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25" windowWidth="6675" windowHeight="6450" tabRatio="942"/>
  </bookViews>
  <sheets>
    <sheet name="Consolidated accounts" sheetId="13" r:id="rId1"/>
    <sheet name="NewCo accounts (1)" sheetId="12" r:id="rId2"/>
    <sheet name="Treasury shares (10)" sheetId="11" r:id="rId3"/>
    <sheet name="Dividend issue FIX (9)" sheetId="10" r:id="rId4"/>
    <sheet name="Dividend issue (8)" sheetId="9" r:id="rId5"/>
    <sheet name="Summary Develop (7)" sheetId="8" r:id="rId6"/>
    <sheet name="Latest to Yusuf (6)" sheetId="7" r:id="rId7"/>
    <sheet name="Add internal invest (5)" sheetId="6" r:id="rId8"/>
    <sheet name="Add taxation (4)" sheetId="5" r:id="rId9"/>
    <sheet name="Add fixed assets + Dep(3)" sheetId="4" r:id="rId10"/>
    <sheet name="Add debt (2)" sheetId="3" r:id="rId11"/>
    <sheet name="Financial Accounts1ok" sheetId="1" r:id="rId12"/>
    <sheet name="Sheet1" sheetId="14" r:id="rId13"/>
  </sheets>
  <calcPr calcId="145621"/>
</workbook>
</file>

<file path=xl/calcChain.xml><?xml version="1.0" encoding="utf-8"?>
<calcChain xmlns="http://schemas.openxmlformats.org/spreadsheetml/2006/main">
  <c r="H56" i="13" l="1"/>
  <c r="I56" i="13"/>
  <c r="J56" i="13" s="1"/>
  <c r="H163" i="13"/>
  <c r="O154" i="13"/>
  <c r="N154" i="13"/>
  <c r="M154" i="13"/>
  <c r="L154" i="13"/>
  <c r="K154" i="13"/>
  <c r="J154" i="13"/>
  <c r="I154" i="13"/>
  <c r="O153" i="13"/>
  <c r="N153" i="13"/>
  <c r="M153" i="13"/>
  <c r="L153" i="13"/>
  <c r="K153" i="13"/>
  <c r="J153" i="13"/>
  <c r="I153" i="13"/>
  <c r="H153" i="13"/>
  <c r="O139" i="13"/>
  <c r="N139" i="13"/>
  <c r="M139" i="13"/>
  <c r="L139" i="13"/>
  <c r="K139" i="13"/>
  <c r="J139" i="13"/>
  <c r="I139" i="13"/>
  <c r="H139" i="13"/>
  <c r="O121" i="13"/>
  <c r="N121" i="13"/>
  <c r="M121" i="13"/>
  <c r="L121" i="13"/>
  <c r="K121" i="13"/>
  <c r="J121" i="13"/>
  <c r="I121" i="13"/>
  <c r="H121" i="13"/>
  <c r="O116" i="13"/>
  <c r="N116" i="13"/>
  <c r="M116" i="13"/>
  <c r="L116" i="13"/>
  <c r="K116" i="13"/>
  <c r="J116" i="13"/>
  <c r="I116" i="13"/>
  <c r="H116" i="13"/>
  <c r="O115" i="13"/>
  <c r="O148" i="13" s="1"/>
  <c r="N115" i="13"/>
  <c r="N148" i="13" s="1"/>
  <c r="M115" i="13"/>
  <c r="M148" i="13" s="1"/>
  <c r="L115" i="13"/>
  <c r="L148" i="13" s="1"/>
  <c r="K115" i="13"/>
  <c r="K148" i="13" s="1"/>
  <c r="J115" i="13"/>
  <c r="J148" i="13" s="1"/>
  <c r="I115" i="13"/>
  <c r="I148" i="13" s="1"/>
  <c r="H115" i="13"/>
  <c r="H148" i="13" s="1"/>
  <c r="O112" i="13"/>
  <c r="O147" i="13" s="1"/>
  <c r="N112" i="13"/>
  <c r="N147" i="13" s="1"/>
  <c r="M112" i="13"/>
  <c r="M147" i="13" s="1"/>
  <c r="L112" i="13"/>
  <c r="L147" i="13" s="1"/>
  <c r="K112" i="13"/>
  <c r="K147" i="13" s="1"/>
  <c r="J112" i="13"/>
  <c r="J147" i="13" s="1"/>
  <c r="I112" i="13"/>
  <c r="I147" i="13" s="1"/>
  <c r="H112" i="13"/>
  <c r="H147" i="13" s="1"/>
  <c r="O108" i="13"/>
  <c r="N108" i="13"/>
  <c r="M108" i="13"/>
  <c r="L108" i="13"/>
  <c r="K108" i="13"/>
  <c r="J108" i="13"/>
  <c r="I108" i="13"/>
  <c r="H108" i="13"/>
  <c r="H95" i="13"/>
  <c r="G82" i="13"/>
  <c r="H77" i="13"/>
  <c r="I77" i="13" s="1"/>
  <c r="S75" i="13"/>
  <c r="G74" i="13"/>
  <c r="G84" i="13" s="1"/>
  <c r="H72" i="13"/>
  <c r="H74" i="13" s="1"/>
  <c r="I72" i="13" s="1"/>
  <c r="O68" i="13"/>
  <c r="N68" i="13"/>
  <c r="O107" i="13" s="1"/>
  <c r="M68" i="13"/>
  <c r="L68" i="13"/>
  <c r="M107" i="13" s="1"/>
  <c r="K68" i="13"/>
  <c r="J68" i="13"/>
  <c r="K107" i="13" s="1"/>
  <c r="I68" i="13"/>
  <c r="H68" i="13"/>
  <c r="O67" i="13"/>
  <c r="N67" i="13"/>
  <c r="O106" i="13" s="1"/>
  <c r="M67" i="13"/>
  <c r="L67" i="13"/>
  <c r="M106" i="13" s="1"/>
  <c r="K67" i="13"/>
  <c r="J67" i="13"/>
  <c r="K106" i="13" s="1"/>
  <c r="I67" i="13"/>
  <c r="H67" i="13"/>
  <c r="H58" i="13"/>
  <c r="G54" i="13"/>
  <c r="H50" i="13"/>
  <c r="H52" i="13" s="1"/>
  <c r="G49" i="13"/>
  <c r="G61" i="13" s="1"/>
  <c r="O46" i="13"/>
  <c r="N46" i="13"/>
  <c r="M46" i="13"/>
  <c r="N101" i="13" s="1"/>
  <c r="L46" i="13"/>
  <c r="K46" i="13"/>
  <c r="L101" i="13" s="1"/>
  <c r="J46" i="13"/>
  <c r="I46" i="13"/>
  <c r="J101" i="13" s="1"/>
  <c r="H46" i="13"/>
  <c r="O45" i="13"/>
  <c r="N45" i="13"/>
  <c r="M45" i="13"/>
  <c r="N100" i="13" s="1"/>
  <c r="L45" i="13"/>
  <c r="K45" i="13"/>
  <c r="L100" i="13" s="1"/>
  <c r="J45" i="13"/>
  <c r="I45" i="13"/>
  <c r="J100" i="13" s="1"/>
  <c r="H45" i="13"/>
  <c r="H31" i="13"/>
  <c r="H99" i="13" s="1"/>
  <c r="H29" i="13"/>
  <c r="O26" i="13"/>
  <c r="N26" i="13"/>
  <c r="M26" i="13"/>
  <c r="L26" i="13"/>
  <c r="K26" i="13"/>
  <c r="J26" i="13"/>
  <c r="I26" i="13"/>
  <c r="H26" i="13"/>
  <c r="O25" i="13"/>
  <c r="N25" i="13"/>
  <c r="M25" i="13"/>
  <c r="L25" i="13"/>
  <c r="K25" i="13"/>
  <c r="J25" i="13"/>
  <c r="I25" i="13"/>
  <c r="H25" i="13"/>
  <c r="O24" i="13"/>
  <c r="N24" i="13"/>
  <c r="M24" i="13"/>
  <c r="L24" i="13"/>
  <c r="K24" i="13"/>
  <c r="J24" i="13"/>
  <c r="I24" i="13"/>
  <c r="H24" i="13"/>
  <c r="O23" i="13"/>
  <c r="N23" i="13"/>
  <c r="M23" i="13"/>
  <c r="L23" i="13"/>
  <c r="K23" i="13"/>
  <c r="J23" i="13"/>
  <c r="I23" i="13"/>
  <c r="H23" i="13"/>
  <c r="O22" i="13"/>
  <c r="N22" i="13"/>
  <c r="M22" i="13"/>
  <c r="L22" i="13"/>
  <c r="K22" i="13"/>
  <c r="J22" i="13"/>
  <c r="I22" i="13"/>
  <c r="H22" i="13"/>
  <c r="O21" i="13"/>
  <c r="N21" i="13"/>
  <c r="M21" i="13"/>
  <c r="L21" i="13"/>
  <c r="K21" i="13"/>
  <c r="J21" i="13"/>
  <c r="I21" i="13"/>
  <c r="H21" i="13"/>
  <c r="O20" i="13"/>
  <c r="O27" i="13" s="1"/>
  <c r="O136" i="13" s="1"/>
  <c r="N20" i="13"/>
  <c r="N27" i="13" s="1"/>
  <c r="N136" i="13" s="1"/>
  <c r="M20" i="13"/>
  <c r="M27" i="13" s="1"/>
  <c r="M136" i="13" s="1"/>
  <c r="L20" i="13"/>
  <c r="L27" i="13" s="1"/>
  <c r="L136" i="13" s="1"/>
  <c r="K20" i="13"/>
  <c r="K27" i="13" s="1"/>
  <c r="K136" i="13" s="1"/>
  <c r="J20" i="13"/>
  <c r="J27" i="13" s="1"/>
  <c r="J136" i="13" s="1"/>
  <c r="I20" i="13"/>
  <c r="I27" i="13" s="1"/>
  <c r="I136" i="13" s="1"/>
  <c r="H20" i="13"/>
  <c r="H27" i="13" s="1"/>
  <c r="H136" i="13" s="1"/>
  <c r="O14" i="13"/>
  <c r="O48" i="13" s="1"/>
  <c r="N14" i="13"/>
  <c r="N65" i="13" s="1"/>
  <c r="M14" i="13"/>
  <c r="M48" i="13" s="1"/>
  <c r="L14" i="13"/>
  <c r="L65" i="13" s="1"/>
  <c r="K14" i="13"/>
  <c r="K48" i="13" s="1"/>
  <c r="J14" i="13"/>
  <c r="J65" i="13" s="1"/>
  <c r="I14" i="13"/>
  <c r="I48" i="13" s="1"/>
  <c r="H14" i="13"/>
  <c r="H65" i="13" s="1"/>
  <c r="O13" i="13"/>
  <c r="O47" i="13" s="1"/>
  <c r="N13" i="13"/>
  <c r="N64" i="13" s="1"/>
  <c r="M13" i="13"/>
  <c r="M47" i="13" s="1"/>
  <c r="L13" i="13"/>
  <c r="L64" i="13" s="1"/>
  <c r="K13" i="13"/>
  <c r="K47" i="13" s="1"/>
  <c r="J13" i="13"/>
  <c r="J64" i="13" s="1"/>
  <c r="I13" i="13"/>
  <c r="I47" i="13" s="1"/>
  <c r="H13" i="13"/>
  <c r="H64" i="13" s="1"/>
  <c r="O12" i="13"/>
  <c r="O134" i="13" s="1"/>
  <c r="N12" i="13"/>
  <c r="N134" i="13" s="1"/>
  <c r="M12" i="13"/>
  <c r="M134" i="13" s="1"/>
  <c r="L12" i="13"/>
  <c r="L134" i="13" s="1"/>
  <c r="K12" i="13"/>
  <c r="K134" i="13" s="1"/>
  <c r="J12" i="13"/>
  <c r="J134" i="13" s="1"/>
  <c r="I12" i="13"/>
  <c r="I134" i="13" s="1"/>
  <c r="H12" i="13"/>
  <c r="H134" i="13" s="1"/>
  <c r="O27" i="12"/>
  <c r="N27" i="12"/>
  <c r="M27" i="12"/>
  <c r="L27" i="12"/>
  <c r="K27" i="12"/>
  <c r="J27" i="12"/>
  <c r="I27" i="12"/>
  <c r="H27" i="12"/>
  <c r="I56" i="12"/>
  <c r="I31" i="12"/>
  <c r="H163" i="12"/>
  <c r="O154" i="12"/>
  <c r="N154" i="12"/>
  <c r="M154" i="12"/>
  <c r="L154" i="12"/>
  <c r="K154" i="12"/>
  <c r="J154" i="12"/>
  <c r="I154" i="12"/>
  <c r="O153" i="12"/>
  <c r="N153" i="12"/>
  <c r="M153" i="12"/>
  <c r="L153" i="12"/>
  <c r="K153" i="12"/>
  <c r="J153" i="12"/>
  <c r="I153" i="12"/>
  <c r="H153" i="12"/>
  <c r="O139" i="12"/>
  <c r="N139" i="12"/>
  <c r="M139" i="12"/>
  <c r="L139" i="12"/>
  <c r="K139" i="12"/>
  <c r="J139" i="12"/>
  <c r="I139" i="12"/>
  <c r="H139" i="12"/>
  <c r="O121" i="12"/>
  <c r="N121" i="12"/>
  <c r="M121" i="12"/>
  <c r="L121" i="12"/>
  <c r="K121" i="12"/>
  <c r="J121" i="12"/>
  <c r="I121" i="12"/>
  <c r="H121" i="12"/>
  <c r="O116" i="12"/>
  <c r="N116" i="12"/>
  <c r="M116" i="12"/>
  <c r="L116" i="12"/>
  <c r="K116" i="12"/>
  <c r="J116" i="12"/>
  <c r="I116" i="12"/>
  <c r="H116" i="12"/>
  <c r="O115" i="12"/>
  <c r="O148" i="12" s="1"/>
  <c r="N115" i="12"/>
  <c r="N148" i="12" s="1"/>
  <c r="M115" i="12"/>
  <c r="M148" i="12" s="1"/>
  <c r="L115" i="12"/>
  <c r="L148" i="12" s="1"/>
  <c r="K115" i="12"/>
  <c r="K148" i="12" s="1"/>
  <c r="J115" i="12"/>
  <c r="J148" i="12" s="1"/>
  <c r="I115" i="12"/>
  <c r="I148" i="12" s="1"/>
  <c r="H115" i="12"/>
  <c r="H148" i="12" s="1"/>
  <c r="O112" i="12"/>
  <c r="O147" i="12" s="1"/>
  <c r="N112" i="12"/>
  <c r="N147" i="12" s="1"/>
  <c r="M112" i="12"/>
  <c r="M147" i="12" s="1"/>
  <c r="L112" i="12"/>
  <c r="L147" i="12" s="1"/>
  <c r="K112" i="12"/>
  <c r="K147" i="12" s="1"/>
  <c r="J112" i="12"/>
  <c r="J147" i="12" s="1"/>
  <c r="I112" i="12"/>
  <c r="I147" i="12" s="1"/>
  <c r="H112" i="12"/>
  <c r="H147" i="12" s="1"/>
  <c r="O108" i="12"/>
  <c r="N108" i="12"/>
  <c r="M108" i="12"/>
  <c r="L108" i="12"/>
  <c r="K108" i="12"/>
  <c r="J108" i="12"/>
  <c r="I108" i="12"/>
  <c r="H108" i="12"/>
  <c r="H95" i="12"/>
  <c r="G82" i="12"/>
  <c r="H77" i="12"/>
  <c r="S75" i="12"/>
  <c r="G74" i="12"/>
  <c r="G84" i="12" s="1"/>
  <c r="O68" i="12"/>
  <c r="N68" i="12"/>
  <c r="M68" i="12"/>
  <c r="L68" i="12"/>
  <c r="K68" i="12"/>
  <c r="J68" i="12"/>
  <c r="I68" i="12"/>
  <c r="H68" i="12"/>
  <c r="O67" i="12"/>
  <c r="N67" i="12"/>
  <c r="O106" i="12" s="1"/>
  <c r="M67" i="12"/>
  <c r="L67" i="12"/>
  <c r="K67" i="12"/>
  <c r="J67" i="12"/>
  <c r="I67" i="12"/>
  <c r="H67" i="12"/>
  <c r="I58" i="12"/>
  <c r="H56" i="12"/>
  <c r="H58" i="12" s="1"/>
  <c r="H50" i="12"/>
  <c r="H52" i="12" s="1"/>
  <c r="G49" i="12"/>
  <c r="G61" i="12" s="1"/>
  <c r="O46" i="12"/>
  <c r="N46" i="12"/>
  <c r="M46" i="12"/>
  <c r="N101" i="12" s="1"/>
  <c r="L46" i="12"/>
  <c r="K46" i="12"/>
  <c r="L101" i="12" s="1"/>
  <c r="J46" i="12"/>
  <c r="I46" i="12"/>
  <c r="J101" i="12" s="1"/>
  <c r="H46" i="12"/>
  <c r="O45" i="12"/>
  <c r="N45" i="12"/>
  <c r="M45" i="12"/>
  <c r="L45" i="12"/>
  <c r="K45" i="12"/>
  <c r="J45" i="12"/>
  <c r="I45" i="12"/>
  <c r="H45" i="12"/>
  <c r="H31" i="12"/>
  <c r="H99" i="12" s="1"/>
  <c r="O136" i="12"/>
  <c r="N136" i="12"/>
  <c r="M136" i="12"/>
  <c r="L136" i="12"/>
  <c r="K136" i="12"/>
  <c r="J136" i="12"/>
  <c r="I136" i="12"/>
  <c r="H136" i="12"/>
  <c r="O14" i="12"/>
  <c r="O48" i="12" s="1"/>
  <c r="N14" i="12"/>
  <c r="N65" i="12" s="1"/>
  <c r="M14" i="12"/>
  <c r="M48" i="12" s="1"/>
  <c r="L14" i="12"/>
  <c r="L65" i="12" s="1"/>
  <c r="K14" i="12"/>
  <c r="K48" i="12" s="1"/>
  <c r="J14" i="12"/>
  <c r="J65" i="12" s="1"/>
  <c r="I14" i="12"/>
  <c r="I48" i="12" s="1"/>
  <c r="H14" i="12"/>
  <c r="H65" i="12" s="1"/>
  <c r="O13" i="12"/>
  <c r="O47" i="12" s="1"/>
  <c r="N13" i="12"/>
  <c r="N64" i="12" s="1"/>
  <c r="M13" i="12"/>
  <c r="M47" i="12" s="1"/>
  <c r="L13" i="12"/>
  <c r="L64" i="12" s="1"/>
  <c r="K13" i="12"/>
  <c r="K47" i="12" s="1"/>
  <c r="J13" i="12"/>
  <c r="J64" i="12" s="1"/>
  <c r="I13" i="12"/>
  <c r="I47" i="12" s="1"/>
  <c r="H13" i="12"/>
  <c r="H64" i="12" s="1"/>
  <c r="O12" i="12"/>
  <c r="O134" i="12" s="1"/>
  <c r="N12" i="12"/>
  <c r="N134" i="12" s="1"/>
  <c r="M12" i="12"/>
  <c r="M134" i="12" s="1"/>
  <c r="L12" i="12"/>
  <c r="L134" i="12" s="1"/>
  <c r="K12" i="12"/>
  <c r="K134" i="12" s="1"/>
  <c r="J12" i="12"/>
  <c r="J134" i="12" s="1"/>
  <c r="I12" i="12"/>
  <c r="I134" i="12" s="1"/>
  <c r="H12" i="12"/>
  <c r="H134" i="12" s="1"/>
  <c r="J100" i="12" l="1"/>
  <c r="K56" i="13"/>
  <c r="L56" i="13" s="1"/>
  <c r="M56" i="13" s="1"/>
  <c r="I58" i="13"/>
  <c r="I31" i="13"/>
  <c r="I74" i="13"/>
  <c r="J72" i="13" s="1"/>
  <c r="I29" i="13"/>
  <c r="H104" i="13"/>
  <c r="H70" i="13"/>
  <c r="J70" i="13"/>
  <c r="L70" i="13"/>
  <c r="N70" i="13"/>
  <c r="H105" i="13"/>
  <c r="J77" i="13"/>
  <c r="H15" i="13"/>
  <c r="J15" i="13"/>
  <c r="J135" i="13" s="1"/>
  <c r="L15" i="13"/>
  <c r="L135" i="13" s="1"/>
  <c r="N15" i="13"/>
  <c r="N135" i="13" s="1"/>
  <c r="H16" i="13"/>
  <c r="H18" i="13" s="1"/>
  <c r="H28" i="13" s="1"/>
  <c r="J16" i="13"/>
  <c r="J18" i="13" s="1"/>
  <c r="J28" i="13" s="1"/>
  <c r="L16" i="13"/>
  <c r="L18" i="13" s="1"/>
  <c r="L28" i="13" s="1"/>
  <c r="N16" i="13"/>
  <c r="N18" i="13" s="1"/>
  <c r="N28" i="13" s="1"/>
  <c r="H100" i="13"/>
  <c r="I100" i="13"/>
  <c r="K100" i="13"/>
  <c r="M100" i="13"/>
  <c r="O100" i="13"/>
  <c r="H101" i="13"/>
  <c r="I101" i="13"/>
  <c r="K101" i="13"/>
  <c r="M101" i="13"/>
  <c r="O101" i="13"/>
  <c r="H47" i="13"/>
  <c r="J47" i="13"/>
  <c r="K102" i="13" s="1"/>
  <c r="L47" i="13"/>
  <c r="M102" i="13" s="1"/>
  <c r="N47" i="13"/>
  <c r="O102" i="13" s="1"/>
  <c r="H48" i="13"/>
  <c r="J48" i="13"/>
  <c r="K103" i="13" s="1"/>
  <c r="L48" i="13"/>
  <c r="M103" i="13" s="1"/>
  <c r="N48" i="13"/>
  <c r="O103" i="13" s="1"/>
  <c r="I50" i="13"/>
  <c r="I64" i="13"/>
  <c r="K64" i="13"/>
  <c r="K104" i="13" s="1"/>
  <c r="M64" i="13"/>
  <c r="O64" i="13"/>
  <c r="O104" i="13" s="1"/>
  <c r="I65" i="13"/>
  <c r="J105" i="13" s="1"/>
  <c r="K65" i="13"/>
  <c r="L105" i="13" s="1"/>
  <c r="M65" i="13"/>
  <c r="N105" i="13" s="1"/>
  <c r="O65" i="13"/>
  <c r="O105" i="13" s="1"/>
  <c r="J106" i="13"/>
  <c r="L106" i="13"/>
  <c r="N106" i="13"/>
  <c r="J107" i="13"/>
  <c r="L107" i="13"/>
  <c r="N107" i="13"/>
  <c r="I15" i="13"/>
  <c r="I135" i="13" s="1"/>
  <c r="K15" i="13"/>
  <c r="K135" i="13" s="1"/>
  <c r="M15" i="13"/>
  <c r="M135" i="13" s="1"/>
  <c r="O15" i="13"/>
  <c r="O135" i="13" s="1"/>
  <c r="I16" i="13"/>
  <c r="I18" i="13" s="1"/>
  <c r="I28" i="13" s="1"/>
  <c r="K16" i="13"/>
  <c r="K18" i="13" s="1"/>
  <c r="K28" i="13" s="1"/>
  <c r="M16" i="13"/>
  <c r="M18" i="13" s="1"/>
  <c r="M28" i="13" s="1"/>
  <c r="O16" i="13"/>
  <c r="O18" i="13" s="1"/>
  <c r="O28" i="13" s="1"/>
  <c r="H53" i="13"/>
  <c r="H54" i="13" s="1"/>
  <c r="H106" i="13"/>
  <c r="I106" i="13"/>
  <c r="H107" i="13"/>
  <c r="I107" i="13"/>
  <c r="H143" i="13"/>
  <c r="H125" i="13"/>
  <c r="H157" i="13" s="1"/>
  <c r="M106" i="12"/>
  <c r="L100" i="12"/>
  <c r="K106" i="12"/>
  <c r="K107" i="12"/>
  <c r="M107" i="12"/>
  <c r="O107" i="12"/>
  <c r="N100" i="12"/>
  <c r="H72" i="12"/>
  <c r="H29" i="12" s="1"/>
  <c r="H104" i="12"/>
  <c r="H70" i="12"/>
  <c r="J70" i="12"/>
  <c r="L70" i="12"/>
  <c r="N70" i="12"/>
  <c r="H105" i="12"/>
  <c r="H15" i="12"/>
  <c r="J15" i="12"/>
  <c r="J135" i="12" s="1"/>
  <c r="L15" i="12"/>
  <c r="L135" i="12" s="1"/>
  <c r="N15" i="12"/>
  <c r="N135" i="12" s="1"/>
  <c r="H16" i="12"/>
  <c r="H18" i="12" s="1"/>
  <c r="H28" i="12" s="1"/>
  <c r="J16" i="12"/>
  <c r="J18" i="12" s="1"/>
  <c r="J28" i="12" s="1"/>
  <c r="L16" i="12"/>
  <c r="L18" i="12" s="1"/>
  <c r="L28" i="12" s="1"/>
  <c r="N16" i="12"/>
  <c r="N18" i="12" s="1"/>
  <c r="N28" i="12" s="1"/>
  <c r="I100" i="12"/>
  <c r="H100" i="12"/>
  <c r="K100" i="12"/>
  <c r="M100" i="12"/>
  <c r="O100" i="12"/>
  <c r="I101" i="12"/>
  <c r="H101" i="12"/>
  <c r="K101" i="12"/>
  <c r="M101" i="12"/>
  <c r="O101" i="12"/>
  <c r="H47" i="12"/>
  <c r="J47" i="12"/>
  <c r="K102" i="12" s="1"/>
  <c r="L47" i="12"/>
  <c r="M102" i="12" s="1"/>
  <c r="N47" i="12"/>
  <c r="O102" i="12" s="1"/>
  <c r="H48" i="12"/>
  <c r="J48" i="12"/>
  <c r="K103" i="12" s="1"/>
  <c r="L48" i="12"/>
  <c r="M103" i="12" s="1"/>
  <c r="N48" i="12"/>
  <c r="O103" i="12" s="1"/>
  <c r="I50" i="12"/>
  <c r="J56" i="12"/>
  <c r="I64" i="12"/>
  <c r="K64" i="12"/>
  <c r="M64" i="12"/>
  <c r="M104" i="12" s="1"/>
  <c r="O64" i="12"/>
  <c r="I65" i="12"/>
  <c r="J105" i="12" s="1"/>
  <c r="K65" i="12"/>
  <c r="L105" i="12" s="1"/>
  <c r="M65" i="12"/>
  <c r="N105" i="12" s="1"/>
  <c r="O65" i="12"/>
  <c r="O105" i="12" s="1"/>
  <c r="J106" i="12"/>
  <c r="L106" i="12"/>
  <c r="N106" i="12"/>
  <c r="J107" i="12"/>
  <c r="L107" i="12"/>
  <c r="N107" i="12"/>
  <c r="I15" i="12"/>
  <c r="I135" i="12" s="1"/>
  <c r="K15" i="12"/>
  <c r="K135" i="12" s="1"/>
  <c r="M15" i="12"/>
  <c r="M135" i="12" s="1"/>
  <c r="O15" i="12"/>
  <c r="O135" i="12" s="1"/>
  <c r="I16" i="12"/>
  <c r="I18" i="12" s="1"/>
  <c r="I28" i="12" s="1"/>
  <c r="K16" i="12"/>
  <c r="K18" i="12" s="1"/>
  <c r="K28" i="12" s="1"/>
  <c r="M16" i="12"/>
  <c r="M18" i="12" s="1"/>
  <c r="M28" i="12" s="1"/>
  <c r="O16" i="12"/>
  <c r="O18" i="12" s="1"/>
  <c r="O28" i="12" s="1"/>
  <c r="H53" i="12"/>
  <c r="H54" i="12" s="1"/>
  <c r="I106" i="12"/>
  <c r="H106" i="12"/>
  <c r="I107" i="12"/>
  <c r="H107" i="12"/>
  <c r="I77" i="12"/>
  <c r="H143" i="12"/>
  <c r="H125" i="12"/>
  <c r="H157" i="12" s="1"/>
  <c r="M171" i="13" l="1"/>
  <c r="I171" i="13"/>
  <c r="I30" i="13"/>
  <c r="N104" i="13"/>
  <c r="M70" i="13"/>
  <c r="J104" i="13"/>
  <c r="I70" i="13"/>
  <c r="J50" i="13"/>
  <c r="I52" i="13"/>
  <c r="H103" i="13"/>
  <c r="I103" i="13"/>
  <c r="H102" i="13"/>
  <c r="I102" i="13"/>
  <c r="L171" i="13"/>
  <c r="H171" i="13"/>
  <c r="H30" i="13"/>
  <c r="H170" i="13"/>
  <c r="H135" i="13"/>
  <c r="K105" i="13"/>
  <c r="M104" i="13"/>
  <c r="I104" i="13"/>
  <c r="N103" i="13"/>
  <c r="J103" i="13"/>
  <c r="L102" i="13"/>
  <c r="O171" i="13"/>
  <c r="K171" i="13"/>
  <c r="O70" i="13"/>
  <c r="L104" i="13"/>
  <c r="K70" i="13"/>
  <c r="J58" i="13"/>
  <c r="N171" i="13"/>
  <c r="J171" i="13"/>
  <c r="J30" i="13"/>
  <c r="K77" i="13"/>
  <c r="M105" i="13"/>
  <c r="I105" i="13"/>
  <c r="J74" i="13"/>
  <c r="K72" i="13" s="1"/>
  <c r="J29" i="13"/>
  <c r="I99" i="13"/>
  <c r="I53" i="13"/>
  <c r="L103" i="13"/>
  <c r="N102" i="13"/>
  <c r="J102" i="13"/>
  <c r="H74" i="12"/>
  <c r="I72" i="12" s="1"/>
  <c r="I29" i="12" s="1"/>
  <c r="H30" i="12"/>
  <c r="J77" i="12"/>
  <c r="O171" i="12"/>
  <c r="K171" i="12"/>
  <c r="O70" i="12"/>
  <c r="L104" i="12"/>
  <c r="K70" i="12"/>
  <c r="K56" i="12"/>
  <c r="J58" i="12"/>
  <c r="N171" i="12"/>
  <c r="J171" i="12"/>
  <c r="K105" i="12"/>
  <c r="I105" i="12"/>
  <c r="O104" i="12"/>
  <c r="K104" i="12"/>
  <c r="J102" i="12"/>
  <c r="I99" i="12"/>
  <c r="I53" i="12"/>
  <c r="L103" i="12"/>
  <c r="N102" i="12"/>
  <c r="M171" i="12"/>
  <c r="I171" i="12"/>
  <c r="N104" i="12"/>
  <c r="M70" i="12"/>
  <c r="J104" i="12"/>
  <c r="I70" i="12"/>
  <c r="J50" i="12"/>
  <c r="I52" i="12"/>
  <c r="I103" i="12"/>
  <c r="H103" i="12"/>
  <c r="I102" i="12"/>
  <c r="H102" i="12"/>
  <c r="L171" i="12"/>
  <c r="H171" i="12"/>
  <c r="H170" i="12"/>
  <c r="H135" i="12"/>
  <c r="M105" i="12"/>
  <c r="I104" i="12"/>
  <c r="N103" i="12"/>
  <c r="J103" i="12"/>
  <c r="L102" i="12"/>
  <c r="K74" i="13" l="1"/>
  <c r="L72" i="13" s="1"/>
  <c r="K29" i="13"/>
  <c r="K30" i="13" s="1"/>
  <c r="I54" i="13"/>
  <c r="J31" i="13"/>
  <c r="I34" i="13"/>
  <c r="I33" i="13"/>
  <c r="I32" i="13"/>
  <c r="L77" i="13"/>
  <c r="K58" i="13"/>
  <c r="H34" i="13"/>
  <c r="H33" i="13"/>
  <c r="H32" i="13"/>
  <c r="J52" i="13"/>
  <c r="K50" i="13"/>
  <c r="I74" i="12"/>
  <c r="J72" i="12" s="1"/>
  <c r="J29" i="12" s="1"/>
  <c r="I30" i="12"/>
  <c r="I33" i="12" s="1"/>
  <c r="I34" i="12" s="1"/>
  <c r="H33" i="12"/>
  <c r="H34" i="12" s="1"/>
  <c r="H32" i="12"/>
  <c r="J52" i="12"/>
  <c r="K50" i="12"/>
  <c r="I54" i="12"/>
  <c r="J31" i="12"/>
  <c r="K58" i="12"/>
  <c r="L56" i="12"/>
  <c r="K77" i="12"/>
  <c r="K31" i="13" l="1"/>
  <c r="L58" i="13"/>
  <c r="M77" i="13"/>
  <c r="J99" i="13"/>
  <c r="J53" i="13"/>
  <c r="J54" i="13" s="1"/>
  <c r="J32" i="13"/>
  <c r="K33" i="13"/>
  <c r="K34" i="13" s="1"/>
  <c r="K32" i="13"/>
  <c r="L50" i="13"/>
  <c r="K52" i="13"/>
  <c r="H164" i="13"/>
  <c r="H145" i="13"/>
  <c r="H137" i="13"/>
  <c r="H97" i="13"/>
  <c r="H81" i="13"/>
  <c r="H79" i="13"/>
  <c r="I145" i="13"/>
  <c r="I137" i="13"/>
  <c r="I97" i="13"/>
  <c r="I81" i="13"/>
  <c r="I117" i="13" s="1"/>
  <c r="J33" i="13"/>
  <c r="J34" i="13" s="1"/>
  <c r="L74" i="13"/>
  <c r="L29" i="13"/>
  <c r="L30" i="13" s="1"/>
  <c r="I32" i="12"/>
  <c r="J30" i="12"/>
  <c r="J33" i="12" s="1"/>
  <c r="J34" i="12" s="1"/>
  <c r="J74" i="12"/>
  <c r="K72" i="12" s="1"/>
  <c r="K29" i="12" s="1"/>
  <c r="H164" i="12"/>
  <c r="H145" i="12"/>
  <c r="H137" i="12"/>
  <c r="H97" i="12"/>
  <c r="H81" i="12"/>
  <c r="H79" i="12"/>
  <c r="M56" i="12"/>
  <c r="L58" i="12"/>
  <c r="I145" i="12"/>
  <c r="I137" i="12"/>
  <c r="I97" i="12"/>
  <c r="I81" i="12"/>
  <c r="I117" i="12" s="1"/>
  <c r="L50" i="12"/>
  <c r="K52" i="12"/>
  <c r="L77" i="12"/>
  <c r="J99" i="12"/>
  <c r="J53" i="12"/>
  <c r="K31" i="12"/>
  <c r="J54" i="12"/>
  <c r="J145" i="13" l="1"/>
  <c r="J137" i="13"/>
  <c r="J97" i="13"/>
  <c r="J81" i="13"/>
  <c r="J117" i="13" s="1"/>
  <c r="K145" i="13"/>
  <c r="K137" i="13"/>
  <c r="K97" i="13"/>
  <c r="K81" i="13"/>
  <c r="K117" i="13" s="1"/>
  <c r="I110" i="13"/>
  <c r="I144" i="13" s="1"/>
  <c r="I79" i="13"/>
  <c r="I163" i="13"/>
  <c r="I164" i="13" s="1"/>
  <c r="H110" i="13"/>
  <c r="L31" i="13"/>
  <c r="M72" i="13"/>
  <c r="H117" i="13"/>
  <c r="H154" i="13" s="1"/>
  <c r="H80" i="13"/>
  <c r="I80" i="13" s="1"/>
  <c r="J80" i="13" s="1"/>
  <c r="K80" i="13" s="1"/>
  <c r="L52" i="13"/>
  <c r="M50" i="13"/>
  <c r="N77" i="13"/>
  <c r="M58" i="13"/>
  <c r="N56" i="13"/>
  <c r="K99" i="13"/>
  <c r="K53" i="13"/>
  <c r="K54" i="13" s="1"/>
  <c r="J32" i="12"/>
  <c r="K74" i="12"/>
  <c r="L72" i="12" s="1"/>
  <c r="L29" i="12" s="1"/>
  <c r="K30" i="12"/>
  <c r="K33" i="12" s="1"/>
  <c r="K34" i="12" s="1"/>
  <c r="K99" i="12"/>
  <c r="K53" i="12"/>
  <c r="L52" i="12"/>
  <c r="M50" i="12"/>
  <c r="M58" i="12"/>
  <c r="N56" i="12"/>
  <c r="H117" i="12"/>
  <c r="H154" i="12" s="1"/>
  <c r="H80" i="12"/>
  <c r="I80" i="12" s="1"/>
  <c r="J145" i="12"/>
  <c r="J137" i="12"/>
  <c r="J97" i="12"/>
  <c r="J81" i="12"/>
  <c r="J117" i="12" s="1"/>
  <c r="M77" i="12"/>
  <c r="K54" i="12"/>
  <c r="L31" i="12"/>
  <c r="K32" i="12"/>
  <c r="I110" i="12"/>
  <c r="I144" i="12" s="1"/>
  <c r="I79" i="12"/>
  <c r="I163" i="12"/>
  <c r="I164" i="12" s="1"/>
  <c r="H110" i="12"/>
  <c r="O56" i="13" l="1"/>
  <c r="O58" i="13" s="1"/>
  <c r="N58" i="13"/>
  <c r="O77" i="13"/>
  <c r="N50" i="13"/>
  <c r="M52" i="13"/>
  <c r="L99" i="13"/>
  <c r="L53" i="13"/>
  <c r="H144" i="13"/>
  <c r="H123" i="13"/>
  <c r="H82" i="13"/>
  <c r="H84" i="13" s="1"/>
  <c r="J79" i="13"/>
  <c r="J163" i="13"/>
  <c r="J164" i="13" s="1"/>
  <c r="I82" i="13"/>
  <c r="I84" i="13" s="1"/>
  <c r="I146" i="13"/>
  <c r="L33" i="13"/>
  <c r="J110" i="13"/>
  <c r="J144" i="13" s="1"/>
  <c r="M31" i="13"/>
  <c r="L54" i="13"/>
  <c r="M74" i="13"/>
  <c r="M29" i="13"/>
  <c r="M30" i="13" s="1"/>
  <c r="H146" i="13"/>
  <c r="L32" i="13"/>
  <c r="L34" i="13"/>
  <c r="K146" i="13"/>
  <c r="K110" i="13"/>
  <c r="K144" i="13" s="1"/>
  <c r="H82" i="12"/>
  <c r="H84" i="12" s="1"/>
  <c r="L74" i="12"/>
  <c r="M72" i="12" s="1"/>
  <c r="M29" i="12" s="1"/>
  <c r="M30" i="12" s="1"/>
  <c r="L30" i="12"/>
  <c r="L32" i="12" s="1"/>
  <c r="J80" i="12"/>
  <c r="H144" i="12"/>
  <c r="H123" i="12"/>
  <c r="J79" i="12"/>
  <c r="J163" i="12"/>
  <c r="J164" i="12" s="1"/>
  <c r="I82" i="12"/>
  <c r="I84" i="12" s="1"/>
  <c r="I146" i="12"/>
  <c r="J110" i="12"/>
  <c r="J144" i="12" s="1"/>
  <c r="O56" i="12"/>
  <c r="O58" i="12" s="1"/>
  <c r="N58" i="12"/>
  <c r="N50" i="12"/>
  <c r="M52" i="12"/>
  <c r="H146" i="12"/>
  <c r="K145" i="12"/>
  <c r="K137" i="12"/>
  <c r="K97" i="12"/>
  <c r="K81" i="12"/>
  <c r="K117" i="12" s="1"/>
  <c r="L99" i="12"/>
  <c r="L53" i="12"/>
  <c r="N77" i="12"/>
  <c r="M31" i="12"/>
  <c r="L54" i="12"/>
  <c r="M74" i="12"/>
  <c r="L145" i="13" l="1"/>
  <c r="L137" i="13"/>
  <c r="L97" i="13"/>
  <c r="L81" i="13"/>
  <c r="N72" i="13"/>
  <c r="M99" i="13"/>
  <c r="M53" i="13"/>
  <c r="J146" i="13"/>
  <c r="N52" i="13"/>
  <c r="O50" i="13"/>
  <c r="M33" i="13"/>
  <c r="M34" i="13" s="1"/>
  <c r="M32" i="13"/>
  <c r="K79" i="13"/>
  <c r="K163" i="13"/>
  <c r="K164" i="13" s="1"/>
  <c r="J82" i="13"/>
  <c r="J84" i="13" s="1"/>
  <c r="H149" i="13"/>
  <c r="H151" i="13" s="1"/>
  <c r="H119" i="13"/>
  <c r="I95" i="13"/>
  <c r="H44" i="13"/>
  <c r="H49" i="13" s="1"/>
  <c r="M54" i="13"/>
  <c r="N31" i="13"/>
  <c r="L33" i="12"/>
  <c r="L34" i="12" s="1"/>
  <c r="L145" i="12" s="1"/>
  <c r="L137" i="12"/>
  <c r="L97" i="12"/>
  <c r="L81" i="12"/>
  <c r="L117" i="12" s="1"/>
  <c r="M33" i="12"/>
  <c r="M34" i="12" s="1"/>
  <c r="M32" i="12"/>
  <c r="M99" i="12"/>
  <c r="M53" i="12"/>
  <c r="M54" i="12" s="1"/>
  <c r="O77" i="12"/>
  <c r="K110" i="12"/>
  <c r="K144" i="12" s="1"/>
  <c r="N31" i="12"/>
  <c r="K80" i="12"/>
  <c r="J146" i="12"/>
  <c r="K79" i="12"/>
  <c r="K163" i="12"/>
  <c r="K164" i="12" s="1"/>
  <c r="J82" i="12"/>
  <c r="J84" i="12" s="1"/>
  <c r="N72" i="12"/>
  <c r="N29" i="12" s="1"/>
  <c r="N52" i="12"/>
  <c r="O50" i="12"/>
  <c r="H149" i="12"/>
  <c r="H151" i="12" s="1"/>
  <c r="I95" i="12"/>
  <c r="H119" i="12"/>
  <c r="H44" i="12"/>
  <c r="H49" i="12" s="1"/>
  <c r="M145" i="13" l="1"/>
  <c r="M137" i="13"/>
  <c r="M97" i="13"/>
  <c r="M81" i="13"/>
  <c r="M117" i="13" s="1"/>
  <c r="I143" i="13"/>
  <c r="I125" i="13"/>
  <c r="I157" i="13" s="1"/>
  <c r="I123" i="13"/>
  <c r="O52" i="13"/>
  <c r="N74" i="13"/>
  <c r="N29" i="13"/>
  <c r="N30" i="13" s="1"/>
  <c r="L110" i="13"/>
  <c r="L144" i="13" s="1"/>
  <c r="N99" i="13"/>
  <c r="N53" i="13"/>
  <c r="H168" i="13"/>
  <c r="H61" i="13"/>
  <c r="H172" i="13"/>
  <c r="L79" i="13"/>
  <c r="K82" i="13"/>
  <c r="K84" i="13" s="1"/>
  <c r="L163" i="13"/>
  <c r="L164" i="13" s="1"/>
  <c r="O31" i="13"/>
  <c r="N54" i="13"/>
  <c r="L117" i="13"/>
  <c r="L80" i="13"/>
  <c r="M80" i="13" s="1"/>
  <c r="L80" i="12"/>
  <c r="M145" i="12"/>
  <c r="M137" i="12"/>
  <c r="M97" i="12"/>
  <c r="M81" i="12"/>
  <c r="M117" i="12" s="1"/>
  <c r="O52" i="12"/>
  <c r="L79" i="12"/>
  <c r="L163" i="12"/>
  <c r="L164" i="12" s="1"/>
  <c r="K82" i="12"/>
  <c r="K84" i="12" s="1"/>
  <c r="K146" i="12"/>
  <c r="L110" i="12"/>
  <c r="L144" i="12" s="1"/>
  <c r="H168" i="12"/>
  <c r="H61" i="12"/>
  <c r="H85" i="12" s="1"/>
  <c r="H172" i="12"/>
  <c r="I143" i="12"/>
  <c r="I123" i="12"/>
  <c r="I125" i="12"/>
  <c r="I157" i="12" s="1"/>
  <c r="O31" i="12"/>
  <c r="N74" i="12"/>
  <c r="N30" i="12"/>
  <c r="N99" i="12"/>
  <c r="N53" i="12"/>
  <c r="N54" i="12" s="1"/>
  <c r="M79" i="13" l="1"/>
  <c r="M163" i="13"/>
  <c r="M164" i="13" s="1"/>
  <c r="L82" i="13"/>
  <c r="L84" i="13" s="1"/>
  <c r="H85" i="13"/>
  <c r="H86" i="13" s="1"/>
  <c r="H165" i="13"/>
  <c r="H174" i="13"/>
  <c r="N33" i="13"/>
  <c r="N34" i="13" s="1"/>
  <c r="N32" i="13"/>
  <c r="I149" i="13"/>
  <c r="I151" i="13" s="1"/>
  <c r="J95" i="13"/>
  <c r="I119" i="13"/>
  <c r="I44" i="13"/>
  <c r="I49" i="13" s="1"/>
  <c r="M146" i="13"/>
  <c r="M110" i="13"/>
  <c r="M144" i="13" s="1"/>
  <c r="O99" i="13"/>
  <c r="O53" i="13"/>
  <c r="L146" i="13"/>
  <c r="O72" i="13"/>
  <c r="O54" i="13"/>
  <c r="M80" i="12"/>
  <c r="N33" i="12"/>
  <c r="N34" i="12" s="1"/>
  <c r="N32" i="12"/>
  <c r="H86" i="12"/>
  <c r="H165" i="12"/>
  <c r="H174" i="12"/>
  <c r="M79" i="12"/>
  <c r="M163" i="12"/>
  <c r="M164" i="12" s="1"/>
  <c r="L82" i="12"/>
  <c r="L84" i="12" s="1"/>
  <c r="M110" i="12"/>
  <c r="M144" i="12" s="1"/>
  <c r="O72" i="12"/>
  <c r="O29" i="12" s="1"/>
  <c r="O99" i="12"/>
  <c r="O53" i="12"/>
  <c r="O54" i="12" s="1"/>
  <c r="I149" i="12"/>
  <c r="I151" i="12" s="1"/>
  <c r="I119" i="12"/>
  <c r="J95" i="12"/>
  <c r="I44" i="12"/>
  <c r="I49" i="12" s="1"/>
  <c r="L146" i="12"/>
  <c r="N145" i="13" l="1"/>
  <c r="N137" i="13"/>
  <c r="N97" i="13"/>
  <c r="N81" i="13"/>
  <c r="O74" i="13"/>
  <c r="O29" i="13"/>
  <c r="O30" i="13" s="1"/>
  <c r="I168" i="13"/>
  <c r="I61" i="13"/>
  <c r="I172" i="13"/>
  <c r="J143" i="13"/>
  <c r="J125" i="13"/>
  <c r="J157" i="13" s="1"/>
  <c r="J123" i="13"/>
  <c r="N79" i="13"/>
  <c r="M82" i="13"/>
  <c r="M84" i="13" s="1"/>
  <c r="N163" i="13"/>
  <c r="N164" i="13" s="1"/>
  <c r="N145" i="12"/>
  <c r="N137" i="12"/>
  <c r="N97" i="12"/>
  <c r="N81" i="12"/>
  <c r="I168" i="12"/>
  <c r="I61" i="12"/>
  <c r="I172" i="12"/>
  <c r="J143" i="12"/>
  <c r="J125" i="12"/>
  <c r="J157" i="12" s="1"/>
  <c r="J123" i="12"/>
  <c r="O74" i="12"/>
  <c r="O30" i="12"/>
  <c r="M146" i="12"/>
  <c r="N79" i="12"/>
  <c r="M82" i="12"/>
  <c r="M84" i="12" s="1"/>
  <c r="N163" i="12"/>
  <c r="N164" i="12" s="1"/>
  <c r="O163" i="13" l="1"/>
  <c r="N110" i="13"/>
  <c r="N144" i="13" s="1"/>
  <c r="J149" i="13"/>
  <c r="J151" i="13" s="1"/>
  <c r="J119" i="13"/>
  <c r="K95" i="13"/>
  <c r="J44" i="13"/>
  <c r="J49" i="13" s="1"/>
  <c r="I85" i="13"/>
  <c r="I86" i="13" s="1"/>
  <c r="I165" i="13"/>
  <c r="I174" i="13"/>
  <c r="O34" i="13"/>
  <c r="O33" i="13"/>
  <c r="O32" i="13"/>
  <c r="N117" i="13"/>
  <c r="N80" i="13"/>
  <c r="N110" i="12"/>
  <c r="N144" i="12" s="1"/>
  <c r="O163" i="12"/>
  <c r="O33" i="12"/>
  <c r="O34" i="12" s="1"/>
  <c r="O79" i="12" s="1"/>
  <c r="O32" i="12"/>
  <c r="J149" i="12"/>
  <c r="J151" i="12" s="1"/>
  <c r="K95" i="12"/>
  <c r="J119" i="12"/>
  <c r="J44" i="12"/>
  <c r="J49" i="12" s="1"/>
  <c r="I85" i="12"/>
  <c r="I86" i="12" s="1"/>
  <c r="I174" i="12"/>
  <c r="I165" i="12"/>
  <c r="N117" i="12"/>
  <c r="N80" i="12"/>
  <c r="O164" i="13" l="1"/>
  <c r="O145" i="13"/>
  <c r="O137" i="13"/>
  <c r="O97" i="13"/>
  <c r="O81" i="13"/>
  <c r="O117" i="13" s="1"/>
  <c r="J168" i="13"/>
  <c r="J61" i="13"/>
  <c r="J172" i="13"/>
  <c r="K143" i="13"/>
  <c r="K125" i="13"/>
  <c r="K157" i="13" s="1"/>
  <c r="K123" i="13"/>
  <c r="N146" i="13"/>
  <c r="N82" i="13"/>
  <c r="N84" i="13" s="1"/>
  <c r="O79" i="13"/>
  <c r="N82" i="12"/>
  <c r="N84" i="12" s="1"/>
  <c r="N146" i="12"/>
  <c r="J168" i="12"/>
  <c r="J61" i="12"/>
  <c r="J172" i="12"/>
  <c r="K143" i="12"/>
  <c r="K125" i="12"/>
  <c r="K157" i="12" s="1"/>
  <c r="K123" i="12"/>
  <c r="O164" i="12"/>
  <c r="O145" i="12"/>
  <c r="O137" i="12"/>
  <c r="O97" i="12"/>
  <c r="O81" i="12"/>
  <c r="O117" i="12" s="1"/>
  <c r="K149" i="13" l="1"/>
  <c r="K151" i="13" s="1"/>
  <c r="L95" i="13"/>
  <c r="K119" i="13"/>
  <c r="K44" i="13"/>
  <c r="K49" i="13" s="1"/>
  <c r="J85" i="13"/>
  <c r="J86" i="13" s="1"/>
  <c r="J174" i="13"/>
  <c r="J165" i="13"/>
  <c r="O110" i="13"/>
  <c r="O144" i="13" s="1"/>
  <c r="O80" i="13"/>
  <c r="O82" i="13" s="1"/>
  <c r="O84" i="13" s="1"/>
  <c r="O110" i="12"/>
  <c r="O144" i="12" s="1"/>
  <c r="K149" i="12"/>
  <c r="K151" i="12" s="1"/>
  <c r="K119" i="12"/>
  <c r="L95" i="12"/>
  <c r="K44" i="12"/>
  <c r="K49" i="12" s="1"/>
  <c r="J85" i="12"/>
  <c r="J86" i="12" s="1"/>
  <c r="J174" i="12"/>
  <c r="J165" i="12"/>
  <c r="O80" i="12"/>
  <c r="O82" i="12" s="1"/>
  <c r="O84" i="12" s="1"/>
  <c r="K168" i="13" l="1"/>
  <c r="K61" i="13"/>
  <c r="K172" i="13"/>
  <c r="L143" i="13"/>
  <c r="L125" i="13"/>
  <c r="L157" i="13" s="1"/>
  <c r="L123" i="13"/>
  <c r="O146" i="13"/>
  <c r="K168" i="12"/>
  <c r="K61" i="12"/>
  <c r="K172" i="12"/>
  <c r="L143" i="12"/>
  <c r="L125" i="12"/>
  <c r="L157" i="12" s="1"/>
  <c r="L123" i="12"/>
  <c r="O146" i="12"/>
  <c r="L149" i="13" l="1"/>
  <c r="L151" i="13" s="1"/>
  <c r="L119" i="13"/>
  <c r="M95" i="13"/>
  <c r="L44" i="13"/>
  <c r="L49" i="13" s="1"/>
  <c r="K85" i="13"/>
  <c r="K86" i="13" s="1"/>
  <c r="K174" i="13"/>
  <c r="K165" i="13"/>
  <c r="L149" i="12"/>
  <c r="L151" i="12" s="1"/>
  <c r="M95" i="12"/>
  <c r="L119" i="12"/>
  <c r="L44" i="12"/>
  <c r="L49" i="12" s="1"/>
  <c r="K85" i="12"/>
  <c r="K86" i="12" s="1"/>
  <c r="K174" i="12"/>
  <c r="K165" i="12"/>
  <c r="L168" i="13" l="1"/>
  <c r="L61" i="13"/>
  <c r="L172" i="13"/>
  <c r="M143" i="13"/>
  <c r="M125" i="13"/>
  <c r="M157" i="13" s="1"/>
  <c r="M123" i="13"/>
  <c r="L168" i="12"/>
  <c r="L61" i="12"/>
  <c r="L172" i="12"/>
  <c r="M143" i="12"/>
  <c r="M125" i="12"/>
  <c r="M157" i="12" s="1"/>
  <c r="M123" i="12"/>
  <c r="M149" i="13" l="1"/>
  <c r="M151" i="13" s="1"/>
  <c r="N95" i="13"/>
  <c r="M119" i="13"/>
  <c r="M44" i="13"/>
  <c r="M49" i="13" s="1"/>
  <c r="L85" i="13"/>
  <c r="L86" i="13" s="1"/>
  <c r="L165" i="13"/>
  <c r="L174" i="13"/>
  <c r="M149" i="12"/>
  <c r="M151" i="12" s="1"/>
  <c r="M119" i="12"/>
  <c r="N95" i="12"/>
  <c r="M44" i="12"/>
  <c r="M49" i="12" s="1"/>
  <c r="L85" i="12"/>
  <c r="L86" i="12" s="1"/>
  <c r="L174" i="12"/>
  <c r="L165" i="12"/>
  <c r="M168" i="13" l="1"/>
  <c r="M61" i="13"/>
  <c r="M172" i="13"/>
  <c r="N143" i="13"/>
  <c r="N125" i="13"/>
  <c r="N157" i="13" s="1"/>
  <c r="N123" i="13"/>
  <c r="M168" i="12"/>
  <c r="M61" i="12"/>
  <c r="M172" i="12"/>
  <c r="N143" i="12"/>
  <c r="N125" i="12"/>
  <c r="N157" i="12" s="1"/>
  <c r="N123" i="12"/>
  <c r="N149" i="13" l="1"/>
  <c r="N151" i="13" s="1"/>
  <c r="N119" i="13"/>
  <c r="O95" i="13"/>
  <c r="N44" i="13"/>
  <c r="N49" i="13" s="1"/>
  <c r="M85" i="13"/>
  <c r="M86" i="13" s="1"/>
  <c r="M174" i="13"/>
  <c r="M165" i="13"/>
  <c r="N149" i="12"/>
  <c r="N151" i="12" s="1"/>
  <c r="O95" i="12"/>
  <c r="N119" i="12"/>
  <c r="N44" i="12"/>
  <c r="N49" i="12" s="1"/>
  <c r="M85" i="12"/>
  <c r="M86" i="12" s="1"/>
  <c r="M165" i="12"/>
  <c r="M174" i="12"/>
  <c r="N168" i="13" l="1"/>
  <c r="N61" i="13"/>
  <c r="N172" i="13"/>
  <c r="O143" i="13"/>
  <c r="O125" i="13"/>
  <c r="O157" i="13" s="1"/>
  <c r="O123" i="13"/>
  <c r="N168" i="12"/>
  <c r="N61" i="12"/>
  <c r="N172" i="12"/>
  <c r="O143" i="12"/>
  <c r="O125" i="12"/>
  <c r="O157" i="12" s="1"/>
  <c r="O123" i="12"/>
  <c r="O149" i="13" l="1"/>
  <c r="O151" i="13" s="1"/>
  <c r="O119" i="13"/>
  <c r="O44" i="13"/>
  <c r="O49" i="13" s="1"/>
  <c r="N85" i="13"/>
  <c r="N86" i="13" s="1"/>
  <c r="N165" i="13"/>
  <c r="N174" i="13"/>
  <c r="O149" i="12"/>
  <c r="O151" i="12" s="1"/>
  <c r="O119" i="12"/>
  <c r="O44" i="12"/>
  <c r="O49" i="12" s="1"/>
  <c r="N85" i="12"/>
  <c r="N86" i="12" s="1"/>
  <c r="N165" i="12"/>
  <c r="N174" i="12"/>
  <c r="O168" i="13" l="1"/>
  <c r="O61" i="13"/>
  <c r="O172" i="13"/>
  <c r="O168" i="12"/>
  <c r="O61" i="12"/>
  <c r="O172" i="12"/>
  <c r="O85" i="13" l="1"/>
  <c r="O86" i="13" s="1"/>
  <c r="O165" i="13"/>
  <c r="O174" i="13"/>
  <c r="O85" i="12"/>
  <c r="O86" i="12" s="1"/>
  <c r="O165" i="12"/>
  <c r="O174" i="12"/>
  <c r="H82" i="11" l="1"/>
  <c r="O116" i="11" l="1"/>
  <c r="N116" i="11"/>
  <c r="M116" i="11"/>
  <c r="L116" i="11"/>
  <c r="K116" i="11"/>
  <c r="J116" i="11"/>
  <c r="H116" i="11"/>
  <c r="I116" i="11"/>
  <c r="H84" i="11"/>
  <c r="H74" i="11"/>
  <c r="I74" i="11"/>
  <c r="S75" i="11"/>
  <c r="I112" i="11" s="1"/>
  <c r="I147" i="11" s="1"/>
  <c r="H163" i="11"/>
  <c r="O154" i="11"/>
  <c r="N154" i="11"/>
  <c r="M154" i="11"/>
  <c r="L154" i="11"/>
  <c r="K154" i="11"/>
  <c r="J154" i="11"/>
  <c r="I154" i="11"/>
  <c r="O153" i="11"/>
  <c r="N153" i="11"/>
  <c r="M153" i="11"/>
  <c r="L153" i="11"/>
  <c r="K153" i="11"/>
  <c r="J153" i="11"/>
  <c r="I153" i="11"/>
  <c r="H153" i="11"/>
  <c r="O139" i="11"/>
  <c r="N139" i="11"/>
  <c r="M139" i="11"/>
  <c r="L139" i="11"/>
  <c r="K139" i="11"/>
  <c r="J139" i="11"/>
  <c r="I139" i="11"/>
  <c r="H139" i="11"/>
  <c r="O121" i="11"/>
  <c r="N121" i="11"/>
  <c r="M121" i="11"/>
  <c r="L121" i="11"/>
  <c r="K121" i="11"/>
  <c r="J121" i="11"/>
  <c r="I121" i="11"/>
  <c r="H121" i="11"/>
  <c r="O115" i="11"/>
  <c r="N115" i="11"/>
  <c r="M115" i="11"/>
  <c r="L115" i="11"/>
  <c r="K115" i="11"/>
  <c r="J115" i="11"/>
  <c r="I115" i="11"/>
  <c r="H115" i="11"/>
  <c r="O112" i="11"/>
  <c r="O147" i="11" s="1"/>
  <c r="N112" i="11"/>
  <c r="N147" i="11" s="1"/>
  <c r="M112" i="11"/>
  <c r="M147" i="11" s="1"/>
  <c r="L112" i="11"/>
  <c r="L147" i="11" s="1"/>
  <c r="K112" i="11"/>
  <c r="K147" i="11" s="1"/>
  <c r="J112" i="11"/>
  <c r="J147" i="11" s="1"/>
  <c r="H112" i="11"/>
  <c r="H147" i="11" s="1"/>
  <c r="O108" i="11"/>
  <c r="N108" i="11"/>
  <c r="M108" i="11"/>
  <c r="L108" i="11"/>
  <c r="K108" i="11"/>
  <c r="J108" i="11"/>
  <c r="I108" i="11"/>
  <c r="H108" i="11"/>
  <c r="H95" i="11"/>
  <c r="G82" i="11"/>
  <c r="H77" i="11"/>
  <c r="G74" i="11"/>
  <c r="G84" i="11" s="1"/>
  <c r="O68" i="11"/>
  <c r="N68" i="11"/>
  <c r="M68" i="11"/>
  <c r="L68" i="11"/>
  <c r="K68" i="11"/>
  <c r="L107" i="11" s="1"/>
  <c r="J68" i="11"/>
  <c r="I68" i="11"/>
  <c r="J107" i="11" s="1"/>
  <c r="H68" i="11"/>
  <c r="O67" i="11"/>
  <c r="N67" i="11"/>
  <c r="M67" i="11"/>
  <c r="N106" i="11" s="1"/>
  <c r="L67" i="11"/>
  <c r="K67" i="11"/>
  <c r="L106" i="11" s="1"/>
  <c r="J67" i="11"/>
  <c r="I67" i="11"/>
  <c r="J106" i="11" s="1"/>
  <c r="H67" i="11"/>
  <c r="H56" i="11"/>
  <c r="H58" i="11" s="1"/>
  <c r="G54" i="11"/>
  <c r="H50" i="11"/>
  <c r="H52" i="11" s="1"/>
  <c r="G49" i="11"/>
  <c r="G61" i="11" s="1"/>
  <c r="O46" i="11"/>
  <c r="N46" i="11"/>
  <c r="M46" i="11"/>
  <c r="N101" i="11" s="1"/>
  <c r="L46" i="11"/>
  <c r="K46" i="11"/>
  <c r="L101" i="11" s="1"/>
  <c r="J46" i="11"/>
  <c r="I46" i="11"/>
  <c r="J101" i="11" s="1"/>
  <c r="H46" i="11"/>
  <c r="H101" i="11" s="1"/>
  <c r="O45" i="11"/>
  <c r="N45" i="11"/>
  <c r="M45" i="11"/>
  <c r="N100" i="11" s="1"/>
  <c r="L45" i="11"/>
  <c r="K45" i="11"/>
  <c r="L100" i="11" s="1"/>
  <c r="J45" i="11"/>
  <c r="I45" i="11"/>
  <c r="J100" i="11" s="1"/>
  <c r="H45" i="11"/>
  <c r="H100" i="11" s="1"/>
  <c r="H31" i="11"/>
  <c r="H99" i="11" s="1"/>
  <c r="O26" i="11"/>
  <c r="N26" i="11"/>
  <c r="M26" i="11"/>
  <c r="L26" i="11"/>
  <c r="K26" i="11"/>
  <c r="J26" i="11"/>
  <c r="I26" i="11"/>
  <c r="H26" i="11"/>
  <c r="O25" i="11"/>
  <c r="N25" i="11"/>
  <c r="M25" i="11"/>
  <c r="L25" i="11"/>
  <c r="K25" i="11"/>
  <c r="J25" i="11"/>
  <c r="I25" i="11"/>
  <c r="H25" i="11"/>
  <c r="O24" i="11"/>
  <c r="N24" i="11"/>
  <c r="M24" i="11"/>
  <c r="L24" i="11"/>
  <c r="K24" i="11"/>
  <c r="J24" i="11"/>
  <c r="I24" i="11"/>
  <c r="H24" i="11"/>
  <c r="O23" i="11"/>
  <c r="N23" i="11"/>
  <c r="M23" i="11"/>
  <c r="L23" i="11"/>
  <c r="K23" i="11"/>
  <c r="J23" i="11"/>
  <c r="I23" i="11"/>
  <c r="H23" i="11"/>
  <c r="O22" i="11"/>
  <c r="N22" i="11"/>
  <c r="M22" i="11"/>
  <c r="L22" i="11"/>
  <c r="K22" i="11"/>
  <c r="J22" i="11"/>
  <c r="I22" i="11"/>
  <c r="H22" i="11"/>
  <c r="O21" i="11"/>
  <c r="N21" i="11"/>
  <c r="M21" i="11"/>
  <c r="L21" i="11"/>
  <c r="K21" i="11"/>
  <c r="J21" i="11"/>
  <c r="I21" i="11"/>
  <c r="H21" i="11"/>
  <c r="O20" i="11"/>
  <c r="O27" i="11" s="1"/>
  <c r="O136" i="11" s="1"/>
  <c r="N20" i="11"/>
  <c r="N27" i="11" s="1"/>
  <c r="N136" i="11" s="1"/>
  <c r="M20" i="11"/>
  <c r="M27" i="11" s="1"/>
  <c r="M136" i="11" s="1"/>
  <c r="L20" i="11"/>
  <c r="L27" i="11" s="1"/>
  <c r="L136" i="11" s="1"/>
  <c r="K20" i="11"/>
  <c r="K27" i="11" s="1"/>
  <c r="K136" i="11" s="1"/>
  <c r="J20" i="11"/>
  <c r="J27" i="11" s="1"/>
  <c r="J136" i="11" s="1"/>
  <c r="I20" i="11"/>
  <c r="I27" i="11" s="1"/>
  <c r="I136" i="11" s="1"/>
  <c r="H20" i="11"/>
  <c r="H27" i="11" s="1"/>
  <c r="H136" i="11" s="1"/>
  <c r="O14" i="11"/>
  <c r="O65" i="11" s="1"/>
  <c r="N14" i="11"/>
  <c r="N65" i="11" s="1"/>
  <c r="M14" i="11"/>
  <c r="M65" i="11" s="1"/>
  <c r="L14" i="11"/>
  <c r="L65" i="11" s="1"/>
  <c r="K14" i="11"/>
  <c r="K65" i="11" s="1"/>
  <c r="J14" i="11"/>
  <c r="J65" i="11" s="1"/>
  <c r="I14" i="11"/>
  <c r="I65" i="11" s="1"/>
  <c r="H14" i="11"/>
  <c r="H65" i="11" s="1"/>
  <c r="O13" i="11"/>
  <c r="O64" i="11" s="1"/>
  <c r="N13" i="11"/>
  <c r="N15" i="11" s="1"/>
  <c r="N135" i="11" s="1"/>
  <c r="M13" i="11"/>
  <c r="M64" i="11" s="1"/>
  <c r="L13" i="11"/>
  <c r="L16" i="11" s="1"/>
  <c r="L18" i="11" s="1"/>
  <c r="L28" i="11" s="1"/>
  <c r="K13" i="11"/>
  <c r="K64" i="11" s="1"/>
  <c r="J13" i="11"/>
  <c r="J16" i="11" s="1"/>
  <c r="J18" i="11" s="1"/>
  <c r="J28" i="11" s="1"/>
  <c r="I13" i="11"/>
  <c r="I64" i="11" s="1"/>
  <c r="H13" i="11"/>
  <c r="H64" i="11" s="1"/>
  <c r="O12" i="11"/>
  <c r="O134" i="11" s="1"/>
  <c r="N12" i="11"/>
  <c r="N134" i="11" s="1"/>
  <c r="M12" i="11"/>
  <c r="M134" i="11" s="1"/>
  <c r="L12" i="11"/>
  <c r="L134" i="11" s="1"/>
  <c r="K12" i="11"/>
  <c r="K134" i="11" s="1"/>
  <c r="J12" i="11"/>
  <c r="J134" i="11" s="1"/>
  <c r="I12" i="11"/>
  <c r="I134" i="11" s="1"/>
  <c r="H12" i="11"/>
  <c r="H134" i="11" s="1"/>
  <c r="H123" i="11" l="1"/>
  <c r="I77" i="11"/>
  <c r="J77" i="11" s="1"/>
  <c r="O70" i="11"/>
  <c r="J105" i="11"/>
  <c r="L105" i="11"/>
  <c r="H72" i="11"/>
  <c r="N107" i="11"/>
  <c r="N105" i="11"/>
  <c r="K100" i="11"/>
  <c r="M100" i="11"/>
  <c r="O100" i="11"/>
  <c r="K101" i="11"/>
  <c r="M101" i="11"/>
  <c r="O101" i="11"/>
  <c r="I70" i="11"/>
  <c r="K70" i="11"/>
  <c r="M70" i="11"/>
  <c r="H104" i="11"/>
  <c r="I104" i="11"/>
  <c r="H70" i="11"/>
  <c r="J171" i="11"/>
  <c r="L171" i="11"/>
  <c r="H105" i="11"/>
  <c r="I105" i="11"/>
  <c r="K105" i="11"/>
  <c r="M105" i="11"/>
  <c r="O105" i="11"/>
  <c r="I31" i="11"/>
  <c r="H15" i="11"/>
  <c r="L15" i="11"/>
  <c r="L135" i="11" s="1"/>
  <c r="H16" i="11"/>
  <c r="H18" i="11" s="1"/>
  <c r="H28" i="11" s="1"/>
  <c r="N16" i="11"/>
  <c r="N18" i="11" s="1"/>
  <c r="N28" i="11" s="1"/>
  <c r="H47" i="11"/>
  <c r="J47" i="11"/>
  <c r="L47" i="11"/>
  <c r="N47" i="11"/>
  <c r="H48" i="11"/>
  <c r="J48" i="11"/>
  <c r="L48" i="11"/>
  <c r="N48" i="11"/>
  <c r="I50" i="11"/>
  <c r="H53" i="11"/>
  <c r="H54" i="11" s="1"/>
  <c r="I56" i="11"/>
  <c r="J64" i="11"/>
  <c r="L64" i="11"/>
  <c r="N64" i="11"/>
  <c r="H106" i="11"/>
  <c r="I106" i="11"/>
  <c r="K106" i="11"/>
  <c r="M106" i="11"/>
  <c r="O106" i="11"/>
  <c r="H107" i="11"/>
  <c r="I107" i="11"/>
  <c r="K107" i="11"/>
  <c r="M107" i="11"/>
  <c r="O107" i="11"/>
  <c r="J15" i="11"/>
  <c r="J135" i="11" s="1"/>
  <c r="I15" i="11"/>
  <c r="I135" i="11" s="1"/>
  <c r="K15" i="11"/>
  <c r="K135" i="11" s="1"/>
  <c r="M15" i="11"/>
  <c r="M135" i="11" s="1"/>
  <c r="O15" i="11"/>
  <c r="O135" i="11" s="1"/>
  <c r="I16" i="11"/>
  <c r="I18" i="11" s="1"/>
  <c r="I28" i="11" s="1"/>
  <c r="K16" i="11"/>
  <c r="K18" i="11" s="1"/>
  <c r="K28" i="11" s="1"/>
  <c r="M16" i="11"/>
  <c r="M18" i="11" s="1"/>
  <c r="M28" i="11" s="1"/>
  <c r="O16" i="11"/>
  <c r="O18" i="11" s="1"/>
  <c r="O28" i="11" s="1"/>
  <c r="I47" i="11"/>
  <c r="J102" i="11" s="1"/>
  <c r="K47" i="11"/>
  <c r="L102" i="11" s="1"/>
  <c r="M47" i="11"/>
  <c r="N102" i="11" s="1"/>
  <c r="O47" i="11"/>
  <c r="I48" i="11"/>
  <c r="J103" i="11" s="1"/>
  <c r="K48" i="11"/>
  <c r="L103" i="11" s="1"/>
  <c r="M48" i="11"/>
  <c r="N103" i="11" s="1"/>
  <c r="O48" i="11"/>
  <c r="H148" i="11"/>
  <c r="I100" i="11"/>
  <c r="I101" i="11"/>
  <c r="H143" i="11"/>
  <c r="H125" i="11"/>
  <c r="H157" i="11" s="1"/>
  <c r="H162" i="10"/>
  <c r="O153" i="10"/>
  <c r="N153" i="10"/>
  <c r="M153" i="10"/>
  <c r="L153" i="10"/>
  <c r="K153" i="10"/>
  <c r="J153" i="10"/>
  <c r="I153" i="10"/>
  <c r="H153" i="10"/>
  <c r="O152" i="10"/>
  <c r="N152" i="10"/>
  <c r="M152" i="10"/>
  <c r="L152" i="10"/>
  <c r="K152" i="10"/>
  <c r="J152" i="10"/>
  <c r="I152" i="10"/>
  <c r="H152" i="10"/>
  <c r="O138" i="10"/>
  <c r="N138" i="10"/>
  <c r="M138" i="10"/>
  <c r="L138" i="10"/>
  <c r="K138" i="10"/>
  <c r="J138" i="10"/>
  <c r="I138" i="10"/>
  <c r="H138" i="10"/>
  <c r="O120" i="10"/>
  <c r="N120" i="10"/>
  <c r="M120" i="10"/>
  <c r="L120" i="10"/>
  <c r="K120" i="10"/>
  <c r="J120" i="10"/>
  <c r="I120" i="10"/>
  <c r="H120" i="10"/>
  <c r="O114" i="10"/>
  <c r="N114" i="10"/>
  <c r="M114" i="10"/>
  <c r="L114" i="10"/>
  <c r="K114" i="10"/>
  <c r="J114" i="10"/>
  <c r="I114" i="10"/>
  <c r="H114" i="10"/>
  <c r="O111" i="10"/>
  <c r="O146" i="10" s="1"/>
  <c r="N111" i="10"/>
  <c r="N146" i="10" s="1"/>
  <c r="M111" i="10"/>
  <c r="M146" i="10" s="1"/>
  <c r="L111" i="10"/>
  <c r="L146" i="10" s="1"/>
  <c r="K111" i="10"/>
  <c r="K146" i="10" s="1"/>
  <c r="J111" i="10"/>
  <c r="J146" i="10" s="1"/>
  <c r="I111" i="10"/>
  <c r="I146" i="10" s="1"/>
  <c r="H111" i="10"/>
  <c r="H146" i="10" s="1"/>
  <c r="O107" i="10"/>
  <c r="N107" i="10"/>
  <c r="M107" i="10"/>
  <c r="L107" i="10"/>
  <c r="K107" i="10"/>
  <c r="J107" i="10"/>
  <c r="I107" i="10"/>
  <c r="H107" i="10"/>
  <c r="H94" i="10"/>
  <c r="G81" i="10"/>
  <c r="H77" i="10"/>
  <c r="I77" i="10" s="1"/>
  <c r="G74" i="10"/>
  <c r="G83" i="10" s="1"/>
  <c r="O68" i="10"/>
  <c r="N68" i="10"/>
  <c r="M68" i="10"/>
  <c r="L68" i="10"/>
  <c r="K68" i="10"/>
  <c r="J68" i="10"/>
  <c r="I68" i="10"/>
  <c r="H68" i="10"/>
  <c r="O67" i="10"/>
  <c r="N67" i="10"/>
  <c r="M67" i="10"/>
  <c r="L67" i="10"/>
  <c r="K67" i="10"/>
  <c r="J67" i="10"/>
  <c r="I67" i="10"/>
  <c r="H67" i="10"/>
  <c r="H56" i="10"/>
  <c r="H58" i="10" s="1"/>
  <c r="G51" i="10"/>
  <c r="G54" i="10" s="1"/>
  <c r="H50" i="10"/>
  <c r="H52" i="10" s="1"/>
  <c r="G49" i="10"/>
  <c r="G61" i="10" s="1"/>
  <c r="O46" i="10"/>
  <c r="N46" i="10"/>
  <c r="M46" i="10"/>
  <c r="L46" i="10"/>
  <c r="K46" i="10"/>
  <c r="J46" i="10"/>
  <c r="I46" i="10"/>
  <c r="H46" i="10"/>
  <c r="O45" i="10"/>
  <c r="N45" i="10"/>
  <c r="M45" i="10"/>
  <c r="L45" i="10"/>
  <c r="K45" i="10"/>
  <c r="J45" i="10"/>
  <c r="I45" i="10"/>
  <c r="H45" i="10"/>
  <c r="H31" i="10"/>
  <c r="H98" i="10" s="1"/>
  <c r="O26" i="10"/>
  <c r="N26" i="10"/>
  <c r="M26" i="10"/>
  <c r="L26" i="10"/>
  <c r="K26" i="10"/>
  <c r="J26" i="10"/>
  <c r="I26" i="10"/>
  <c r="H26" i="10"/>
  <c r="O25" i="10"/>
  <c r="N25" i="10"/>
  <c r="M25" i="10"/>
  <c r="L25" i="10"/>
  <c r="K25" i="10"/>
  <c r="J25" i="10"/>
  <c r="I25" i="10"/>
  <c r="H25" i="10"/>
  <c r="O24" i="10"/>
  <c r="N24" i="10"/>
  <c r="M24" i="10"/>
  <c r="L24" i="10"/>
  <c r="K24" i="10"/>
  <c r="J24" i="10"/>
  <c r="I24" i="10"/>
  <c r="H24" i="10"/>
  <c r="O23" i="10"/>
  <c r="N23" i="10"/>
  <c r="M23" i="10"/>
  <c r="L23" i="10"/>
  <c r="K23" i="10"/>
  <c r="J23" i="10"/>
  <c r="I23" i="10"/>
  <c r="H23" i="10"/>
  <c r="O22" i="10"/>
  <c r="N22" i="10"/>
  <c r="M22" i="10"/>
  <c r="L22" i="10"/>
  <c r="K22" i="10"/>
  <c r="J22" i="10"/>
  <c r="I22" i="10"/>
  <c r="H22" i="10"/>
  <c r="O21" i="10"/>
  <c r="N21" i="10"/>
  <c r="M21" i="10"/>
  <c r="L21" i="10"/>
  <c r="K21" i="10"/>
  <c r="J21" i="10"/>
  <c r="I21" i="10"/>
  <c r="H21" i="10"/>
  <c r="O20" i="10"/>
  <c r="O27" i="10" s="1"/>
  <c r="O135" i="10" s="1"/>
  <c r="N20" i="10"/>
  <c r="N27" i="10" s="1"/>
  <c r="N135" i="10" s="1"/>
  <c r="M20" i="10"/>
  <c r="M27" i="10" s="1"/>
  <c r="M135" i="10" s="1"/>
  <c r="L20" i="10"/>
  <c r="L27" i="10" s="1"/>
  <c r="L135" i="10" s="1"/>
  <c r="K20" i="10"/>
  <c r="K27" i="10" s="1"/>
  <c r="K135" i="10" s="1"/>
  <c r="J20" i="10"/>
  <c r="J27" i="10" s="1"/>
  <c r="J135" i="10" s="1"/>
  <c r="I20" i="10"/>
  <c r="I27" i="10" s="1"/>
  <c r="I135" i="10" s="1"/>
  <c r="H20" i="10"/>
  <c r="H27" i="10" s="1"/>
  <c r="H135" i="10" s="1"/>
  <c r="O14" i="10"/>
  <c r="O65" i="10" s="1"/>
  <c r="N14" i="10"/>
  <c r="N65" i="10" s="1"/>
  <c r="M14" i="10"/>
  <c r="M65" i="10" s="1"/>
  <c r="L14" i="10"/>
  <c r="L65" i="10" s="1"/>
  <c r="K14" i="10"/>
  <c r="K65" i="10" s="1"/>
  <c r="J14" i="10"/>
  <c r="J65" i="10" s="1"/>
  <c r="I14" i="10"/>
  <c r="I65" i="10" s="1"/>
  <c r="H14" i="10"/>
  <c r="H65" i="10" s="1"/>
  <c r="O13" i="10"/>
  <c r="O64" i="10" s="1"/>
  <c r="N13" i="10"/>
  <c r="N64" i="10" s="1"/>
  <c r="M13" i="10"/>
  <c r="M64" i="10" s="1"/>
  <c r="L13" i="10"/>
  <c r="L64" i="10" s="1"/>
  <c r="K13" i="10"/>
  <c r="K64" i="10" s="1"/>
  <c r="J13" i="10"/>
  <c r="J64" i="10" s="1"/>
  <c r="I13" i="10"/>
  <c r="I64" i="10" s="1"/>
  <c r="H13" i="10"/>
  <c r="H64" i="10" s="1"/>
  <c r="O12" i="10"/>
  <c r="O133" i="10" s="1"/>
  <c r="N12" i="10"/>
  <c r="N133" i="10" s="1"/>
  <c r="M12" i="10"/>
  <c r="M133" i="10" s="1"/>
  <c r="L12" i="10"/>
  <c r="L133" i="10" s="1"/>
  <c r="K12" i="10"/>
  <c r="K133" i="10" s="1"/>
  <c r="J12" i="10"/>
  <c r="J133" i="10" s="1"/>
  <c r="I12" i="10"/>
  <c r="I133" i="10" s="1"/>
  <c r="H12" i="10"/>
  <c r="H133" i="10" s="1"/>
  <c r="H81" i="9"/>
  <c r="I81" i="9"/>
  <c r="J81" i="9"/>
  <c r="K81" i="9"/>
  <c r="L81" i="9"/>
  <c r="M81" i="9"/>
  <c r="N81" i="9"/>
  <c r="O81" i="9"/>
  <c r="H80" i="9"/>
  <c r="H45" i="9" s="1"/>
  <c r="G52" i="9"/>
  <c r="G82" i="9"/>
  <c r="K77" i="11" l="1"/>
  <c r="I148" i="11"/>
  <c r="I72" i="11"/>
  <c r="H29" i="11"/>
  <c r="O171" i="11"/>
  <c r="K171" i="11"/>
  <c r="M104" i="11"/>
  <c r="L70" i="11"/>
  <c r="J56" i="11"/>
  <c r="I58" i="11"/>
  <c r="I52" i="11"/>
  <c r="J50" i="11"/>
  <c r="M103" i="11"/>
  <c r="H103" i="11"/>
  <c r="I103" i="11"/>
  <c r="M102" i="11"/>
  <c r="H102" i="11"/>
  <c r="I102" i="11"/>
  <c r="H171" i="11"/>
  <c r="H30" i="11"/>
  <c r="H170" i="11"/>
  <c r="H135" i="11"/>
  <c r="M171" i="11"/>
  <c r="I171" i="11"/>
  <c r="O104" i="11"/>
  <c r="N70" i="11"/>
  <c r="K104" i="11"/>
  <c r="J70" i="11"/>
  <c r="O103" i="11"/>
  <c r="K103" i="11"/>
  <c r="O102" i="11"/>
  <c r="K102" i="11"/>
  <c r="N171" i="11"/>
  <c r="I99" i="11"/>
  <c r="I53" i="11"/>
  <c r="J148" i="11"/>
  <c r="N104" i="11"/>
  <c r="L104" i="11"/>
  <c r="J104" i="11"/>
  <c r="O70" i="10"/>
  <c r="K104" i="10"/>
  <c r="M104" i="10"/>
  <c r="O104" i="10"/>
  <c r="K99" i="10"/>
  <c r="M99" i="10"/>
  <c r="O99" i="10"/>
  <c r="K100" i="10"/>
  <c r="M100" i="10"/>
  <c r="O100" i="10"/>
  <c r="K105" i="10"/>
  <c r="M105" i="10"/>
  <c r="O105" i="10"/>
  <c r="K106" i="10"/>
  <c r="M106" i="10"/>
  <c r="O106" i="10"/>
  <c r="H72" i="10"/>
  <c r="I50" i="10"/>
  <c r="I52" i="10" s="1"/>
  <c r="I56" i="10"/>
  <c r="J56" i="10" s="1"/>
  <c r="H103" i="10"/>
  <c r="I103" i="10"/>
  <c r="H70" i="10"/>
  <c r="K103" i="10"/>
  <c r="J70" i="10"/>
  <c r="M103" i="10"/>
  <c r="L70" i="10"/>
  <c r="O103" i="10"/>
  <c r="N70" i="10"/>
  <c r="H104" i="10"/>
  <c r="I104" i="10"/>
  <c r="J31" i="10"/>
  <c r="J77" i="10"/>
  <c r="J103" i="10"/>
  <c r="I70" i="10"/>
  <c r="L103" i="10"/>
  <c r="K70" i="10"/>
  <c r="N103" i="10"/>
  <c r="M70" i="10"/>
  <c r="J104" i="10"/>
  <c r="L104" i="10"/>
  <c r="N104" i="10"/>
  <c r="I31" i="10"/>
  <c r="J58" i="10"/>
  <c r="K56" i="10"/>
  <c r="H15" i="10"/>
  <c r="J15" i="10"/>
  <c r="J134" i="10" s="1"/>
  <c r="L15" i="10"/>
  <c r="L134" i="10" s="1"/>
  <c r="N15" i="10"/>
  <c r="N134" i="10" s="1"/>
  <c r="H16" i="10"/>
  <c r="H18" i="10" s="1"/>
  <c r="H28" i="10" s="1"/>
  <c r="J16" i="10"/>
  <c r="J18" i="10" s="1"/>
  <c r="J28" i="10" s="1"/>
  <c r="L16" i="10"/>
  <c r="L18" i="10" s="1"/>
  <c r="L28" i="10" s="1"/>
  <c r="N16" i="10"/>
  <c r="N18" i="10" s="1"/>
  <c r="N28" i="10" s="1"/>
  <c r="H99" i="10"/>
  <c r="I99" i="10"/>
  <c r="H100" i="10"/>
  <c r="I100" i="10"/>
  <c r="H47" i="10"/>
  <c r="J47" i="10"/>
  <c r="L47" i="10"/>
  <c r="N47" i="10"/>
  <c r="H48" i="10"/>
  <c r="J48" i="10"/>
  <c r="L48" i="10"/>
  <c r="N48" i="10"/>
  <c r="H53" i="10"/>
  <c r="H54" i="10" s="1"/>
  <c r="I58" i="10"/>
  <c r="H105" i="10"/>
  <c r="I105" i="10"/>
  <c r="H106" i="10"/>
  <c r="I106" i="10"/>
  <c r="I15" i="10"/>
  <c r="I134" i="10" s="1"/>
  <c r="K15" i="10"/>
  <c r="K134" i="10" s="1"/>
  <c r="M15" i="10"/>
  <c r="M134" i="10" s="1"/>
  <c r="O15" i="10"/>
  <c r="O134" i="10" s="1"/>
  <c r="I16" i="10"/>
  <c r="I18" i="10" s="1"/>
  <c r="I28" i="10" s="1"/>
  <c r="K16" i="10"/>
  <c r="K18" i="10" s="1"/>
  <c r="K28" i="10" s="1"/>
  <c r="M16" i="10"/>
  <c r="M18" i="10" s="1"/>
  <c r="M28" i="10" s="1"/>
  <c r="O16" i="10"/>
  <c r="O18" i="10" s="1"/>
  <c r="O28" i="10" s="1"/>
  <c r="J99" i="10"/>
  <c r="L99" i="10"/>
  <c r="N99" i="10"/>
  <c r="J100" i="10"/>
  <c r="L100" i="10"/>
  <c r="N100" i="10"/>
  <c r="I47" i="10"/>
  <c r="J101" i="10" s="1"/>
  <c r="K47" i="10"/>
  <c r="L101" i="10" s="1"/>
  <c r="M47" i="10"/>
  <c r="N101" i="10" s="1"/>
  <c r="O47" i="10"/>
  <c r="I48" i="10"/>
  <c r="J102" i="10" s="1"/>
  <c r="K48" i="10"/>
  <c r="L102" i="10" s="1"/>
  <c r="M48" i="10"/>
  <c r="N102" i="10" s="1"/>
  <c r="O48" i="10"/>
  <c r="J50" i="10"/>
  <c r="J105" i="10"/>
  <c r="L105" i="10"/>
  <c r="N105" i="10"/>
  <c r="J106" i="10"/>
  <c r="L106" i="10"/>
  <c r="N106" i="10"/>
  <c r="H115" i="10"/>
  <c r="H147" i="10" s="1"/>
  <c r="I115" i="10"/>
  <c r="I147" i="10"/>
  <c r="H142" i="10"/>
  <c r="H124" i="10"/>
  <c r="H156" i="10" s="1"/>
  <c r="I80" i="9"/>
  <c r="I45" i="9" s="1"/>
  <c r="G54" i="8"/>
  <c r="I115" i="8"/>
  <c r="L77" i="11" l="1"/>
  <c r="J72" i="11"/>
  <c r="I29" i="11"/>
  <c r="I30" i="11" s="1"/>
  <c r="K148" i="11"/>
  <c r="I54" i="11"/>
  <c r="J31" i="11"/>
  <c r="J58" i="11"/>
  <c r="K56" i="11"/>
  <c r="I33" i="11"/>
  <c r="I34" i="11" s="1"/>
  <c r="I32" i="11"/>
  <c r="H33" i="11"/>
  <c r="H34" i="11" s="1"/>
  <c r="H32" i="11"/>
  <c r="J52" i="11"/>
  <c r="K50" i="11"/>
  <c r="H74" i="10"/>
  <c r="I72" i="10" s="1"/>
  <c r="H29" i="10"/>
  <c r="J52" i="10"/>
  <c r="K50" i="10"/>
  <c r="M170" i="10"/>
  <c r="I170" i="10"/>
  <c r="M102" i="10"/>
  <c r="H102" i="10"/>
  <c r="I102" i="10"/>
  <c r="M101" i="10"/>
  <c r="H101" i="10"/>
  <c r="I101" i="10"/>
  <c r="L170" i="10"/>
  <c r="H170" i="10"/>
  <c r="H30" i="10"/>
  <c r="H169" i="10"/>
  <c r="H134" i="10"/>
  <c r="O170" i="10"/>
  <c r="K170" i="10"/>
  <c r="O102" i="10"/>
  <c r="K102" i="10"/>
  <c r="O101" i="10"/>
  <c r="K101" i="10"/>
  <c r="N170" i="10"/>
  <c r="J170" i="10"/>
  <c r="L56" i="10"/>
  <c r="K58" i="10"/>
  <c r="I98" i="10"/>
  <c r="I53" i="10"/>
  <c r="I54" i="10" s="1"/>
  <c r="K77" i="10"/>
  <c r="J115" i="10"/>
  <c r="J147" i="10" s="1"/>
  <c r="J98" i="10"/>
  <c r="J53" i="10"/>
  <c r="J80" i="9"/>
  <c r="K80" i="9" s="1"/>
  <c r="N154" i="9"/>
  <c r="M154" i="9"/>
  <c r="L154" i="9"/>
  <c r="J154" i="9"/>
  <c r="O154" i="9"/>
  <c r="K154" i="9"/>
  <c r="H163" i="9"/>
  <c r="O153" i="9"/>
  <c r="N153" i="9"/>
  <c r="M153" i="9"/>
  <c r="L153" i="9"/>
  <c r="K153" i="9"/>
  <c r="J153" i="9"/>
  <c r="I153" i="9"/>
  <c r="H153" i="9"/>
  <c r="O139" i="9"/>
  <c r="N139" i="9"/>
  <c r="M139" i="9"/>
  <c r="L139" i="9"/>
  <c r="K139" i="9"/>
  <c r="J139" i="9"/>
  <c r="I139" i="9"/>
  <c r="H139" i="9"/>
  <c r="O121" i="9"/>
  <c r="N121" i="9"/>
  <c r="M121" i="9"/>
  <c r="L121" i="9"/>
  <c r="K121" i="9"/>
  <c r="J121" i="9"/>
  <c r="I121" i="9"/>
  <c r="H121" i="9"/>
  <c r="O115" i="9"/>
  <c r="N115" i="9"/>
  <c r="M115" i="9"/>
  <c r="L115" i="9"/>
  <c r="K115" i="9"/>
  <c r="J115" i="9"/>
  <c r="I115" i="9"/>
  <c r="H115" i="9"/>
  <c r="O112" i="9"/>
  <c r="O147" i="9" s="1"/>
  <c r="N112" i="9"/>
  <c r="N147" i="9" s="1"/>
  <c r="M112" i="9"/>
  <c r="M147" i="9" s="1"/>
  <c r="L112" i="9"/>
  <c r="L147" i="9" s="1"/>
  <c r="K112" i="9"/>
  <c r="K147" i="9" s="1"/>
  <c r="J112" i="9"/>
  <c r="J147" i="9" s="1"/>
  <c r="I112" i="9"/>
  <c r="I147" i="9" s="1"/>
  <c r="H112" i="9"/>
  <c r="H147" i="9" s="1"/>
  <c r="O108" i="9"/>
  <c r="N108" i="9"/>
  <c r="M108" i="9"/>
  <c r="L108" i="9"/>
  <c r="K108" i="9"/>
  <c r="J108" i="9"/>
  <c r="I108" i="9"/>
  <c r="H108" i="9"/>
  <c r="H95" i="9"/>
  <c r="H143" i="9" s="1"/>
  <c r="H78" i="9"/>
  <c r="G75" i="9"/>
  <c r="G84" i="9" s="1"/>
  <c r="O69" i="9"/>
  <c r="N69" i="9"/>
  <c r="M69" i="9"/>
  <c r="L69" i="9"/>
  <c r="K69" i="9"/>
  <c r="J69" i="9"/>
  <c r="I69" i="9"/>
  <c r="H69" i="9"/>
  <c r="O68" i="9"/>
  <c r="N68" i="9"/>
  <c r="M68" i="9"/>
  <c r="L68" i="9"/>
  <c r="K68" i="9"/>
  <c r="J68" i="9"/>
  <c r="I68" i="9"/>
  <c r="H68" i="9"/>
  <c r="H57" i="9"/>
  <c r="H59" i="9" s="1"/>
  <c r="G55" i="9"/>
  <c r="H51" i="9"/>
  <c r="H53" i="9" s="1"/>
  <c r="G50" i="9"/>
  <c r="G62" i="9" s="1"/>
  <c r="O47" i="9"/>
  <c r="N47" i="9"/>
  <c r="M47" i="9"/>
  <c r="L47" i="9"/>
  <c r="K47" i="9"/>
  <c r="J47" i="9"/>
  <c r="I47" i="9"/>
  <c r="H47" i="9"/>
  <c r="O46" i="9"/>
  <c r="N46" i="9"/>
  <c r="M46" i="9"/>
  <c r="L46" i="9"/>
  <c r="K46" i="9"/>
  <c r="J46" i="9"/>
  <c r="I46" i="9"/>
  <c r="H46" i="9"/>
  <c r="H31" i="9"/>
  <c r="H99" i="9" s="1"/>
  <c r="O26" i="9"/>
  <c r="N26" i="9"/>
  <c r="M26" i="9"/>
  <c r="L26" i="9"/>
  <c r="K26" i="9"/>
  <c r="J26" i="9"/>
  <c r="I26" i="9"/>
  <c r="H26" i="9"/>
  <c r="O25" i="9"/>
  <c r="N25" i="9"/>
  <c r="M25" i="9"/>
  <c r="L25" i="9"/>
  <c r="K25" i="9"/>
  <c r="J25" i="9"/>
  <c r="I25" i="9"/>
  <c r="H25" i="9"/>
  <c r="O24" i="9"/>
  <c r="N24" i="9"/>
  <c r="M24" i="9"/>
  <c r="L24" i="9"/>
  <c r="K24" i="9"/>
  <c r="J24" i="9"/>
  <c r="I24" i="9"/>
  <c r="H24" i="9"/>
  <c r="O23" i="9"/>
  <c r="N23" i="9"/>
  <c r="M23" i="9"/>
  <c r="L23" i="9"/>
  <c r="K23" i="9"/>
  <c r="J23" i="9"/>
  <c r="I23" i="9"/>
  <c r="H23" i="9"/>
  <c r="O22" i="9"/>
  <c r="N22" i="9"/>
  <c r="M22" i="9"/>
  <c r="L22" i="9"/>
  <c r="K22" i="9"/>
  <c r="J22" i="9"/>
  <c r="I22" i="9"/>
  <c r="H22" i="9"/>
  <c r="O21" i="9"/>
  <c r="N21" i="9"/>
  <c r="M21" i="9"/>
  <c r="L21" i="9"/>
  <c r="K21" i="9"/>
  <c r="J21" i="9"/>
  <c r="I21" i="9"/>
  <c r="H21" i="9"/>
  <c r="O20" i="9"/>
  <c r="O27" i="9" s="1"/>
  <c r="O136" i="9" s="1"/>
  <c r="N20" i="9"/>
  <c r="N27" i="9" s="1"/>
  <c r="N136" i="9" s="1"/>
  <c r="M20" i="9"/>
  <c r="M27" i="9" s="1"/>
  <c r="M136" i="9" s="1"/>
  <c r="L20" i="9"/>
  <c r="L27" i="9" s="1"/>
  <c r="L136" i="9" s="1"/>
  <c r="K20" i="9"/>
  <c r="K27" i="9" s="1"/>
  <c r="K136" i="9" s="1"/>
  <c r="J20" i="9"/>
  <c r="J27" i="9" s="1"/>
  <c r="J136" i="9" s="1"/>
  <c r="I20" i="9"/>
  <c r="I27" i="9" s="1"/>
  <c r="I136" i="9" s="1"/>
  <c r="H20" i="9"/>
  <c r="H27" i="9" s="1"/>
  <c r="H136" i="9" s="1"/>
  <c r="O14" i="9"/>
  <c r="O49" i="9" s="1"/>
  <c r="N14" i="9"/>
  <c r="N66" i="9" s="1"/>
  <c r="M14" i="9"/>
  <c r="M49" i="9" s="1"/>
  <c r="L14" i="9"/>
  <c r="L66" i="9" s="1"/>
  <c r="K14" i="9"/>
  <c r="K49" i="9" s="1"/>
  <c r="J14" i="9"/>
  <c r="J66" i="9" s="1"/>
  <c r="I14" i="9"/>
  <c r="I49" i="9" s="1"/>
  <c r="H14" i="9"/>
  <c r="H66" i="9" s="1"/>
  <c r="O13" i="9"/>
  <c r="O48" i="9" s="1"/>
  <c r="N13" i="9"/>
  <c r="N65" i="9" s="1"/>
  <c r="N71" i="9" s="1"/>
  <c r="M13" i="9"/>
  <c r="M48" i="9" s="1"/>
  <c r="L13" i="9"/>
  <c r="L65" i="9" s="1"/>
  <c r="L71" i="9" s="1"/>
  <c r="K13" i="9"/>
  <c r="K48" i="9" s="1"/>
  <c r="J13" i="9"/>
  <c r="J65" i="9" s="1"/>
  <c r="J71" i="9" s="1"/>
  <c r="I13" i="9"/>
  <c r="I48" i="9" s="1"/>
  <c r="H13" i="9"/>
  <c r="H65" i="9" s="1"/>
  <c r="H71" i="9" s="1"/>
  <c r="O12" i="9"/>
  <c r="O134" i="9" s="1"/>
  <c r="N12" i="9"/>
  <c r="N134" i="9" s="1"/>
  <c r="M12" i="9"/>
  <c r="M134" i="9" s="1"/>
  <c r="L12" i="9"/>
  <c r="L134" i="9" s="1"/>
  <c r="K12" i="9"/>
  <c r="K134" i="9" s="1"/>
  <c r="J12" i="9"/>
  <c r="J134" i="9" s="1"/>
  <c r="I12" i="9"/>
  <c r="I134" i="9" s="1"/>
  <c r="H12" i="9"/>
  <c r="H134" i="9" s="1"/>
  <c r="O117" i="8"/>
  <c r="N117" i="8"/>
  <c r="M117" i="8"/>
  <c r="L117" i="8"/>
  <c r="K117" i="8"/>
  <c r="J117" i="8"/>
  <c r="I117" i="8"/>
  <c r="H117" i="8"/>
  <c r="J112" i="8"/>
  <c r="O112" i="8"/>
  <c r="N112" i="8"/>
  <c r="M112" i="8"/>
  <c r="L112" i="8"/>
  <c r="K112" i="8"/>
  <c r="G82" i="8"/>
  <c r="M77" i="11" l="1"/>
  <c r="J74" i="11"/>
  <c r="K72" i="11" s="1"/>
  <c r="J29" i="11"/>
  <c r="J30" i="11" s="1"/>
  <c r="I145" i="11"/>
  <c r="I137" i="11"/>
  <c r="I97" i="11"/>
  <c r="I81" i="11"/>
  <c r="I117" i="11" s="1"/>
  <c r="K31" i="11"/>
  <c r="K52" i="11"/>
  <c r="L50" i="11"/>
  <c r="H164" i="11"/>
  <c r="H145" i="11"/>
  <c r="H137" i="11"/>
  <c r="H97" i="11"/>
  <c r="H81" i="11"/>
  <c r="H79" i="11"/>
  <c r="L56" i="11"/>
  <c r="K58" i="11"/>
  <c r="J99" i="11"/>
  <c r="J53" i="11"/>
  <c r="J54" i="11" s="1"/>
  <c r="J32" i="11"/>
  <c r="J33" i="11"/>
  <c r="J34" i="11" s="1"/>
  <c r="L148" i="11"/>
  <c r="I29" i="10"/>
  <c r="I30" i="10" s="1"/>
  <c r="I74" i="10"/>
  <c r="J72" i="10" s="1"/>
  <c r="L77" i="10"/>
  <c r="K115" i="10"/>
  <c r="K147" i="10" s="1"/>
  <c r="L58" i="10"/>
  <c r="M56" i="10"/>
  <c r="I33" i="10"/>
  <c r="I34" i="10" s="1"/>
  <c r="I80" i="10" s="1"/>
  <c r="I116" i="10" s="1"/>
  <c r="I32" i="10"/>
  <c r="K52" i="10"/>
  <c r="L50" i="10"/>
  <c r="H33" i="10"/>
  <c r="H34" i="10" s="1"/>
  <c r="H80" i="10" s="1"/>
  <c r="H116" i="10" s="1"/>
  <c r="H32" i="10"/>
  <c r="J54" i="10"/>
  <c r="K31" i="10"/>
  <c r="J45" i="9"/>
  <c r="L80" i="9"/>
  <c r="K45" i="9"/>
  <c r="K106" i="9"/>
  <c r="M106" i="9"/>
  <c r="O106" i="9"/>
  <c r="H116" i="9"/>
  <c r="H148" i="9" s="1"/>
  <c r="K107" i="9"/>
  <c r="I78" i="9"/>
  <c r="J100" i="9"/>
  <c r="L100" i="9"/>
  <c r="N100" i="9"/>
  <c r="J101" i="9"/>
  <c r="L101" i="9"/>
  <c r="N101" i="9"/>
  <c r="M107" i="9"/>
  <c r="O107" i="9"/>
  <c r="H73" i="9"/>
  <c r="I57" i="9"/>
  <c r="I59" i="9" s="1"/>
  <c r="H104" i="9"/>
  <c r="H105" i="9"/>
  <c r="I31" i="9"/>
  <c r="H15" i="9"/>
  <c r="J15" i="9"/>
  <c r="J135" i="9" s="1"/>
  <c r="L15" i="9"/>
  <c r="L135" i="9" s="1"/>
  <c r="N15" i="9"/>
  <c r="N135" i="9" s="1"/>
  <c r="H16" i="9"/>
  <c r="H18" i="9" s="1"/>
  <c r="H28" i="9" s="1"/>
  <c r="J16" i="9"/>
  <c r="J18" i="9" s="1"/>
  <c r="J28" i="9" s="1"/>
  <c r="L16" i="9"/>
  <c r="L18" i="9" s="1"/>
  <c r="L28" i="9" s="1"/>
  <c r="N16" i="9"/>
  <c r="N18" i="9" s="1"/>
  <c r="N28" i="9" s="1"/>
  <c r="H100" i="9"/>
  <c r="I100" i="9"/>
  <c r="K100" i="9"/>
  <c r="M100" i="9"/>
  <c r="O100" i="9"/>
  <c r="H101" i="9"/>
  <c r="I101" i="9"/>
  <c r="K101" i="9"/>
  <c r="M101" i="9"/>
  <c r="O101" i="9"/>
  <c r="H48" i="9"/>
  <c r="J48" i="9"/>
  <c r="K102" i="9" s="1"/>
  <c r="L48" i="9"/>
  <c r="M102" i="9" s="1"/>
  <c r="N48" i="9"/>
  <c r="O102" i="9" s="1"/>
  <c r="H49" i="9"/>
  <c r="J49" i="9"/>
  <c r="K103" i="9" s="1"/>
  <c r="L49" i="9"/>
  <c r="M103" i="9" s="1"/>
  <c r="N49" i="9"/>
  <c r="O103" i="9" s="1"/>
  <c r="I51" i="9"/>
  <c r="I65" i="9"/>
  <c r="K65" i="9"/>
  <c r="M65" i="9"/>
  <c r="O65" i="9"/>
  <c r="I66" i="9"/>
  <c r="J105" i="9" s="1"/>
  <c r="K66" i="9"/>
  <c r="L105" i="9" s="1"/>
  <c r="M66" i="9"/>
  <c r="N105" i="9" s="1"/>
  <c r="O66" i="9"/>
  <c r="O105" i="9" s="1"/>
  <c r="J106" i="9"/>
  <c r="L106" i="9"/>
  <c r="N106" i="9"/>
  <c r="J107" i="9"/>
  <c r="L107" i="9"/>
  <c r="N107" i="9"/>
  <c r="I15" i="9"/>
  <c r="I135" i="9" s="1"/>
  <c r="K15" i="9"/>
  <c r="K135" i="9" s="1"/>
  <c r="M15" i="9"/>
  <c r="M135" i="9" s="1"/>
  <c r="O15" i="9"/>
  <c r="O135" i="9" s="1"/>
  <c r="I16" i="9"/>
  <c r="I18" i="9" s="1"/>
  <c r="I28" i="9" s="1"/>
  <c r="K16" i="9"/>
  <c r="K18" i="9" s="1"/>
  <c r="K28" i="9" s="1"/>
  <c r="M16" i="9"/>
  <c r="M18" i="9" s="1"/>
  <c r="M28" i="9" s="1"/>
  <c r="O16" i="9"/>
  <c r="O18" i="9" s="1"/>
  <c r="O28" i="9" s="1"/>
  <c r="H54" i="9"/>
  <c r="H55" i="9" s="1"/>
  <c r="H106" i="9"/>
  <c r="I106" i="9"/>
  <c r="H107" i="9"/>
  <c r="I107" i="9"/>
  <c r="H125" i="9"/>
  <c r="H157" i="9" s="1"/>
  <c r="O154" i="8"/>
  <c r="H163" i="8"/>
  <c r="N154" i="8"/>
  <c r="M154" i="8"/>
  <c r="L154" i="8"/>
  <c r="K154" i="8"/>
  <c r="J154" i="8"/>
  <c r="I154" i="8"/>
  <c r="N77" i="11" l="1"/>
  <c r="K29" i="11"/>
  <c r="K30" i="11" s="1"/>
  <c r="K74" i="11"/>
  <c r="L72" i="11" s="1"/>
  <c r="J145" i="11"/>
  <c r="J137" i="11"/>
  <c r="J97" i="11"/>
  <c r="J81" i="11"/>
  <c r="J117" i="11" s="1"/>
  <c r="I79" i="11"/>
  <c r="I163" i="11"/>
  <c r="I164" i="11" s="1"/>
  <c r="H110" i="11"/>
  <c r="H146" i="11" s="1"/>
  <c r="L52" i="11"/>
  <c r="M50" i="11"/>
  <c r="I110" i="11"/>
  <c r="I144" i="11" s="1"/>
  <c r="M148" i="11"/>
  <c r="L58" i="11"/>
  <c r="M56" i="11"/>
  <c r="H117" i="11"/>
  <c r="H154" i="11" s="1"/>
  <c r="H80" i="11"/>
  <c r="I80" i="11" s="1"/>
  <c r="L31" i="11"/>
  <c r="K53" i="11"/>
  <c r="K54" i="11" s="1"/>
  <c r="K99" i="11"/>
  <c r="K32" i="11"/>
  <c r="K33" i="11"/>
  <c r="K34" i="11" s="1"/>
  <c r="H79" i="10"/>
  <c r="J29" i="10"/>
  <c r="J30" i="10" s="1"/>
  <c r="J74" i="10"/>
  <c r="K72" i="10" s="1"/>
  <c r="I144" i="10"/>
  <c r="I136" i="10"/>
  <c r="I96" i="10"/>
  <c r="K98" i="10"/>
  <c r="K53" i="10"/>
  <c r="H163" i="10"/>
  <c r="H144" i="10"/>
  <c r="H136" i="10"/>
  <c r="H96" i="10"/>
  <c r="H78" i="10"/>
  <c r="K54" i="10"/>
  <c r="L31" i="10"/>
  <c r="N56" i="10"/>
  <c r="M58" i="10"/>
  <c r="L52" i="10"/>
  <c r="M50" i="10"/>
  <c r="M77" i="10"/>
  <c r="L115" i="10"/>
  <c r="L147" i="10" s="1"/>
  <c r="M80" i="9"/>
  <c r="L45" i="9"/>
  <c r="I116" i="9"/>
  <c r="I148" i="9" s="1"/>
  <c r="O71" i="9"/>
  <c r="K71" i="9"/>
  <c r="M71" i="9"/>
  <c r="I71" i="9"/>
  <c r="J57" i="9"/>
  <c r="J59" i="9" s="1"/>
  <c r="J78" i="9"/>
  <c r="H154" i="9"/>
  <c r="H75" i="9"/>
  <c r="I73" i="9" s="1"/>
  <c r="H29" i="9"/>
  <c r="I154" i="9"/>
  <c r="O171" i="9"/>
  <c r="K171" i="9"/>
  <c r="L104" i="9"/>
  <c r="K57" i="9"/>
  <c r="N171" i="9"/>
  <c r="J171" i="9"/>
  <c r="N103" i="9"/>
  <c r="J103" i="9"/>
  <c r="J102" i="9"/>
  <c r="M105" i="9"/>
  <c r="I105" i="9"/>
  <c r="M171" i="9"/>
  <c r="I171" i="9"/>
  <c r="N104" i="9"/>
  <c r="J104" i="9"/>
  <c r="J51" i="9"/>
  <c r="I53" i="9"/>
  <c r="H103" i="9"/>
  <c r="I103" i="9"/>
  <c r="H102" i="9"/>
  <c r="I102" i="9"/>
  <c r="L171" i="9"/>
  <c r="H171" i="9"/>
  <c r="H30" i="9"/>
  <c r="H170" i="9"/>
  <c r="H135" i="9"/>
  <c r="I99" i="9"/>
  <c r="I54" i="9"/>
  <c r="L103" i="9"/>
  <c r="N102" i="9"/>
  <c r="K105" i="9"/>
  <c r="O104" i="9"/>
  <c r="M104" i="9"/>
  <c r="K104" i="9"/>
  <c r="I104" i="9"/>
  <c r="L102" i="9"/>
  <c r="H67" i="8"/>
  <c r="H68" i="8"/>
  <c r="I67" i="8"/>
  <c r="J67" i="8"/>
  <c r="K67" i="8"/>
  <c r="L67" i="8"/>
  <c r="M67" i="8"/>
  <c r="N67" i="8"/>
  <c r="O67" i="8"/>
  <c r="I68" i="8"/>
  <c r="J68" i="8"/>
  <c r="K68" i="8"/>
  <c r="L68" i="8"/>
  <c r="M68" i="8"/>
  <c r="N68" i="8"/>
  <c r="O68" i="8"/>
  <c r="H45" i="8"/>
  <c r="H46" i="8"/>
  <c r="I45" i="8"/>
  <c r="J45" i="8"/>
  <c r="K45" i="8"/>
  <c r="L45" i="8"/>
  <c r="M45" i="8"/>
  <c r="N45" i="8"/>
  <c r="O45" i="8"/>
  <c r="I46" i="8"/>
  <c r="J46" i="8"/>
  <c r="K46" i="8"/>
  <c r="L46" i="8"/>
  <c r="M46" i="8"/>
  <c r="N46" i="8"/>
  <c r="O46" i="8"/>
  <c r="H153" i="8"/>
  <c r="O139" i="8"/>
  <c r="N139" i="8"/>
  <c r="M139" i="8"/>
  <c r="L139" i="8"/>
  <c r="K139" i="8"/>
  <c r="J139" i="8"/>
  <c r="I139" i="8"/>
  <c r="H139" i="8"/>
  <c r="O26" i="8"/>
  <c r="N26" i="8"/>
  <c r="M26" i="8"/>
  <c r="L26" i="8"/>
  <c r="K26" i="8"/>
  <c r="J26" i="8"/>
  <c r="I26" i="8"/>
  <c r="H26" i="8"/>
  <c r="O25" i="8"/>
  <c r="N25" i="8"/>
  <c r="M25" i="8"/>
  <c r="L25" i="8"/>
  <c r="K25" i="8"/>
  <c r="J25" i="8"/>
  <c r="I25" i="8"/>
  <c r="H25" i="8"/>
  <c r="O24" i="8"/>
  <c r="N24" i="8"/>
  <c r="M24" i="8"/>
  <c r="L24" i="8"/>
  <c r="K24" i="8"/>
  <c r="J24" i="8"/>
  <c r="I24" i="8"/>
  <c r="H24" i="8"/>
  <c r="O23" i="8"/>
  <c r="N23" i="8"/>
  <c r="M23" i="8"/>
  <c r="L23" i="8"/>
  <c r="K23" i="8"/>
  <c r="J23" i="8"/>
  <c r="I23" i="8"/>
  <c r="H23" i="8"/>
  <c r="O22" i="8"/>
  <c r="N22" i="8"/>
  <c r="M22" i="8"/>
  <c r="L22" i="8"/>
  <c r="K22" i="8"/>
  <c r="J22" i="8"/>
  <c r="I22" i="8"/>
  <c r="H22" i="8"/>
  <c r="O21" i="8"/>
  <c r="N21" i="8"/>
  <c r="M21" i="8"/>
  <c r="L21" i="8"/>
  <c r="K21" i="8"/>
  <c r="J21" i="8"/>
  <c r="I21" i="8"/>
  <c r="H21" i="8"/>
  <c r="O20" i="8"/>
  <c r="O27" i="8" s="1"/>
  <c r="O136" i="8" s="1"/>
  <c r="N20" i="8"/>
  <c r="N27" i="8" s="1"/>
  <c r="N136" i="8" s="1"/>
  <c r="M20" i="8"/>
  <c r="M27" i="8" s="1"/>
  <c r="M136" i="8" s="1"/>
  <c r="L20" i="8"/>
  <c r="L27" i="8" s="1"/>
  <c r="L136" i="8" s="1"/>
  <c r="K20" i="8"/>
  <c r="K27" i="8" s="1"/>
  <c r="K136" i="8" s="1"/>
  <c r="J20" i="8"/>
  <c r="J27" i="8" s="1"/>
  <c r="J136" i="8" s="1"/>
  <c r="I20" i="8"/>
  <c r="I27" i="8" s="1"/>
  <c r="I136" i="8" s="1"/>
  <c r="H20" i="8"/>
  <c r="H27" i="8" s="1"/>
  <c r="H136" i="8" s="1"/>
  <c r="O153" i="8"/>
  <c r="N153" i="8"/>
  <c r="M153" i="8"/>
  <c r="L153" i="8"/>
  <c r="O121" i="8"/>
  <c r="N121" i="8"/>
  <c r="M121" i="8"/>
  <c r="L121" i="8"/>
  <c r="O115" i="8"/>
  <c r="N115" i="8"/>
  <c r="M115" i="8"/>
  <c r="L115" i="8"/>
  <c r="O147" i="8"/>
  <c r="N147" i="8"/>
  <c r="M147" i="8"/>
  <c r="L147" i="8"/>
  <c r="O108" i="8"/>
  <c r="N108" i="8"/>
  <c r="M108" i="8"/>
  <c r="L108" i="8"/>
  <c r="O14" i="8"/>
  <c r="O65" i="8" s="1"/>
  <c r="N14" i="8"/>
  <c r="N65" i="8" s="1"/>
  <c r="M14" i="8"/>
  <c r="M65" i="8" s="1"/>
  <c r="L14" i="8"/>
  <c r="L65" i="8" s="1"/>
  <c r="O13" i="8"/>
  <c r="O64" i="8" s="1"/>
  <c r="O69" i="8" s="1"/>
  <c r="N13" i="8"/>
  <c r="N64" i="8" s="1"/>
  <c r="N69" i="8" s="1"/>
  <c r="M13" i="8"/>
  <c r="M64" i="8" s="1"/>
  <c r="M69" i="8" s="1"/>
  <c r="L13" i="8"/>
  <c r="L64" i="8" s="1"/>
  <c r="L69" i="8" s="1"/>
  <c r="O12" i="8"/>
  <c r="O134" i="8" s="1"/>
  <c r="N12" i="8"/>
  <c r="N134" i="8" s="1"/>
  <c r="M12" i="8"/>
  <c r="M134" i="8" s="1"/>
  <c r="L12" i="8"/>
  <c r="L134" i="8" s="1"/>
  <c r="H115" i="8"/>
  <c r="H13" i="8"/>
  <c r="H64" i="8" s="1"/>
  <c r="I13" i="8"/>
  <c r="I64" i="8" s="1"/>
  <c r="J13" i="8"/>
  <c r="J64" i="8" s="1"/>
  <c r="K13" i="8"/>
  <c r="K64" i="8" s="1"/>
  <c r="H76" i="8"/>
  <c r="K153" i="8"/>
  <c r="J153" i="8"/>
  <c r="I153" i="8"/>
  <c r="I82" i="11" l="1"/>
  <c r="I84" i="11" s="1"/>
  <c r="J80" i="11"/>
  <c r="O77" i="11"/>
  <c r="L74" i="11"/>
  <c r="M72" i="11" s="1"/>
  <c r="L29" i="11"/>
  <c r="L30" i="11" s="1"/>
  <c r="L33" i="11" s="1"/>
  <c r="L34" i="11" s="1"/>
  <c r="K145" i="11"/>
  <c r="K137" i="11"/>
  <c r="K81" i="11"/>
  <c r="K117" i="11" s="1"/>
  <c r="K97" i="11"/>
  <c r="N56" i="11"/>
  <c r="M58" i="11"/>
  <c r="I146" i="11"/>
  <c r="M52" i="11"/>
  <c r="N50" i="11"/>
  <c r="H144" i="11"/>
  <c r="J79" i="11"/>
  <c r="J82" i="11" s="1"/>
  <c r="J163" i="11"/>
  <c r="J164" i="11" s="1"/>
  <c r="J110" i="11"/>
  <c r="J144" i="11" s="1"/>
  <c r="L99" i="11"/>
  <c r="L53" i="11"/>
  <c r="L54" i="11" s="1"/>
  <c r="L32" i="11"/>
  <c r="N148" i="11"/>
  <c r="M31" i="11"/>
  <c r="I79" i="10"/>
  <c r="H81" i="10"/>
  <c r="H83" i="10" s="1"/>
  <c r="K74" i="10"/>
  <c r="L72" i="10" s="1"/>
  <c r="K29" i="10"/>
  <c r="K30" i="10" s="1"/>
  <c r="J32" i="10"/>
  <c r="J33" i="10"/>
  <c r="J34" i="10" s="1"/>
  <c r="J80" i="10" s="1"/>
  <c r="J116" i="10" s="1"/>
  <c r="M52" i="10"/>
  <c r="N50" i="10"/>
  <c r="N58" i="10"/>
  <c r="O56" i="10"/>
  <c r="O58" i="10" s="1"/>
  <c r="I109" i="10"/>
  <c r="I143" i="10" s="1"/>
  <c r="L74" i="10"/>
  <c r="L29" i="10"/>
  <c r="L30" i="10" s="1"/>
  <c r="N77" i="10"/>
  <c r="M115" i="10"/>
  <c r="M147" i="10" s="1"/>
  <c r="M31" i="10"/>
  <c r="L98" i="10"/>
  <c r="L53" i="10"/>
  <c r="L54" i="10" s="1"/>
  <c r="I78" i="10"/>
  <c r="I81" i="10" s="1"/>
  <c r="I162" i="10"/>
  <c r="I163" i="10" s="1"/>
  <c r="H109" i="10"/>
  <c r="H122" i="10" s="1"/>
  <c r="H118" i="10" s="1"/>
  <c r="N80" i="9"/>
  <c r="M45" i="9"/>
  <c r="K78" i="9"/>
  <c r="J116" i="9"/>
  <c r="J148" i="9" s="1"/>
  <c r="I29" i="9"/>
  <c r="I30" i="9" s="1"/>
  <c r="I75" i="9"/>
  <c r="J73" i="9" s="1"/>
  <c r="I55" i="9"/>
  <c r="J31" i="9"/>
  <c r="I33" i="9"/>
  <c r="K59" i="9"/>
  <c r="L57" i="9"/>
  <c r="H33" i="9"/>
  <c r="H34" i="9" s="1"/>
  <c r="H32" i="9"/>
  <c r="J53" i="9"/>
  <c r="K51" i="9"/>
  <c r="O101" i="8"/>
  <c r="H116" i="8"/>
  <c r="H148" i="8" s="1"/>
  <c r="N48" i="8"/>
  <c r="L48" i="8"/>
  <c r="N47" i="8"/>
  <c r="L47" i="8"/>
  <c r="H47" i="8"/>
  <c r="O48" i="8"/>
  <c r="M48" i="8"/>
  <c r="O47" i="8"/>
  <c r="M47" i="8"/>
  <c r="K47" i="8"/>
  <c r="I47" i="8"/>
  <c r="J47" i="8"/>
  <c r="O105" i="8"/>
  <c r="O107" i="8"/>
  <c r="M107" i="8"/>
  <c r="O106" i="8"/>
  <c r="M106" i="8"/>
  <c r="N106" i="8"/>
  <c r="N107" i="8"/>
  <c r="N105" i="8"/>
  <c r="O100" i="8"/>
  <c r="N101" i="8"/>
  <c r="N100" i="8"/>
  <c r="N104" i="8"/>
  <c r="M15" i="8"/>
  <c r="M135" i="8" s="1"/>
  <c r="O15" i="8"/>
  <c r="O135" i="8" s="1"/>
  <c r="M16" i="8"/>
  <c r="M18" i="8" s="1"/>
  <c r="M28" i="8" s="1"/>
  <c r="O16" i="8"/>
  <c r="O18" i="8" s="1"/>
  <c r="O28" i="8" s="1"/>
  <c r="M104" i="8"/>
  <c r="O104" i="8"/>
  <c r="M105" i="8"/>
  <c r="L15" i="8"/>
  <c r="L135" i="8" s="1"/>
  <c r="N15" i="8"/>
  <c r="N135" i="8" s="1"/>
  <c r="L16" i="8"/>
  <c r="L18" i="8" s="1"/>
  <c r="L28" i="8" s="1"/>
  <c r="N16" i="8"/>
  <c r="N18" i="8" s="1"/>
  <c r="N28" i="8" s="1"/>
  <c r="M100" i="8"/>
  <c r="M101" i="8"/>
  <c r="L106" i="8"/>
  <c r="K80" i="11" l="1"/>
  <c r="M74" i="11"/>
  <c r="N72" i="11" s="1"/>
  <c r="M29" i="11"/>
  <c r="M30" i="11" s="1"/>
  <c r="M32" i="11" s="1"/>
  <c r="M99" i="11"/>
  <c r="M53" i="11"/>
  <c r="M54" i="11" s="1"/>
  <c r="M33" i="11"/>
  <c r="M34" i="11" s="1"/>
  <c r="J146" i="11"/>
  <c r="N52" i="11"/>
  <c r="O50" i="11"/>
  <c r="N58" i="11"/>
  <c r="O56" i="11"/>
  <c r="O58" i="11" s="1"/>
  <c r="O148" i="11"/>
  <c r="L145" i="11"/>
  <c r="L137" i="11"/>
  <c r="L97" i="11"/>
  <c r="L81" i="11"/>
  <c r="L117" i="11" s="1"/>
  <c r="K79" i="11"/>
  <c r="K82" i="11" s="1"/>
  <c r="K163" i="11"/>
  <c r="K164" i="11" s="1"/>
  <c r="J84" i="11"/>
  <c r="H149" i="11"/>
  <c r="H151" i="11" s="1"/>
  <c r="H119" i="11"/>
  <c r="I95" i="11"/>
  <c r="I123" i="11" s="1"/>
  <c r="I119" i="11" s="1"/>
  <c r="H44" i="11"/>
  <c r="H49" i="11" s="1"/>
  <c r="N31" i="11"/>
  <c r="K110" i="11"/>
  <c r="K144" i="11" s="1"/>
  <c r="J79" i="10"/>
  <c r="J144" i="10"/>
  <c r="J96" i="10"/>
  <c r="J109" i="10" s="1"/>
  <c r="J143" i="10" s="1"/>
  <c r="J136" i="10"/>
  <c r="K32" i="10"/>
  <c r="K33" i="10"/>
  <c r="K34" i="10" s="1"/>
  <c r="K80" i="10" s="1"/>
  <c r="K116" i="10" s="1"/>
  <c r="H143" i="10"/>
  <c r="J78" i="10"/>
  <c r="J81" i="10" s="1"/>
  <c r="J162" i="10"/>
  <c r="J163" i="10" s="1"/>
  <c r="I83" i="10"/>
  <c r="O77" i="10"/>
  <c r="N115" i="10"/>
  <c r="N147" i="10" s="1"/>
  <c r="L33" i="10"/>
  <c r="L34" i="10" s="1"/>
  <c r="L80" i="10" s="1"/>
  <c r="L116" i="10" s="1"/>
  <c r="L32" i="10"/>
  <c r="N52" i="10"/>
  <c r="O50" i="10"/>
  <c r="J145" i="10"/>
  <c r="H145" i="10"/>
  <c r="M98" i="10"/>
  <c r="M53" i="10"/>
  <c r="M54" i="10" s="1"/>
  <c r="M72" i="10"/>
  <c r="I145" i="10"/>
  <c r="N31" i="10"/>
  <c r="O80" i="9"/>
  <c r="O45" i="9" s="1"/>
  <c r="N45" i="9"/>
  <c r="L78" i="9"/>
  <c r="K116" i="9"/>
  <c r="K148" i="9" s="1"/>
  <c r="I34" i="9"/>
  <c r="I32" i="9"/>
  <c r="J75" i="9"/>
  <c r="K73" i="9" s="1"/>
  <c r="J29" i="9"/>
  <c r="J30" i="9" s="1"/>
  <c r="J32" i="9" s="1"/>
  <c r="O103" i="8"/>
  <c r="H164" i="9"/>
  <c r="H145" i="9"/>
  <c r="H137" i="9"/>
  <c r="H97" i="9"/>
  <c r="H79" i="9"/>
  <c r="H82" i="9" s="1"/>
  <c r="I145" i="9"/>
  <c r="I137" i="9"/>
  <c r="I97" i="9"/>
  <c r="L51" i="9"/>
  <c r="K53" i="9"/>
  <c r="M57" i="9"/>
  <c r="L59" i="9"/>
  <c r="K31" i="9"/>
  <c r="J99" i="9"/>
  <c r="J54" i="9"/>
  <c r="J55" i="9" s="1"/>
  <c r="N171" i="8"/>
  <c r="M171" i="8"/>
  <c r="L171" i="8"/>
  <c r="O171" i="8"/>
  <c r="O102" i="8"/>
  <c r="N103" i="8"/>
  <c r="N102" i="8"/>
  <c r="M103" i="8"/>
  <c r="M102" i="8"/>
  <c r="N29" i="11" l="1"/>
  <c r="N30" i="11" s="1"/>
  <c r="N74" i="11"/>
  <c r="O72" i="11" s="1"/>
  <c r="M145" i="11"/>
  <c r="M137" i="11"/>
  <c r="M97" i="11"/>
  <c r="M81" i="11"/>
  <c r="M117" i="11" s="1"/>
  <c r="N99" i="11"/>
  <c r="N53" i="11"/>
  <c r="K146" i="11"/>
  <c r="I143" i="11"/>
  <c r="I125" i="11"/>
  <c r="I157" i="11" s="1"/>
  <c r="N32" i="11"/>
  <c r="L110" i="11"/>
  <c r="L144" i="11" s="1"/>
  <c r="L80" i="11"/>
  <c r="O52" i="11"/>
  <c r="H168" i="11"/>
  <c r="H61" i="11"/>
  <c r="H172" i="11"/>
  <c r="L79" i="11"/>
  <c r="L163" i="11"/>
  <c r="L164" i="11" s="1"/>
  <c r="K84" i="11"/>
  <c r="N33" i="11"/>
  <c r="N34" i="11" s="1"/>
  <c r="N54" i="11"/>
  <c r="O31" i="11"/>
  <c r="O29" i="11"/>
  <c r="O30" i="11" s="1"/>
  <c r="O74" i="11"/>
  <c r="K79" i="10"/>
  <c r="L79" i="10" s="1"/>
  <c r="K136" i="10"/>
  <c r="K144" i="10"/>
  <c r="K96" i="10"/>
  <c r="L144" i="10"/>
  <c r="L136" i="10"/>
  <c r="L96" i="10"/>
  <c r="O31" i="10"/>
  <c r="H148" i="10"/>
  <c r="H150" i="10" s="1"/>
  <c r="I94" i="10"/>
  <c r="I122" i="10" s="1"/>
  <c r="I118" i="10" s="1"/>
  <c r="H44" i="10"/>
  <c r="H49" i="10" s="1"/>
  <c r="H61" i="10" s="1"/>
  <c r="N98" i="10"/>
  <c r="N53" i="10"/>
  <c r="N54" i="10" s="1"/>
  <c r="M29" i="10"/>
  <c r="M30" i="10" s="1"/>
  <c r="M74" i="10"/>
  <c r="O52" i="10"/>
  <c r="O115" i="10"/>
  <c r="O147" i="10" s="1"/>
  <c r="K78" i="10"/>
  <c r="K162" i="10"/>
  <c r="K163" i="10" s="1"/>
  <c r="J83" i="10"/>
  <c r="H84" i="9"/>
  <c r="I110" i="9"/>
  <c r="H110" i="9"/>
  <c r="M78" i="9"/>
  <c r="L116" i="9"/>
  <c r="L148" i="9" s="1"/>
  <c r="J33" i="9"/>
  <c r="J34" i="9" s="1"/>
  <c r="J145" i="9" s="1"/>
  <c r="K75" i="9"/>
  <c r="L73" i="9" s="1"/>
  <c r="K29" i="9"/>
  <c r="K30" i="9" s="1"/>
  <c r="L31" i="9"/>
  <c r="I144" i="9"/>
  <c r="I79" i="9"/>
  <c r="I82" i="9" s="1"/>
  <c r="I163" i="9"/>
  <c r="I164" i="9" s="1"/>
  <c r="K99" i="9"/>
  <c r="K54" i="9"/>
  <c r="K55" i="9" s="1"/>
  <c r="M59" i="9"/>
  <c r="N57" i="9"/>
  <c r="L53" i="9"/>
  <c r="M51" i="9"/>
  <c r="H14" i="8"/>
  <c r="I14" i="8"/>
  <c r="J14" i="8"/>
  <c r="K14" i="8"/>
  <c r="K121" i="8"/>
  <c r="J121" i="8"/>
  <c r="I121" i="8"/>
  <c r="H121" i="8"/>
  <c r="K115" i="8"/>
  <c r="J115" i="8"/>
  <c r="K147" i="8"/>
  <c r="J147" i="8"/>
  <c r="I112" i="8"/>
  <c r="I147" i="8" s="1"/>
  <c r="H112" i="8"/>
  <c r="H147" i="8" s="1"/>
  <c r="K108" i="8"/>
  <c r="J108" i="8"/>
  <c r="I108" i="8"/>
  <c r="H108" i="8"/>
  <c r="G73" i="8"/>
  <c r="L107" i="8"/>
  <c r="H107" i="8"/>
  <c r="K106" i="8"/>
  <c r="H106" i="8"/>
  <c r="H56" i="8"/>
  <c r="H58" i="8" s="1"/>
  <c r="H50" i="8"/>
  <c r="L101" i="8"/>
  <c r="H101" i="8"/>
  <c r="L100" i="8"/>
  <c r="H100" i="8"/>
  <c r="H95" i="8"/>
  <c r="H31" i="8"/>
  <c r="H99" i="8" s="1"/>
  <c r="K12" i="8"/>
  <c r="K134" i="8" s="1"/>
  <c r="J12" i="8"/>
  <c r="J134" i="8" s="1"/>
  <c r="I12" i="8"/>
  <c r="I134" i="8" s="1"/>
  <c r="H12" i="8"/>
  <c r="H134" i="8" s="1"/>
  <c r="L82" i="11" l="1"/>
  <c r="M80" i="11"/>
  <c r="N145" i="11"/>
  <c r="N137" i="11"/>
  <c r="N97" i="11"/>
  <c r="N81" i="11"/>
  <c r="N117" i="11" s="1"/>
  <c r="O53" i="11"/>
  <c r="O54" i="11" s="1"/>
  <c r="O99" i="11"/>
  <c r="O33" i="11"/>
  <c r="O34" i="11" s="1"/>
  <c r="O32" i="11"/>
  <c r="M79" i="11"/>
  <c r="M163" i="11"/>
  <c r="M164" i="11" s="1"/>
  <c r="L84" i="11"/>
  <c r="H85" i="11"/>
  <c r="H86" i="11" s="1"/>
  <c r="H165" i="11"/>
  <c r="H174" i="11"/>
  <c r="L146" i="11"/>
  <c r="M110" i="11"/>
  <c r="M144" i="11" s="1"/>
  <c r="I149" i="11"/>
  <c r="I151" i="11" s="1"/>
  <c r="J95" i="11"/>
  <c r="J123" i="11" s="1"/>
  <c r="I44" i="11"/>
  <c r="I49" i="11" s="1"/>
  <c r="K81" i="10"/>
  <c r="K109" i="10"/>
  <c r="K143" i="10" s="1"/>
  <c r="L78" i="10"/>
  <c r="L81" i="10" s="1"/>
  <c r="L162" i="10"/>
  <c r="L163" i="10" s="1"/>
  <c r="K83" i="10"/>
  <c r="M33" i="10"/>
  <c r="M34" i="10" s="1"/>
  <c r="M32" i="10"/>
  <c r="I142" i="10"/>
  <c r="I124" i="10"/>
  <c r="I156" i="10" s="1"/>
  <c r="L109" i="10"/>
  <c r="L143" i="10" s="1"/>
  <c r="N72" i="10"/>
  <c r="H167" i="10"/>
  <c r="H171" i="10"/>
  <c r="O98" i="10"/>
  <c r="O53" i="10"/>
  <c r="O54" i="10" s="1"/>
  <c r="I84" i="9"/>
  <c r="N78" i="9"/>
  <c r="M116" i="9"/>
  <c r="M148" i="9" s="1"/>
  <c r="J137" i="9"/>
  <c r="K32" i="9"/>
  <c r="J97" i="9"/>
  <c r="H123" i="9"/>
  <c r="H44" i="9" s="1"/>
  <c r="H50" i="9" s="1"/>
  <c r="G84" i="8"/>
  <c r="G115" i="8"/>
  <c r="H71" i="8"/>
  <c r="H146" i="9"/>
  <c r="K33" i="9"/>
  <c r="K34" i="9" s="1"/>
  <c r="L75" i="9"/>
  <c r="M73" i="9" s="1"/>
  <c r="M29" i="9" s="1"/>
  <c r="M30" i="9" s="1"/>
  <c r="L29" i="9"/>
  <c r="L30" i="9" s="1"/>
  <c r="L32" i="9" s="1"/>
  <c r="N51" i="9"/>
  <c r="M53" i="9"/>
  <c r="H144" i="9"/>
  <c r="M31" i="9"/>
  <c r="O57" i="9"/>
  <c r="O59" i="9" s="1"/>
  <c r="N59" i="9"/>
  <c r="J79" i="9"/>
  <c r="J163" i="9"/>
  <c r="J164" i="9" s="1"/>
  <c r="I146" i="9"/>
  <c r="L99" i="9"/>
  <c r="L54" i="9"/>
  <c r="L55" i="9" s="1"/>
  <c r="I50" i="8"/>
  <c r="J50" i="8" s="1"/>
  <c r="H52" i="8"/>
  <c r="H143" i="8"/>
  <c r="H125" i="8"/>
  <c r="H157" i="8" s="1"/>
  <c r="H65" i="8"/>
  <c r="H69" i="8" s="1"/>
  <c r="H48" i="8"/>
  <c r="J65" i="8"/>
  <c r="J69" i="8" s="1"/>
  <c r="J48" i="8"/>
  <c r="K65" i="8"/>
  <c r="K69" i="8" s="1"/>
  <c r="K48" i="8"/>
  <c r="I65" i="8"/>
  <c r="I69" i="8" s="1"/>
  <c r="I48" i="8"/>
  <c r="J101" i="8"/>
  <c r="J100" i="8"/>
  <c r="K107" i="8"/>
  <c r="K100" i="8"/>
  <c r="K101" i="8"/>
  <c r="J106" i="8"/>
  <c r="J107" i="8"/>
  <c r="H15" i="8"/>
  <c r="J15" i="8"/>
  <c r="J135" i="8" s="1"/>
  <c r="H16" i="8"/>
  <c r="H18" i="8" s="1"/>
  <c r="H28" i="8" s="1"/>
  <c r="J16" i="8"/>
  <c r="J18" i="8" s="1"/>
  <c r="J28" i="8" s="1"/>
  <c r="L104" i="8"/>
  <c r="L102" i="8"/>
  <c r="L103" i="8"/>
  <c r="I15" i="8"/>
  <c r="I135" i="8" s="1"/>
  <c r="K15" i="8"/>
  <c r="K135" i="8" s="1"/>
  <c r="I16" i="8"/>
  <c r="I18" i="8" s="1"/>
  <c r="I28" i="8" s="1"/>
  <c r="K16" i="8"/>
  <c r="K18" i="8" s="1"/>
  <c r="K28" i="8" s="1"/>
  <c r="I52" i="8"/>
  <c r="H53" i="8"/>
  <c r="I56" i="8"/>
  <c r="I58" i="8" s="1"/>
  <c r="I76" i="8"/>
  <c r="I100" i="8"/>
  <c r="I101" i="8"/>
  <c r="I106" i="8"/>
  <c r="I107" i="8"/>
  <c r="G49" i="8"/>
  <c r="G61" i="8" s="1"/>
  <c r="S101" i="7"/>
  <c r="R101" i="7"/>
  <c r="Q101" i="7"/>
  <c r="P101" i="7"/>
  <c r="S100" i="7"/>
  <c r="R100" i="7"/>
  <c r="Q100" i="7"/>
  <c r="P100" i="7"/>
  <c r="S68" i="7"/>
  <c r="R68" i="7"/>
  <c r="Q68" i="7"/>
  <c r="S67" i="7"/>
  <c r="R67" i="7"/>
  <c r="Q67" i="7"/>
  <c r="P68" i="7"/>
  <c r="P67" i="7"/>
  <c r="S114" i="7"/>
  <c r="R114" i="7"/>
  <c r="Q114" i="7"/>
  <c r="P114" i="7"/>
  <c r="S109" i="7"/>
  <c r="R109" i="7"/>
  <c r="Q109" i="7"/>
  <c r="P109" i="7"/>
  <c r="S106" i="7"/>
  <c r="R106" i="7"/>
  <c r="Q106" i="7"/>
  <c r="P106" i="7"/>
  <c r="S102" i="7"/>
  <c r="R102" i="7"/>
  <c r="Q102" i="7"/>
  <c r="P102" i="7"/>
  <c r="P93" i="7"/>
  <c r="P89" i="7"/>
  <c r="O79" i="7"/>
  <c r="P76" i="7"/>
  <c r="P110" i="7" s="1"/>
  <c r="P73" i="7"/>
  <c r="O73" i="7"/>
  <c r="O81" i="7" s="1"/>
  <c r="Q71" i="7"/>
  <c r="Q73" i="7" s="1"/>
  <c r="R71" i="7" s="1"/>
  <c r="R29" i="7" s="1"/>
  <c r="P71" i="7"/>
  <c r="O61" i="7"/>
  <c r="P56" i="7"/>
  <c r="Q56" i="7" s="1"/>
  <c r="Q58" i="7" s="1"/>
  <c r="O54" i="7"/>
  <c r="S50" i="7"/>
  <c r="S52" i="7" s="1"/>
  <c r="Q50" i="7"/>
  <c r="R50" i="7" s="1"/>
  <c r="R52" i="7" s="1"/>
  <c r="P50" i="7"/>
  <c r="P52" i="7" s="1"/>
  <c r="P54" i="7" s="1"/>
  <c r="O49" i="7"/>
  <c r="S46" i="7"/>
  <c r="R46" i="7"/>
  <c r="Q46" i="7"/>
  <c r="P46" i="7"/>
  <c r="Q95" i="7" s="1"/>
  <c r="S45" i="7"/>
  <c r="R45" i="7"/>
  <c r="Q45" i="7"/>
  <c r="P45" i="7"/>
  <c r="Q94" i="7" s="1"/>
  <c r="O44" i="7"/>
  <c r="S31" i="7"/>
  <c r="S93" i="7" s="1"/>
  <c r="Q31" i="7"/>
  <c r="Q93" i="7" s="1"/>
  <c r="P31" i="7"/>
  <c r="P53" i="7" s="1"/>
  <c r="Q29" i="7"/>
  <c r="P29" i="7"/>
  <c r="S27" i="7"/>
  <c r="R27" i="7"/>
  <c r="Q27" i="7"/>
  <c r="P27" i="7"/>
  <c r="S14" i="7"/>
  <c r="S48" i="7" s="1"/>
  <c r="R14" i="7"/>
  <c r="R65" i="7" s="1"/>
  <c r="Q14" i="7"/>
  <c r="Q48" i="7" s="1"/>
  <c r="P14" i="7"/>
  <c r="P65" i="7" s="1"/>
  <c r="P99" i="7" s="1"/>
  <c r="S13" i="7"/>
  <c r="S47" i="7" s="1"/>
  <c r="R13" i="7"/>
  <c r="R47" i="7" s="1"/>
  <c r="Q13" i="7"/>
  <c r="Q47" i="7" s="1"/>
  <c r="P13" i="7"/>
  <c r="P64" i="7" s="1"/>
  <c r="P98" i="7" s="1"/>
  <c r="P104" i="7" s="1"/>
  <c r="S12" i="7"/>
  <c r="R12" i="7"/>
  <c r="Q12" i="7"/>
  <c r="P12" i="7"/>
  <c r="N80" i="11" l="1"/>
  <c r="M82" i="11"/>
  <c r="M84" i="11" s="1"/>
  <c r="M146" i="11"/>
  <c r="O145" i="11"/>
  <c r="O137" i="11"/>
  <c r="O81" i="11"/>
  <c r="O117" i="11" s="1"/>
  <c r="O97" i="11"/>
  <c r="I168" i="11"/>
  <c r="I61" i="11"/>
  <c r="I172" i="11"/>
  <c r="J143" i="11"/>
  <c r="J125" i="11"/>
  <c r="J157" i="11" s="1"/>
  <c r="N110" i="11"/>
  <c r="N144" i="11" s="1"/>
  <c r="N79" i="11"/>
  <c r="N82" i="11" s="1"/>
  <c r="N163" i="11"/>
  <c r="N164" i="11" s="1"/>
  <c r="M80" i="10"/>
  <c r="M116" i="10" s="1"/>
  <c r="K145" i="10"/>
  <c r="M144" i="10"/>
  <c r="M136" i="10"/>
  <c r="M96" i="10"/>
  <c r="H84" i="10"/>
  <c r="H85" i="10" s="1"/>
  <c r="H164" i="10"/>
  <c r="H173" i="10"/>
  <c r="I148" i="10"/>
  <c r="I150" i="10" s="1"/>
  <c r="J94" i="10"/>
  <c r="J122" i="10" s="1"/>
  <c r="J118" i="10" s="1"/>
  <c r="I44" i="10"/>
  <c r="I49" i="10" s="1"/>
  <c r="N74" i="10"/>
  <c r="N29" i="10"/>
  <c r="N30" i="10" s="1"/>
  <c r="L145" i="10"/>
  <c r="M78" i="10"/>
  <c r="M162" i="10"/>
  <c r="M163" i="10" s="1"/>
  <c r="L83" i="10"/>
  <c r="J82" i="9"/>
  <c r="J84" i="9" s="1"/>
  <c r="H62" i="9"/>
  <c r="H85" i="9" s="1"/>
  <c r="M75" i="9"/>
  <c r="N73" i="9" s="1"/>
  <c r="J110" i="9"/>
  <c r="J144" i="9" s="1"/>
  <c r="N116" i="9"/>
  <c r="N148" i="9" s="1"/>
  <c r="O78" i="9"/>
  <c r="L33" i="9"/>
  <c r="L34" i="9" s="1"/>
  <c r="H119" i="9"/>
  <c r="K145" i="9"/>
  <c r="K97" i="9"/>
  <c r="K137" i="9"/>
  <c r="K79" i="9"/>
  <c r="K82" i="9" s="1"/>
  <c r="K163" i="9"/>
  <c r="K164" i="9" s="1"/>
  <c r="J146" i="9"/>
  <c r="M99" i="9"/>
  <c r="M54" i="9"/>
  <c r="M55" i="9" s="1"/>
  <c r="N31" i="9"/>
  <c r="M33" i="9"/>
  <c r="M34" i="9" s="1"/>
  <c r="M32" i="9"/>
  <c r="H149" i="9"/>
  <c r="H151" i="9" s="1"/>
  <c r="I95" i="9"/>
  <c r="N53" i="9"/>
  <c r="O51" i="9"/>
  <c r="H54" i="8"/>
  <c r="L105" i="8"/>
  <c r="H135" i="8"/>
  <c r="H170" i="8"/>
  <c r="I171" i="8"/>
  <c r="H171" i="8"/>
  <c r="K171" i="8"/>
  <c r="J171" i="8"/>
  <c r="I116" i="8"/>
  <c r="I148" i="8" s="1"/>
  <c r="J103" i="8"/>
  <c r="J102" i="8"/>
  <c r="J105" i="8"/>
  <c r="H73" i="8"/>
  <c r="I71" i="8" s="1"/>
  <c r="H29" i="8"/>
  <c r="H30" i="8" s="1"/>
  <c r="J56" i="8"/>
  <c r="I31" i="8"/>
  <c r="J31" i="8"/>
  <c r="J104" i="8"/>
  <c r="K105" i="8"/>
  <c r="H105" i="8"/>
  <c r="I105" i="8"/>
  <c r="K104" i="8"/>
  <c r="H104" i="8"/>
  <c r="I104" i="8"/>
  <c r="J76" i="8"/>
  <c r="K50" i="8"/>
  <c r="J52" i="8"/>
  <c r="K103" i="8"/>
  <c r="H103" i="8"/>
  <c r="I103" i="8"/>
  <c r="K102" i="8"/>
  <c r="H102" i="8"/>
  <c r="I102" i="8"/>
  <c r="P69" i="7"/>
  <c r="S96" i="7"/>
  <c r="S94" i="7"/>
  <c r="S95" i="7"/>
  <c r="R96" i="7"/>
  <c r="Q15" i="7"/>
  <c r="S15" i="7"/>
  <c r="Q16" i="7"/>
  <c r="Q18" i="7" s="1"/>
  <c r="Q28" i="7" s="1"/>
  <c r="Q30" i="7" s="1"/>
  <c r="R48" i="7"/>
  <c r="S97" i="7" s="1"/>
  <c r="P58" i="7"/>
  <c r="S64" i="7"/>
  <c r="S65" i="7"/>
  <c r="R73" i="7"/>
  <c r="S71" i="7" s="1"/>
  <c r="P94" i="7"/>
  <c r="P95" i="7"/>
  <c r="R64" i="7"/>
  <c r="R69" i="7" s="1"/>
  <c r="R16" i="7"/>
  <c r="R18" i="7" s="1"/>
  <c r="R28" i="7" s="1"/>
  <c r="R30" i="7" s="1"/>
  <c r="S99" i="7"/>
  <c r="P15" i="7"/>
  <c r="R15" i="7"/>
  <c r="P16" i="7"/>
  <c r="P18" i="7" s="1"/>
  <c r="P28" i="7" s="1"/>
  <c r="P30" i="7" s="1"/>
  <c r="S16" i="7"/>
  <c r="S18" i="7" s="1"/>
  <c r="S28" i="7" s="1"/>
  <c r="P47" i="7"/>
  <c r="P48" i="7"/>
  <c r="Q52" i="7"/>
  <c r="Q53" i="7"/>
  <c r="R56" i="7"/>
  <c r="Q64" i="7"/>
  <c r="Q65" i="7"/>
  <c r="R99" i="7" s="1"/>
  <c r="Q76" i="7"/>
  <c r="R94" i="7"/>
  <c r="R95" i="7"/>
  <c r="O56" i="6"/>
  <c r="P56" i="6" s="1"/>
  <c r="P58" i="6" s="1"/>
  <c r="O111" i="6"/>
  <c r="R111" i="6"/>
  <c r="Q111" i="6"/>
  <c r="P111" i="6"/>
  <c r="R106" i="6"/>
  <c r="Q106" i="6"/>
  <c r="P106" i="6"/>
  <c r="O106" i="6"/>
  <c r="R103" i="6"/>
  <c r="Q103" i="6"/>
  <c r="P103" i="6"/>
  <c r="O103" i="6"/>
  <c r="R99" i="6"/>
  <c r="Q99" i="6"/>
  <c r="P99" i="6"/>
  <c r="O99" i="6"/>
  <c r="N77" i="6"/>
  <c r="O74" i="6"/>
  <c r="O107" i="6" s="1"/>
  <c r="N71" i="6"/>
  <c r="N79" i="6" s="1"/>
  <c r="N54" i="6"/>
  <c r="O50" i="6"/>
  <c r="P50" i="6" s="1"/>
  <c r="P52" i="6" s="1"/>
  <c r="R46" i="6"/>
  <c r="Q46" i="6"/>
  <c r="P46" i="6"/>
  <c r="O46" i="6"/>
  <c r="O93" i="6" s="1"/>
  <c r="R45" i="6"/>
  <c r="Q45" i="6"/>
  <c r="P45" i="6"/>
  <c r="O45" i="6"/>
  <c r="O92" i="6" s="1"/>
  <c r="N44" i="6"/>
  <c r="Q31" i="6"/>
  <c r="Q91" i="6" s="1"/>
  <c r="O31" i="6"/>
  <c r="O91" i="6" s="1"/>
  <c r="R27" i="6"/>
  <c r="Q27" i="6"/>
  <c r="P27" i="6"/>
  <c r="O27" i="6"/>
  <c r="R14" i="6"/>
  <c r="R65" i="6" s="1"/>
  <c r="Q14" i="6"/>
  <c r="Q48" i="6" s="1"/>
  <c r="P14" i="6"/>
  <c r="P65" i="6" s="1"/>
  <c r="O14" i="6"/>
  <c r="O48" i="6" s="1"/>
  <c r="O95" i="6" s="1"/>
  <c r="R13" i="6"/>
  <c r="R64" i="6" s="1"/>
  <c r="R67" i="6" s="1"/>
  <c r="Q13" i="6"/>
  <c r="Q47" i="6" s="1"/>
  <c r="P13" i="6"/>
  <c r="P64" i="6" s="1"/>
  <c r="O13" i="6"/>
  <c r="O47" i="6" s="1"/>
  <c r="O94" i="6" s="1"/>
  <c r="R12" i="6"/>
  <c r="Q12" i="6"/>
  <c r="P12" i="6"/>
  <c r="O12" i="6"/>
  <c r="O80" i="11" l="1"/>
  <c r="N146" i="11"/>
  <c r="O79" i="11"/>
  <c r="O163" i="11"/>
  <c r="O164" i="11" s="1"/>
  <c r="N84" i="11"/>
  <c r="J149" i="11"/>
  <c r="J151" i="11" s="1"/>
  <c r="J119" i="11"/>
  <c r="K95" i="11"/>
  <c r="K123" i="11" s="1"/>
  <c r="J44" i="11"/>
  <c r="J49" i="11" s="1"/>
  <c r="I85" i="11"/>
  <c r="I86" i="11" s="1"/>
  <c r="I174" i="11"/>
  <c r="I165" i="11"/>
  <c r="O110" i="11"/>
  <c r="O144" i="11" s="1"/>
  <c r="M79" i="10"/>
  <c r="M81" i="10" s="1"/>
  <c r="M83" i="10" s="1"/>
  <c r="N162" i="10"/>
  <c r="N33" i="10"/>
  <c r="N34" i="10" s="1"/>
  <c r="N32" i="10"/>
  <c r="I167" i="10"/>
  <c r="I61" i="10"/>
  <c r="I171" i="10"/>
  <c r="J142" i="10"/>
  <c r="J124" i="10"/>
  <c r="J156" i="10" s="1"/>
  <c r="M109" i="10"/>
  <c r="M143" i="10" s="1"/>
  <c r="O72" i="10"/>
  <c r="O116" i="9"/>
  <c r="O148" i="9" s="1"/>
  <c r="I123" i="9"/>
  <c r="I44" i="9" s="1"/>
  <c r="I50" i="9" s="1"/>
  <c r="I62" i="9" s="1"/>
  <c r="I85" i="9" s="1"/>
  <c r="K110" i="9"/>
  <c r="K144" i="9" s="1"/>
  <c r="L145" i="9"/>
  <c r="L97" i="9"/>
  <c r="L137" i="9"/>
  <c r="K146" i="9"/>
  <c r="M145" i="9"/>
  <c r="M137" i="9"/>
  <c r="M97" i="9"/>
  <c r="O53" i="9"/>
  <c r="H168" i="9"/>
  <c r="H172" i="9"/>
  <c r="L79" i="9"/>
  <c r="L82" i="9" s="1"/>
  <c r="L163" i="9"/>
  <c r="L164" i="9" s="1"/>
  <c r="K84" i="9"/>
  <c r="O31" i="9"/>
  <c r="I143" i="9"/>
  <c r="I125" i="9"/>
  <c r="I157" i="9" s="1"/>
  <c r="N99" i="9"/>
  <c r="N54" i="9"/>
  <c r="N55" i="9" s="1"/>
  <c r="N75" i="9"/>
  <c r="N29" i="9"/>
  <c r="N30" i="9" s="1"/>
  <c r="K52" i="8"/>
  <c r="L31" i="8" s="1"/>
  <c r="L50" i="8"/>
  <c r="H33" i="8"/>
  <c r="H34" i="8" s="1"/>
  <c r="H77" i="8" s="1"/>
  <c r="H32" i="8"/>
  <c r="I73" i="8"/>
  <c r="I29" i="8"/>
  <c r="I30" i="8" s="1"/>
  <c r="K31" i="8"/>
  <c r="K76" i="8"/>
  <c r="J116" i="8"/>
  <c r="J148" i="8" s="1"/>
  <c r="J99" i="8"/>
  <c r="I53" i="8"/>
  <c r="I54" i="8" s="1"/>
  <c r="I99" i="8"/>
  <c r="J58" i="8"/>
  <c r="K56" i="8"/>
  <c r="S69" i="7"/>
  <c r="Q98" i="7"/>
  <c r="Q69" i="7"/>
  <c r="Q97" i="7"/>
  <c r="P97" i="7"/>
  <c r="S56" i="7"/>
  <c r="S58" i="7" s="1"/>
  <c r="R58" i="7"/>
  <c r="Q54" i="7"/>
  <c r="R31" i="7"/>
  <c r="Q96" i="7"/>
  <c r="P96" i="7"/>
  <c r="P33" i="7"/>
  <c r="P34" i="7" s="1"/>
  <c r="P32" i="7"/>
  <c r="Q99" i="7"/>
  <c r="S98" i="7"/>
  <c r="R76" i="7"/>
  <c r="Q110" i="7"/>
  <c r="R98" i="7"/>
  <c r="R32" i="7"/>
  <c r="S73" i="7"/>
  <c r="S29" i="7"/>
  <c r="S30" i="7" s="1"/>
  <c r="Q33" i="7"/>
  <c r="Q34" i="7" s="1"/>
  <c r="Q32" i="7"/>
  <c r="R97" i="7"/>
  <c r="P74" i="6"/>
  <c r="Q74" i="6" s="1"/>
  <c r="O58" i="6"/>
  <c r="O69" i="6"/>
  <c r="Q50" i="6"/>
  <c r="Q56" i="6"/>
  <c r="Q58" i="6" s="1"/>
  <c r="Q92" i="6"/>
  <c r="R92" i="6"/>
  <c r="Q93" i="6"/>
  <c r="R93" i="6"/>
  <c r="P67" i="6"/>
  <c r="R15" i="6"/>
  <c r="R16" i="6"/>
  <c r="R18" i="6" s="1"/>
  <c r="R28" i="6" s="1"/>
  <c r="R47" i="6"/>
  <c r="R94" i="6" s="1"/>
  <c r="R48" i="6"/>
  <c r="R95" i="6" s="1"/>
  <c r="Q52" i="6"/>
  <c r="Q64" i="6"/>
  <c r="Q65" i="6"/>
  <c r="R97" i="6" s="1"/>
  <c r="P15" i="6"/>
  <c r="P16" i="6"/>
  <c r="P18" i="6" s="1"/>
  <c r="P28" i="6" s="1"/>
  <c r="O87" i="6"/>
  <c r="N49" i="6"/>
  <c r="N61" i="6" s="1"/>
  <c r="O15" i="6"/>
  <c r="Q15" i="6"/>
  <c r="O16" i="6"/>
  <c r="O18" i="6" s="1"/>
  <c r="O28" i="6" s="1"/>
  <c r="Q16" i="6"/>
  <c r="Q18" i="6" s="1"/>
  <c r="Q28" i="6" s="1"/>
  <c r="P47" i="6"/>
  <c r="Q94" i="6" s="1"/>
  <c r="P48" i="6"/>
  <c r="Q95" i="6" s="1"/>
  <c r="O52" i="6"/>
  <c r="O53" i="6"/>
  <c r="O64" i="6"/>
  <c r="O65" i="6"/>
  <c r="P92" i="6"/>
  <c r="P93" i="6"/>
  <c r="P107" i="6"/>
  <c r="R14" i="5"/>
  <c r="Q14" i="5"/>
  <c r="P14" i="5"/>
  <c r="R13" i="5"/>
  <c r="Q13" i="5"/>
  <c r="P13" i="5"/>
  <c r="O14" i="5"/>
  <c r="O13" i="5"/>
  <c r="O61" i="5" s="1"/>
  <c r="O31" i="5"/>
  <c r="O88" i="5" s="1"/>
  <c r="R103" i="5"/>
  <c r="Q103" i="5"/>
  <c r="P103" i="5"/>
  <c r="O103" i="5"/>
  <c r="R100" i="5"/>
  <c r="Q100" i="5"/>
  <c r="P100" i="5"/>
  <c r="O100" i="5"/>
  <c r="R96" i="5"/>
  <c r="Q96" i="5"/>
  <c r="P96" i="5"/>
  <c r="O96" i="5"/>
  <c r="N74" i="5"/>
  <c r="O71" i="5"/>
  <c r="O104" i="5" s="1"/>
  <c r="N68" i="5"/>
  <c r="N76" i="5" s="1"/>
  <c r="O66" i="5"/>
  <c r="N54" i="5"/>
  <c r="O50" i="5"/>
  <c r="P50" i="5" s="1"/>
  <c r="R46" i="5"/>
  <c r="Q46" i="5"/>
  <c r="R90" i="5" s="1"/>
  <c r="P46" i="5"/>
  <c r="O46" i="5"/>
  <c r="R45" i="5"/>
  <c r="Q45" i="5"/>
  <c r="P45" i="5"/>
  <c r="O45" i="5"/>
  <c r="N44" i="5"/>
  <c r="O84" i="5" s="1"/>
  <c r="O29" i="5"/>
  <c r="R27" i="5"/>
  <c r="Q27" i="5"/>
  <c r="P27" i="5"/>
  <c r="O27" i="5"/>
  <c r="R62" i="5"/>
  <c r="Q62" i="5"/>
  <c r="P62" i="5"/>
  <c r="Q94" i="5" s="1"/>
  <c r="O62" i="5"/>
  <c r="R61" i="5"/>
  <c r="Q61" i="5"/>
  <c r="P61" i="5"/>
  <c r="R12" i="5"/>
  <c r="Q12" i="5"/>
  <c r="P12" i="5"/>
  <c r="O12" i="5"/>
  <c r="R53" i="4"/>
  <c r="Q53" i="4"/>
  <c r="P76" i="4"/>
  <c r="P31" i="4"/>
  <c r="O31" i="4"/>
  <c r="P53" i="4"/>
  <c r="O88" i="4"/>
  <c r="R103" i="4"/>
  <c r="Q103" i="4"/>
  <c r="P103" i="4"/>
  <c r="O103" i="4"/>
  <c r="R100" i="4"/>
  <c r="Q100" i="4"/>
  <c r="P100" i="4"/>
  <c r="O100" i="4"/>
  <c r="R96" i="4"/>
  <c r="Q96" i="4"/>
  <c r="P96" i="4"/>
  <c r="O96" i="4"/>
  <c r="H88" i="4"/>
  <c r="G88" i="4"/>
  <c r="F88" i="4"/>
  <c r="E88" i="4"/>
  <c r="H83" i="4"/>
  <c r="G83" i="4"/>
  <c r="F83" i="4"/>
  <c r="E83" i="4"/>
  <c r="H82" i="4"/>
  <c r="G82" i="4"/>
  <c r="F82" i="4"/>
  <c r="E82" i="4"/>
  <c r="H80" i="4"/>
  <c r="G80" i="4"/>
  <c r="F80" i="4"/>
  <c r="E80" i="4"/>
  <c r="H78" i="4"/>
  <c r="G78" i="4"/>
  <c r="F78" i="4"/>
  <c r="E78" i="4"/>
  <c r="H76" i="4"/>
  <c r="G76" i="4"/>
  <c r="F76" i="4"/>
  <c r="E76" i="4"/>
  <c r="N74" i="4"/>
  <c r="H74" i="4"/>
  <c r="G74" i="4"/>
  <c r="F74" i="4"/>
  <c r="E74" i="4"/>
  <c r="H73" i="4"/>
  <c r="G73" i="4"/>
  <c r="F73" i="4"/>
  <c r="E73" i="4"/>
  <c r="H72" i="4"/>
  <c r="G72" i="4"/>
  <c r="F72" i="4"/>
  <c r="E72" i="4"/>
  <c r="O71" i="4"/>
  <c r="O104" i="4" s="1"/>
  <c r="H70" i="4"/>
  <c r="G70" i="4"/>
  <c r="F70" i="4"/>
  <c r="E70" i="4"/>
  <c r="H69" i="4"/>
  <c r="G69" i="4"/>
  <c r="F69" i="4"/>
  <c r="E69" i="4"/>
  <c r="N68" i="4"/>
  <c r="N76" i="4" s="1"/>
  <c r="H68" i="4"/>
  <c r="G68" i="4"/>
  <c r="F68" i="4"/>
  <c r="E68" i="4"/>
  <c r="O66" i="4"/>
  <c r="E79" i="4" s="1"/>
  <c r="H66" i="4"/>
  <c r="G66" i="4"/>
  <c r="F66" i="4"/>
  <c r="E66" i="4"/>
  <c r="H65" i="4"/>
  <c r="G65" i="4"/>
  <c r="F65" i="4"/>
  <c r="E65" i="4"/>
  <c r="H64" i="4"/>
  <c r="G64" i="4"/>
  <c r="F64" i="4"/>
  <c r="E64" i="4"/>
  <c r="H60" i="4"/>
  <c r="G60" i="4"/>
  <c r="F60" i="4"/>
  <c r="E60" i="4"/>
  <c r="N54" i="4"/>
  <c r="O50" i="4"/>
  <c r="E59" i="4" s="1"/>
  <c r="N49" i="4"/>
  <c r="N58" i="4" s="1"/>
  <c r="A61" i="4" s="1"/>
  <c r="Q48" i="4"/>
  <c r="O48" i="4"/>
  <c r="Q47" i="4"/>
  <c r="O47" i="4"/>
  <c r="R46" i="4"/>
  <c r="Q46" i="4"/>
  <c r="R90" i="4" s="1"/>
  <c r="P46" i="4"/>
  <c r="O46" i="4"/>
  <c r="R45" i="4"/>
  <c r="H56" i="4" s="1"/>
  <c r="Q45" i="4"/>
  <c r="R89" i="4" s="1"/>
  <c r="P45" i="4"/>
  <c r="O45" i="4"/>
  <c r="N44" i="4"/>
  <c r="O84" i="4" s="1"/>
  <c r="O29" i="4"/>
  <c r="R27" i="4"/>
  <c r="Q27" i="4"/>
  <c r="P27" i="4"/>
  <c r="O27" i="4"/>
  <c r="R14" i="4"/>
  <c r="R62" i="4" s="1"/>
  <c r="Q14" i="4"/>
  <c r="Q62" i="4" s="1"/>
  <c r="P14" i="4"/>
  <c r="P62" i="4" s="1"/>
  <c r="Q94" i="4" s="1"/>
  <c r="O14" i="4"/>
  <c r="O62" i="4" s="1"/>
  <c r="R13" i="4"/>
  <c r="R61" i="4" s="1"/>
  <c r="Q13" i="4"/>
  <c r="Q61" i="4" s="1"/>
  <c r="P13" i="4"/>
  <c r="P61" i="4" s="1"/>
  <c r="O13" i="4"/>
  <c r="O61" i="4" s="1"/>
  <c r="R12" i="4"/>
  <c r="Q12" i="4"/>
  <c r="P12" i="4"/>
  <c r="O12" i="4"/>
  <c r="R104" i="3"/>
  <c r="Q104" i="3"/>
  <c r="P104" i="3"/>
  <c r="P66" i="3"/>
  <c r="R103" i="3"/>
  <c r="Q103" i="3"/>
  <c r="P103" i="3"/>
  <c r="O103" i="3"/>
  <c r="R100" i="3"/>
  <c r="Q100" i="3"/>
  <c r="P100" i="3"/>
  <c r="O100" i="3"/>
  <c r="R96" i="3"/>
  <c r="Q96" i="3"/>
  <c r="P96" i="3"/>
  <c r="O96" i="3"/>
  <c r="H88" i="3"/>
  <c r="G88" i="3"/>
  <c r="F88" i="3"/>
  <c r="E88" i="3"/>
  <c r="H83" i="3"/>
  <c r="G83" i="3"/>
  <c r="F83" i="3"/>
  <c r="E83" i="3"/>
  <c r="H82" i="3"/>
  <c r="G82" i="3"/>
  <c r="F82" i="3"/>
  <c r="E82" i="3"/>
  <c r="H80" i="3"/>
  <c r="G80" i="3"/>
  <c r="F80" i="3"/>
  <c r="E80" i="3"/>
  <c r="H78" i="3"/>
  <c r="G78" i="3"/>
  <c r="F78" i="3"/>
  <c r="E78" i="3"/>
  <c r="N76" i="3"/>
  <c r="H76" i="3"/>
  <c r="G76" i="3"/>
  <c r="F76" i="3"/>
  <c r="E76" i="3"/>
  <c r="N74" i="3"/>
  <c r="H74" i="3"/>
  <c r="G74" i="3"/>
  <c r="F74" i="3"/>
  <c r="E74" i="3"/>
  <c r="H73" i="3"/>
  <c r="G73" i="3"/>
  <c r="F73" i="3"/>
  <c r="E73" i="3"/>
  <c r="H72" i="3"/>
  <c r="G72" i="3"/>
  <c r="F72" i="3"/>
  <c r="E72" i="3"/>
  <c r="P71" i="3"/>
  <c r="O71" i="3"/>
  <c r="O104" i="3" s="1"/>
  <c r="H70" i="3"/>
  <c r="G70" i="3"/>
  <c r="F70" i="3"/>
  <c r="E70" i="3"/>
  <c r="H69" i="3"/>
  <c r="G69" i="3"/>
  <c r="F69" i="3"/>
  <c r="E69" i="3"/>
  <c r="N68" i="3"/>
  <c r="H68" i="3"/>
  <c r="G68" i="3"/>
  <c r="F68" i="3"/>
  <c r="E68" i="3"/>
  <c r="O66" i="3"/>
  <c r="H66" i="3"/>
  <c r="G66" i="3"/>
  <c r="F66" i="3"/>
  <c r="E66" i="3"/>
  <c r="H65" i="3"/>
  <c r="G65" i="3"/>
  <c r="F65" i="3"/>
  <c r="E65" i="3"/>
  <c r="H64" i="3"/>
  <c r="G64" i="3"/>
  <c r="F64" i="3"/>
  <c r="E64" i="3"/>
  <c r="Q62" i="3"/>
  <c r="R94" i="3" s="1"/>
  <c r="Q61" i="3"/>
  <c r="G75" i="3" s="1"/>
  <c r="H60" i="3"/>
  <c r="G60" i="3"/>
  <c r="F60" i="3"/>
  <c r="E60" i="3"/>
  <c r="N54" i="3"/>
  <c r="P50" i="3"/>
  <c r="F59" i="3" s="1"/>
  <c r="O50" i="3"/>
  <c r="E59" i="3" s="1"/>
  <c r="N49" i="3"/>
  <c r="N58" i="3" s="1"/>
  <c r="A61" i="3" s="1"/>
  <c r="Q48" i="3"/>
  <c r="O48" i="3"/>
  <c r="O92" i="3" s="1"/>
  <c r="Q47" i="3"/>
  <c r="O47" i="3"/>
  <c r="O91" i="3" s="1"/>
  <c r="R46" i="3"/>
  <c r="Q46" i="3"/>
  <c r="R90" i="3" s="1"/>
  <c r="P46" i="3"/>
  <c r="O46" i="3"/>
  <c r="O90" i="3" s="1"/>
  <c r="R45" i="3"/>
  <c r="H56" i="3" s="1"/>
  <c r="Q45" i="3"/>
  <c r="R89" i="3" s="1"/>
  <c r="P45" i="3"/>
  <c r="O45" i="3"/>
  <c r="O89" i="3" s="1"/>
  <c r="N44" i="3"/>
  <c r="O84" i="3" s="1"/>
  <c r="O31" i="3"/>
  <c r="O88" i="3" s="1"/>
  <c r="O29" i="3"/>
  <c r="R27" i="3"/>
  <c r="Q27" i="3"/>
  <c r="P27" i="3"/>
  <c r="O27" i="3"/>
  <c r="R14" i="3"/>
  <c r="R62" i="3" s="1"/>
  <c r="Q14" i="3"/>
  <c r="P14" i="3"/>
  <c r="P62" i="3" s="1"/>
  <c r="Q94" i="3" s="1"/>
  <c r="O14" i="3"/>
  <c r="O62" i="3" s="1"/>
  <c r="R13" i="3"/>
  <c r="R61" i="3" s="1"/>
  <c r="Q13" i="3"/>
  <c r="Q16" i="3" s="1"/>
  <c r="Q18" i="3" s="1"/>
  <c r="Q28" i="3" s="1"/>
  <c r="P13" i="3"/>
  <c r="P61" i="3" s="1"/>
  <c r="O13" i="3"/>
  <c r="O61" i="3" s="1"/>
  <c r="R12" i="3"/>
  <c r="Q12" i="3"/>
  <c r="P12" i="3"/>
  <c r="O12" i="3"/>
  <c r="O104" i="1"/>
  <c r="R103" i="1"/>
  <c r="Q103" i="1"/>
  <c r="P103" i="1"/>
  <c r="O103" i="1"/>
  <c r="O29" i="1"/>
  <c r="R100" i="1"/>
  <c r="Q100" i="1"/>
  <c r="P100" i="1"/>
  <c r="O100" i="1"/>
  <c r="R46" i="1"/>
  <c r="Q46" i="1"/>
  <c r="R45" i="1"/>
  <c r="Q45" i="1"/>
  <c r="R89" i="1" s="1"/>
  <c r="R96" i="1"/>
  <c r="R90" i="1"/>
  <c r="Q96" i="1"/>
  <c r="O84" i="1"/>
  <c r="P96" i="1"/>
  <c r="R71" i="1"/>
  <c r="Q71" i="1"/>
  <c r="P71" i="1"/>
  <c r="P46" i="1"/>
  <c r="Q90" i="1" s="1"/>
  <c r="P45" i="1"/>
  <c r="O96" i="1"/>
  <c r="R12" i="1"/>
  <c r="Q12" i="1"/>
  <c r="P12" i="1"/>
  <c r="O12" i="1"/>
  <c r="O46" i="1"/>
  <c r="O82" i="11" l="1"/>
  <c r="O84" i="11" s="1"/>
  <c r="O146" i="11"/>
  <c r="J168" i="11"/>
  <c r="J61" i="11"/>
  <c r="J172" i="11"/>
  <c r="K143" i="11"/>
  <c r="K125" i="11"/>
  <c r="K157" i="11" s="1"/>
  <c r="N80" i="10"/>
  <c r="N116" i="10" s="1"/>
  <c r="N163" i="10"/>
  <c r="N144" i="10"/>
  <c r="N136" i="10"/>
  <c r="N96" i="10"/>
  <c r="N78" i="10"/>
  <c r="J148" i="10"/>
  <c r="J150" i="10" s="1"/>
  <c r="K94" i="10"/>
  <c r="K122" i="10" s="1"/>
  <c r="K118" i="10" s="1"/>
  <c r="J44" i="10"/>
  <c r="J49" i="10" s="1"/>
  <c r="I84" i="10"/>
  <c r="I85" i="10" s="1"/>
  <c r="I164" i="10"/>
  <c r="I173" i="10"/>
  <c r="O29" i="10"/>
  <c r="O30" i="10" s="1"/>
  <c r="O74" i="10"/>
  <c r="M145" i="10"/>
  <c r="M110" i="9"/>
  <c r="L110" i="9"/>
  <c r="L144" i="9" s="1"/>
  <c r="I119" i="9"/>
  <c r="H82" i="8"/>
  <c r="H84" i="8" s="1"/>
  <c r="O73" i="9"/>
  <c r="M79" i="9"/>
  <c r="M82" i="9" s="1"/>
  <c r="M163" i="9"/>
  <c r="M164" i="9" s="1"/>
  <c r="L84" i="9"/>
  <c r="H86" i="9"/>
  <c r="H165" i="9"/>
  <c r="H174" i="9"/>
  <c r="M144" i="9"/>
  <c r="N33" i="9"/>
  <c r="N34" i="9" s="1"/>
  <c r="N32" i="9"/>
  <c r="I149" i="9"/>
  <c r="I151" i="9" s="1"/>
  <c r="J95" i="9"/>
  <c r="J123" i="9" s="1"/>
  <c r="J44" i="9" s="1"/>
  <c r="J50" i="9" s="1"/>
  <c r="J62" i="9" s="1"/>
  <c r="O99" i="9"/>
  <c r="O54" i="9"/>
  <c r="O55" i="9" s="1"/>
  <c r="J71" i="8"/>
  <c r="J29" i="8" s="1"/>
  <c r="J30" i="8" s="1"/>
  <c r="H164" i="8"/>
  <c r="H154" i="8"/>
  <c r="I163" i="8"/>
  <c r="I32" i="8"/>
  <c r="H145" i="8"/>
  <c r="H137" i="8"/>
  <c r="K58" i="8"/>
  <c r="L56" i="8"/>
  <c r="L76" i="8"/>
  <c r="L52" i="8"/>
  <c r="M31" i="8" s="1"/>
  <c r="M50" i="8"/>
  <c r="L99" i="8"/>
  <c r="H97" i="8"/>
  <c r="J73" i="8"/>
  <c r="I33" i="8"/>
  <c r="I34" i="8" s="1"/>
  <c r="I77" i="8" s="1"/>
  <c r="J53" i="8"/>
  <c r="J54" i="8" s="1"/>
  <c r="K116" i="8"/>
  <c r="K148" i="8" s="1"/>
  <c r="K99" i="8"/>
  <c r="S33" i="7"/>
  <c r="S34" i="7" s="1"/>
  <c r="S32" i="7"/>
  <c r="Q91" i="7"/>
  <c r="Q104" i="7" s="1"/>
  <c r="Q78" i="7"/>
  <c r="Q112" i="7" s="1"/>
  <c r="P78" i="7"/>
  <c r="P112" i="7" s="1"/>
  <c r="P77" i="7"/>
  <c r="P91" i="7"/>
  <c r="P116" i="7" s="1"/>
  <c r="R53" i="7"/>
  <c r="R93" i="7"/>
  <c r="R33" i="7"/>
  <c r="R34" i="7" s="1"/>
  <c r="S76" i="7"/>
  <c r="R110" i="7"/>
  <c r="P94" i="6"/>
  <c r="R50" i="6"/>
  <c r="R52" i="6" s="1"/>
  <c r="P95" i="6"/>
  <c r="O71" i="6"/>
  <c r="P69" i="6" s="1"/>
  <c r="O29" i="6"/>
  <c r="O30" i="6" s="1"/>
  <c r="R56" i="6"/>
  <c r="R58" i="6" s="1"/>
  <c r="R74" i="6"/>
  <c r="Q107" i="6"/>
  <c r="O97" i="6"/>
  <c r="P97" i="6"/>
  <c r="R31" i="6"/>
  <c r="O96" i="6"/>
  <c r="P96" i="6"/>
  <c r="O67" i="6"/>
  <c r="O54" i="6"/>
  <c r="P31" i="6"/>
  <c r="R96" i="6"/>
  <c r="Q67" i="6"/>
  <c r="Q97" i="6"/>
  <c r="Q96" i="6"/>
  <c r="R94" i="5"/>
  <c r="R89" i="5"/>
  <c r="O93" i="5"/>
  <c r="P93" i="5"/>
  <c r="O64" i="5"/>
  <c r="R93" i="5"/>
  <c r="Q64" i="5"/>
  <c r="O94" i="5"/>
  <c r="P94" i="5"/>
  <c r="O15" i="5"/>
  <c r="Q15" i="5"/>
  <c r="O16" i="5"/>
  <c r="O18" i="5" s="1"/>
  <c r="O28" i="5" s="1"/>
  <c r="O30" i="5" s="1"/>
  <c r="O33" i="5" s="1"/>
  <c r="Q16" i="5"/>
  <c r="Q18" i="5" s="1"/>
  <c r="Q28" i="5" s="1"/>
  <c r="Q89" i="5"/>
  <c r="Q90" i="5"/>
  <c r="P47" i="5"/>
  <c r="R47" i="5"/>
  <c r="P48" i="5"/>
  <c r="R48" i="5"/>
  <c r="Q50" i="5"/>
  <c r="O52" i="5"/>
  <c r="P31" i="5" s="1"/>
  <c r="O53" i="5"/>
  <c r="Q93" i="5"/>
  <c r="P64" i="5"/>
  <c r="R64" i="5"/>
  <c r="P15" i="5"/>
  <c r="R15" i="5"/>
  <c r="P16" i="5"/>
  <c r="P18" i="5" s="1"/>
  <c r="P28" i="5" s="1"/>
  <c r="R16" i="5"/>
  <c r="R18" i="5" s="1"/>
  <c r="R28" i="5" s="1"/>
  <c r="O89" i="5"/>
  <c r="P89" i="5"/>
  <c r="O90" i="5"/>
  <c r="P90" i="5"/>
  <c r="O47" i="5"/>
  <c r="Q47" i="5"/>
  <c r="O48" i="5"/>
  <c r="Q48" i="5"/>
  <c r="R92" i="5" s="1"/>
  <c r="N49" i="5"/>
  <c r="N58" i="5" s="1"/>
  <c r="A61" i="5" s="1"/>
  <c r="P52" i="5"/>
  <c r="Q31" i="5" s="1"/>
  <c r="P71" i="5"/>
  <c r="P104" i="5" s="1"/>
  <c r="O68" i="5"/>
  <c r="Q93" i="4"/>
  <c r="F75" i="4"/>
  <c r="P64" i="4"/>
  <c r="H75" i="4"/>
  <c r="R64" i="4"/>
  <c r="R15" i="4"/>
  <c r="R16" i="4"/>
  <c r="R18" i="4" s="1"/>
  <c r="R28" i="4" s="1"/>
  <c r="O90" i="4"/>
  <c r="P90" i="4"/>
  <c r="O93" i="4"/>
  <c r="P93" i="4"/>
  <c r="E75" i="4"/>
  <c r="O64" i="4"/>
  <c r="R93" i="4"/>
  <c r="G75" i="4"/>
  <c r="Q64" i="4"/>
  <c r="O94" i="4"/>
  <c r="P94" i="4"/>
  <c r="R94" i="4"/>
  <c r="O15" i="4"/>
  <c r="Q15" i="4"/>
  <c r="O16" i="4"/>
  <c r="O18" i="4" s="1"/>
  <c r="O28" i="4" s="1"/>
  <c r="O30" i="4" s="1"/>
  <c r="Q16" i="4"/>
  <c r="Q18" i="4" s="1"/>
  <c r="Q28" i="4" s="1"/>
  <c r="Q89" i="4"/>
  <c r="Q90" i="4"/>
  <c r="P47" i="4"/>
  <c r="G57" i="4" s="1"/>
  <c r="R47" i="4"/>
  <c r="H57" i="4" s="1"/>
  <c r="P48" i="4"/>
  <c r="Q92" i="4" s="1"/>
  <c r="R48" i="4"/>
  <c r="O52" i="4"/>
  <c r="O53" i="4"/>
  <c r="E62" i="4" s="1"/>
  <c r="F56" i="4"/>
  <c r="P15" i="4"/>
  <c r="P16" i="4"/>
  <c r="P18" i="4" s="1"/>
  <c r="P28" i="4" s="1"/>
  <c r="O89" i="4"/>
  <c r="P89" i="4"/>
  <c r="O91" i="4"/>
  <c r="P91" i="4"/>
  <c r="O92" i="4"/>
  <c r="P92" i="4"/>
  <c r="R92" i="4"/>
  <c r="P50" i="4"/>
  <c r="E56" i="4"/>
  <c r="G56" i="4"/>
  <c r="E57" i="4"/>
  <c r="P71" i="4"/>
  <c r="P104" i="4"/>
  <c r="O68" i="4"/>
  <c r="E84" i="4"/>
  <c r="O93" i="3"/>
  <c r="P93" i="3"/>
  <c r="O64" i="3"/>
  <c r="E75" i="3"/>
  <c r="O94" i="3"/>
  <c r="P94" i="3"/>
  <c r="R92" i="3"/>
  <c r="Q93" i="3"/>
  <c r="F75" i="3"/>
  <c r="P64" i="3"/>
  <c r="H75" i="3"/>
  <c r="R64" i="3"/>
  <c r="P15" i="3"/>
  <c r="R15" i="3"/>
  <c r="P16" i="3"/>
  <c r="P18" i="3" s="1"/>
  <c r="P28" i="3" s="1"/>
  <c r="R16" i="3"/>
  <c r="R18" i="3" s="1"/>
  <c r="R28" i="3" s="1"/>
  <c r="P52" i="3"/>
  <c r="E56" i="3"/>
  <c r="G56" i="3"/>
  <c r="E57" i="3"/>
  <c r="Q64" i="3"/>
  <c r="R91" i="3"/>
  <c r="R93" i="3"/>
  <c r="O15" i="3"/>
  <c r="Q15" i="3"/>
  <c r="O16" i="3"/>
  <c r="O18" i="3" s="1"/>
  <c r="O28" i="3" s="1"/>
  <c r="O30" i="3" s="1"/>
  <c r="Q89" i="3"/>
  <c r="Q90" i="3"/>
  <c r="P47" i="3"/>
  <c r="R47" i="3"/>
  <c r="H57" i="3" s="1"/>
  <c r="P48" i="3"/>
  <c r="Q92" i="3" s="1"/>
  <c r="R48" i="3"/>
  <c r="Q50" i="3"/>
  <c r="O52" i="3"/>
  <c r="O53" i="3"/>
  <c r="E62" i="3" s="1"/>
  <c r="F56" i="3"/>
  <c r="E79" i="3"/>
  <c r="O68" i="3"/>
  <c r="Q71" i="3"/>
  <c r="F84" i="3"/>
  <c r="P89" i="3"/>
  <c r="P90" i="3"/>
  <c r="P92" i="3"/>
  <c r="E84" i="3"/>
  <c r="P90" i="1"/>
  <c r="Q89" i="1"/>
  <c r="O90" i="1"/>
  <c r="K149" i="11" l="1"/>
  <c r="K151" i="11" s="1"/>
  <c r="L95" i="11"/>
  <c r="L123" i="11" s="1"/>
  <c r="K119" i="11"/>
  <c r="K44" i="11"/>
  <c r="K49" i="11" s="1"/>
  <c r="J85" i="11"/>
  <c r="J86" i="11" s="1"/>
  <c r="J165" i="11"/>
  <c r="J174" i="11"/>
  <c r="N79" i="10"/>
  <c r="N81" i="10" s="1"/>
  <c r="N83" i="10" s="1"/>
  <c r="O33" i="10"/>
  <c r="O34" i="10" s="1"/>
  <c r="O32" i="10"/>
  <c r="J167" i="10"/>
  <c r="J61" i="10"/>
  <c r="J171" i="10"/>
  <c r="O162" i="10"/>
  <c r="N109" i="10"/>
  <c r="N143" i="10" s="1"/>
  <c r="K142" i="10"/>
  <c r="K124" i="10"/>
  <c r="K156" i="10" s="1"/>
  <c r="L146" i="9"/>
  <c r="I82" i="8"/>
  <c r="I84" i="8" s="1"/>
  <c r="L116" i="8"/>
  <c r="L148" i="8" s="1"/>
  <c r="N145" i="9"/>
  <c r="N137" i="9"/>
  <c r="N97" i="9"/>
  <c r="I168" i="9"/>
  <c r="I172" i="9"/>
  <c r="J143" i="9"/>
  <c r="J125" i="9"/>
  <c r="J157" i="9" s="1"/>
  <c r="J119" i="9"/>
  <c r="M146" i="9"/>
  <c r="N79" i="9"/>
  <c r="N82" i="9" s="1"/>
  <c r="N163" i="9"/>
  <c r="N164" i="9" s="1"/>
  <c r="M84" i="9"/>
  <c r="O75" i="9"/>
  <c r="O29" i="9"/>
  <c r="O30" i="9" s="1"/>
  <c r="K71" i="8"/>
  <c r="K29" i="8" s="1"/>
  <c r="K30" i="8" s="1"/>
  <c r="I164" i="8"/>
  <c r="H110" i="8"/>
  <c r="H123" i="8" s="1"/>
  <c r="H119" i="8" s="1"/>
  <c r="I137" i="8"/>
  <c r="N50" i="8"/>
  <c r="M52" i="8"/>
  <c r="M56" i="8"/>
  <c r="L58" i="8"/>
  <c r="M99" i="8"/>
  <c r="M76" i="8"/>
  <c r="I145" i="8"/>
  <c r="J32" i="8"/>
  <c r="J33" i="8"/>
  <c r="J34" i="8" s="1"/>
  <c r="I97" i="8"/>
  <c r="I110" i="8" s="1"/>
  <c r="I146" i="8" s="1"/>
  <c r="K73" i="8"/>
  <c r="L71" i="8" s="1"/>
  <c r="K53" i="8"/>
  <c r="S91" i="7"/>
  <c r="S104" i="7" s="1"/>
  <c r="S78" i="7"/>
  <c r="S112" i="7" s="1"/>
  <c r="S110" i="7"/>
  <c r="Q89" i="7"/>
  <c r="P44" i="7"/>
  <c r="P49" i="7" s="1"/>
  <c r="P61" i="7" s="1"/>
  <c r="R91" i="7"/>
  <c r="R104" i="7" s="1"/>
  <c r="R78" i="7"/>
  <c r="R112" i="7" s="1"/>
  <c r="S53" i="7"/>
  <c r="S54" i="7" s="1"/>
  <c r="R54" i="7"/>
  <c r="Q77" i="7"/>
  <c r="P79" i="7"/>
  <c r="P81" i="7" s="1"/>
  <c r="O32" i="6"/>
  <c r="O33" i="6"/>
  <c r="O34" i="6" s="1"/>
  <c r="P29" i="6"/>
  <c r="P30" i="6" s="1"/>
  <c r="P33" i="6" s="1"/>
  <c r="P34" i="6" s="1"/>
  <c r="P71" i="6"/>
  <c r="Q69" i="6" s="1"/>
  <c r="O89" i="6"/>
  <c r="O101" i="6" s="1"/>
  <c r="O113" i="6" s="1"/>
  <c r="O76" i="6"/>
  <c r="O109" i="6" s="1"/>
  <c r="O75" i="6"/>
  <c r="P53" i="6"/>
  <c r="P91" i="6"/>
  <c r="R91" i="6"/>
  <c r="P32" i="6"/>
  <c r="R107" i="6"/>
  <c r="P66" i="5"/>
  <c r="R91" i="5"/>
  <c r="O54" i="5"/>
  <c r="O32" i="5"/>
  <c r="Q71" i="5"/>
  <c r="O92" i="5"/>
  <c r="P92" i="5"/>
  <c r="O91" i="5"/>
  <c r="P91" i="5"/>
  <c r="R50" i="5"/>
  <c r="Q52" i="5"/>
  <c r="R31" i="5" s="1"/>
  <c r="Q92" i="5"/>
  <c r="Q91" i="5"/>
  <c r="E81" i="4"/>
  <c r="P66" i="4"/>
  <c r="O33" i="4"/>
  <c r="F39" i="4" s="1"/>
  <c r="O32" i="4"/>
  <c r="G77" i="4"/>
  <c r="Q71" i="4"/>
  <c r="F84" i="4"/>
  <c r="F59" i="4"/>
  <c r="P52" i="4"/>
  <c r="Q31" i="4" s="1"/>
  <c r="Q50" i="4"/>
  <c r="E61" i="4"/>
  <c r="O54" i="4"/>
  <c r="E63" i="4" s="1"/>
  <c r="Q91" i="4"/>
  <c r="F57" i="4"/>
  <c r="E77" i="4"/>
  <c r="R91" i="4"/>
  <c r="H77" i="4"/>
  <c r="F77" i="4"/>
  <c r="Q52" i="3"/>
  <c r="G59" i="3"/>
  <c r="R50" i="3"/>
  <c r="Q91" i="3"/>
  <c r="F57" i="3"/>
  <c r="O34" i="3"/>
  <c r="O33" i="3"/>
  <c r="F39" i="3" s="1"/>
  <c r="O32" i="3"/>
  <c r="G57" i="3"/>
  <c r="P91" i="3"/>
  <c r="G84" i="3"/>
  <c r="R71" i="3"/>
  <c r="E81" i="3"/>
  <c r="E61" i="3"/>
  <c r="O54" i="3"/>
  <c r="E63" i="3" s="1"/>
  <c r="P31" i="3"/>
  <c r="G77" i="3"/>
  <c r="F61" i="3"/>
  <c r="Q31" i="3"/>
  <c r="H77" i="3"/>
  <c r="F77" i="3"/>
  <c r="E77" i="3"/>
  <c r="K168" i="11" l="1"/>
  <c r="K61" i="11"/>
  <c r="K172" i="11"/>
  <c r="L143" i="11"/>
  <c r="L125" i="11"/>
  <c r="L157" i="11" s="1"/>
  <c r="O80" i="10"/>
  <c r="O116" i="10" s="1"/>
  <c r="O163" i="10"/>
  <c r="O144" i="10"/>
  <c r="O136" i="10"/>
  <c r="O96" i="10"/>
  <c r="O78" i="10"/>
  <c r="N145" i="10"/>
  <c r="K148" i="10"/>
  <c r="K150" i="10" s="1"/>
  <c r="L94" i="10"/>
  <c r="L122" i="10" s="1"/>
  <c r="L118" i="10" s="1"/>
  <c r="K44" i="10"/>
  <c r="K49" i="10" s="1"/>
  <c r="J84" i="10"/>
  <c r="J85" i="10" s="1"/>
  <c r="J164" i="10"/>
  <c r="J173" i="10"/>
  <c r="N110" i="9"/>
  <c r="M116" i="8"/>
  <c r="M148" i="8" s="1"/>
  <c r="O33" i="9"/>
  <c r="O32" i="9"/>
  <c r="O163" i="9"/>
  <c r="N84" i="9"/>
  <c r="J149" i="9"/>
  <c r="J151" i="9" s="1"/>
  <c r="K95" i="9"/>
  <c r="J85" i="9"/>
  <c r="I86" i="9"/>
  <c r="I165" i="9"/>
  <c r="I174" i="9"/>
  <c r="N144" i="9"/>
  <c r="H44" i="8"/>
  <c r="J163" i="8"/>
  <c r="J164" i="8" s="1"/>
  <c r="H144" i="8"/>
  <c r="H146" i="8"/>
  <c r="I95" i="8"/>
  <c r="I123" i="8" s="1"/>
  <c r="I119" i="8" s="1"/>
  <c r="J145" i="8"/>
  <c r="J137" i="8"/>
  <c r="N31" i="8"/>
  <c r="K54" i="8"/>
  <c r="L53" i="8"/>
  <c r="L73" i="8"/>
  <c r="M71" i="8" s="1"/>
  <c r="L29" i="8"/>
  <c r="L30" i="8" s="1"/>
  <c r="N76" i="8"/>
  <c r="M58" i="8"/>
  <c r="N56" i="8"/>
  <c r="N52" i="8"/>
  <c r="O31" i="8" s="1"/>
  <c r="O50" i="8"/>
  <c r="O52" i="8" s="1"/>
  <c r="J77" i="8"/>
  <c r="I144" i="8"/>
  <c r="K33" i="8"/>
  <c r="K34" i="8" s="1"/>
  <c r="K32" i="8"/>
  <c r="J97" i="8"/>
  <c r="P82" i="7"/>
  <c r="R77" i="7"/>
  <c r="Q79" i="7"/>
  <c r="Q81" i="7" s="1"/>
  <c r="Q116" i="7"/>
  <c r="Q118" i="7"/>
  <c r="Q71" i="6"/>
  <c r="R69" i="6" s="1"/>
  <c r="Q29" i="6"/>
  <c r="Q30" i="6" s="1"/>
  <c r="O44" i="6"/>
  <c r="O49" i="6" s="1"/>
  <c r="O61" i="6" s="1"/>
  <c r="P89" i="6"/>
  <c r="P101" i="6" s="1"/>
  <c r="P76" i="6"/>
  <c r="P109" i="6" s="1"/>
  <c r="P54" i="6"/>
  <c r="Q53" i="6"/>
  <c r="P75" i="6"/>
  <c r="O77" i="6"/>
  <c r="O79" i="6" s="1"/>
  <c r="R71" i="5"/>
  <c r="Q104" i="5"/>
  <c r="P68" i="5"/>
  <c r="P29" i="5"/>
  <c r="P30" i="5" s="1"/>
  <c r="P33" i="5" s="1"/>
  <c r="R52" i="5"/>
  <c r="O34" i="5"/>
  <c r="P88" i="5"/>
  <c r="P53" i="5"/>
  <c r="Q88" i="5"/>
  <c r="Q53" i="5"/>
  <c r="O34" i="4"/>
  <c r="O86" i="4" s="1"/>
  <c r="O98" i="4" s="1"/>
  <c r="P88" i="4"/>
  <c r="F62" i="4"/>
  <c r="G59" i="4"/>
  <c r="R50" i="4"/>
  <c r="Q52" i="4"/>
  <c r="R31" i="4" s="1"/>
  <c r="G84" i="4"/>
  <c r="R71" i="4"/>
  <c r="Q104" i="4"/>
  <c r="F79" i="4"/>
  <c r="P68" i="4"/>
  <c r="P29" i="4"/>
  <c r="P30" i="4" s="1"/>
  <c r="F61" i="4"/>
  <c r="O73" i="4"/>
  <c r="K37" i="4"/>
  <c r="P88" i="3"/>
  <c r="P53" i="3"/>
  <c r="F79" i="3"/>
  <c r="P68" i="3"/>
  <c r="P29" i="3"/>
  <c r="P30" i="3" s="1"/>
  <c r="H84" i="3"/>
  <c r="O86" i="3"/>
  <c r="O98" i="3" s="1"/>
  <c r="O73" i="3"/>
  <c r="O72" i="3"/>
  <c r="K37" i="3"/>
  <c r="Q88" i="3"/>
  <c r="Q53" i="3"/>
  <c r="H59" i="3"/>
  <c r="R52" i="3"/>
  <c r="G61" i="3"/>
  <c r="Q54" i="3"/>
  <c r="R31" i="3"/>
  <c r="L149" i="11" l="1"/>
  <c r="L151" i="11" s="1"/>
  <c r="L119" i="11"/>
  <c r="M95" i="11"/>
  <c r="M123" i="11" s="1"/>
  <c r="L44" i="11"/>
  <c r="L49" i="11" s="1"/>
  <c r="K85" i="11"/>
  <c r="K86" i="11" s="1"/>
  <c r="K174" i="11"/>
  <c r="K165" i="11"/>
  <c r="O79" i="10"/>
  <c r="O81" i="10" s="1"/>
  <c r="O83" i="10" s="1"/>
  <c r="O109" i="10"/>
  <c r="O143" i="10" s="1"/>
  <c r="K167" i="10"/>
  <c r="K61" i="10"/>
  <c r="K171" i="10"/>
  <c r="L142" i="10"/>
  <c r="L124" i="10"/>
  <c r="L156" i="10" s="1"/>
  <c r="O34" i="9"/>
  <c r="O79" i="9" s="1"/>
  <c r="J82" i="8"/>
  <c r="J84" i="8" s="1"/>
  <c r="N146" i="9"/>
  <c r="J168" i="9"/>
  <c r="J172" i="9"/>
  <c r="K143" i="9"/>
  <c r="K125" i="9"/>
  <c r="K157" i="9" s="1"/>
  <c r="K123" i="9"/>
  <c r="O164" i="9"/>
  <c r="O145" i="9"/>
  <c r="O137" i="9"/>
  <c r="O97" i="9"/>
  <c r="I143" i="8"/>
  <c r="I125" i="8"/>
  <c r="I157" i="8" s="1"/>
  <c r="K163" i="8"/>
  <c r="K164" i="8" s="1"/>
  <c r="H149" i="8"/>
  <c r="H151" i="8" s="1"/>
  <c r="H49" i="8"/>
  <c r="K77" i="8"/>
  <c r="K145" i="8"/>
  <c r="K137" i="8"/>
  <c r="O99" i="8"/>
  <c r="O76" i="8"/>
  <c r="M73" i="8"/>
  <c r="N71" i="8" s="1"/>
  <c r="M29" i="8"/>
  <c r="M30" i="8" s="1"/>
  <c r="O56" i="8"/>
  <c r="O58" i="8" s="1"/>
  <c r="N58" i="8"/>
  <c r="N116" i="8"/>
  <c r="N148" i="8" s="1"/>
  <c r="L32" i="8"/>
  <c r="L33" i="8"/>
  <c r="L54" i="8"/>
  <c r="M53" i="8"/>
  <c r="M54" i="8" s="1"/>
  <c r="N99" i="8"/>
  <c r="J110" i="8"/>
  <c r="J144" i="8" s="1"/>
  <c r="K97" i="8"/>
  <c r="Q44" i="7"/>
  <c r="Q49" i="7" s="1"/>
  <c r="Q61" i="7" s="1"/>
  <c r="Q82" i="7" s="1"/>
  <c r="R89" i="7"/>
  <c r="S77" i="7"/>
  <c r="S79" i="7" s="1"/>
  <c r="S81" i="7" s="1"/>
  <c r="R79" i="7"/>
  <c r="R81" i="7" s="1"/>
  <c r="Q33" i="6"/>
  <c r="Q34" i="6" s="1"/>
  <c r="Q75" i="6" s="1"/>
  <c r="Q32" i="6"/>
  <c r="R71" i="6"/>
  <c r="R29" i="6"/>
  <c r="R30" i="6" s="1"/>
  <c r="P87" i="6"/>
  <c r="Q54" i="6"/>
  <c r="R53" i="6"/>
  <c r="R54" i="6" s="1"/>
  <c r="O80" i="6"/>
  <c r="P77" i="6"/>
  <c r="P79" i="6" s="1"/>
  <c r="P54" i="5"/>
  <c r="O86" i="5"/>
  <c r="O98" i="5" s="1"/>
  <c r="O73" i="5"/>
  <c r="O72" i="5"/>
  <c r="Q66" i="5"/>
  <c r="Q54" i="5"/>
  <c r="P34" i="5"/>
  <c r="P32" i="5"/>
  <c r="R104" i="5"/>
  <c r="R88" i="5"/>
  <c r="R53" i="5"/>
  <c r="P54" i="4"/>
  <c r="F63" i="4" s="1"/>
  <c r="O72" i="4"/>
  <c r="E85" i="4" s="1"/>
  <c r="O106" i="4"/>
  <c r="E86" i="4"/>
  <c r="Q88" i="4"/>
  <c r="G62" i="4"/>
  <c r="F81" i="4"/>
  <c r="Q66" i="4"/>
  <c r="H59" i="4"/>
  <c r="R52" i="4"/>
  <c r="O110" i="4"/>
  <c r="P33" i="4"/>
  <c r="P34" i="4" s="1"/>
  <c r="P32" i="4"/>
  <c r="H84" i="4"/>
  <c r="R104" i="4"/>
  <c r="G61" i="4"/>
  <c r="R88" i="3"/>
  <c r="R53" i="3"/>
  <c r="H62" i="3" s="1"/>
  <c r="E85" i="3"/>
  <c r="O74" i="3"/>
  <c r="F81" i="3"/>
  <c r="Q66" i="3"/>
  <c r="F62" i="3"/>
  <c r="P54" i="3"/>
  <c r="F63" i="3" s="1"/>
  <c r="G63" i="3"/>
  <c r="H61" i="3"/>
  <c r="R54" i="3"/>
  <c r="H63" i="3" s="1"/>
  <c r="G62" i="3"/>
  <c r="O106" i="3"/>
  <c r="O110" i="3" s="1"/>
  <c r="E86" i="3"/>
  <c r="P34" i="3"/>
  <c r="P33" i="3"/>
  <c r="P32" i="3"/>
  <c r="L168" i="11" l="1"/>
  <c r="L61" i="11"/>
  <c r="L172" i="11"/>
  <c r="M143" i="11"/>
  <c r="M125" i="11"/>
  <c r="M157" i="11" s="1"/>
  <c r="O145" i="10"/>
  <c r="L148" i="10"/>
  <c r="L150" i="10" s="1"/>
  <c r="M94" i="10"/>
  <c r="M122" i="10" s="1"/>
  <c r="M118" i="10" s="1"/>
  <c r="L44" i="10"/>
  <c r="L49" i="10" s="1"/>
  <c r="K84" i="10"/>
  <c r="K85" i="10" s="1"/>
  <c r="K173" i="10"/>
  <c r="K164" i="10"/>
  <c r="O82" i="9"/>
  <c r="O84" i="9" s="1"/>
  <c r="O110" i="9"/>
  <c r="K119" i="9"/>
  <c r="K44" i="9"/>
  <c r="O116" i="8"/>
  <c r="O148" i="8" s="1"/>
  <c r="K84" i="8"/>
  <c r="K82" i="8"/>
  <c r="O144" i="9"/>
  <c r="K149" i="9"/>
  <c r="K151" i="9" s="1"/>
  <c r="L95" i="9"/>
  <c r="J86" i="9"/>
  <c r="J165" i="9"/>
  <c r="J174" i="9"/>
  <c r="L163" i="8"/>
  <c r="I44" i="8"/>
  <c r="I49" i="8" s="1"/>
  <c r="H61" i="8"/>
  <c r="H85" i="8" s="1"/>
  <c r="H168" i="8"/>
  <c r="H172" i="8"/>
  <c r="J95" i="8"/>
  <c r="J123" i="8" s="1"/>
  <c r="L34" i="8"/>
  <c r="L77" i="8" s="1"/>
  <c r="L82" i="8" s="1"/>
  <c r="I149" i="8"/>
  <c r="I151" i="8" s="1"/>
  <c r="N73" i="8"/>
  <c r="O71" i="8" s="1"/>
  <c r="N29" i="8"/>
  <c r="N30" i="8" s="1"/>
  <c r="N53" i="8"/>
  <c r="M33" i="8"/>
  <c r="M32" i="8"/>
  <c r="K110" i="8"/>
  <c r="K144" i="8" s="1"/>
  <c r="J146" i="8"/>
  <c r="R118" i="7"/>
  <c r="R116" i="7"/>
  <c r="R32" i="6"/>
  <c r="R33" i="6"/>
  <c r="R34" i="6" s="1"/>
  <c r="Q89" i="6"/>
  <c r="Q101" i="6" s="1"/>
  <c r="Q76" i="6"/>
  <c r="Q109" i="6" s="1"/>
  <c r="P115" i="6"/>
  <c r="P113" i="6"/>
  <c r="R75" i="6"/>
  <c r="Q77" i="6"/>
  <c r="Q79" i="6" s="1"/>
  <c r="R54" i="5"/>
  <c r="Q68" i="5"/>
  <c r="Q29" i="5"/>
  <c r="Q30" i="5" s="1"/>
  <c r="Q33" i="5" s="1"/>
  <c r="O106" i="5"/>
  <c r="O110" i="5" s="1"/>
  <c r="P86" i="5"/>
  <c r="P98" i="5" s="1"/>
  <c r="P73" i="5"/>
  <c r="P72" i="5"/>
  <c r="O74" i="5"/>
  <c r="O74" i="4"/>
  <c r="Q54" i="4"/>
  <c r="G63" i="4" s="1"/>
  <c r="P86" i="4"/>
  <c r="P98" i="4" s="1"/>
  <c r="P73" i="4"/>
  <c r="P72" i="4"/>
  <c r="R88" i="4"/>
  <c r="H62" i="4"/>
  <c r="H61" i="4"/>
  <c r="R54" i="4"/>
  <c r="P84" i="4"/>
  <c r="O44" i="4"/>
  <c r="G79" i="4"/>
  <c r="Q68" i="4"/>
  <c r="Q29" i="4"/>
  <c r="Q30" i="4" s="1"/>
  <c r="E87" i="4"/>
  <c r="O76" i="4"/>
  <c r="E89" i="4" s="1"/>
  <c r="P84" i="3"/>
  <c r="O44" i="3"/>
  <c r="P86" i="3"/>
  <c r="P98" i="3" s="1"/>
  <c r="P73" i="3"/>
  <c r="P72" i="3"/>
  <c r="G79" i="3"/>
  <c r="Q68" i="3"/>
  <c r="Q29" i="3"/>
  <c r="Q30" i="3" s="1"/>
  <c r="E87" i="3"/>
  <c r="O76" i="3"/>
  <c r="E89" i="3" s="1"/>
  <c r="M149" i="11" l="1"/>
  <c r="M151" i="11" s="1"/>
  <c r="N95" i="11"/>
  <c r="N123" i="11" s="1"/>
  <c r="M119" i="11"/>
  <c r="M44" i="11"/>
  <c r="M49" i="11" s="1"/>
  <c r="L85" i="11"/>
  <c r="L86" i="11" s="1"/>
  <c r="L174" i="11"/>
  <c r="L165" i="11"/>
  <c r="M142" i="10"/>
  <c r="M124" i="10"/>
  <c r="M156" i="10" s="1"/>
  <c r="L167" i="10"/>
  <c r="L61" i="10"/>
  <c r="L171" i="10"/>
  <c r="K50" i="9"/>
  <c r="L143" i="9"/>
  <c r="L125" i="9"/>
  <c r="L157" i="9" s="1"/>
  <c r="L123" i="9"/>
  <c r="O146" i="9"/>
  <c r="J125" i="8"/>
  <c r="M163" i="8"/>
  <c r="L84" i="8"/>
  <c r="J143" i="8"/>
  <c r="J157" i="8"/>
  <c r="I168" i="8"/>
  <c r="I172" i="8"/>
  <c r="I61" i="8"/>
  <c r="I85" i="8" s="1"/>
  <c r="L164" i="8"/>
  <c r="H86" i="8"/>
  <c r="H165" i="8"/>
  <c r="H174" i="8"/>
  <c r="L97" i="8"/>
  <c r="L110" i="8" s="1"/>
  <c r="L144" i="8" s="1"/>
  <c r="J119" i="8"/>
  <c r="L145" i="8"/>
  <c r="L137" i="8"/>
  <c r="M34" i="8"/>
  <c r="M164" i="8" s="1"/>
  <c r="N54" i="8"/>
  <c r="O53" i="8"/>
  <c r="O54" i="8" s="1"/>
  <c r="O73" i="8"/>
  <c r="O29" i="8"/>
  <c r="O30" i="8" s="1"/>
  <c r="N32" i="8"/>
  <c r="N33" i="8"/>
  <c r="K146" i="8"/>
  <c r="S89" i="7"/>
  <c r="R44" i="7"/>
  <c r="R49" i="7" s="1"/>
  <c r="R61" i="7" s="1"/>
  <c r="R82" i="7" s="1"/>
  <c r="Q87" i="6"/>
  <c r="P44" i="6"/>
  <c r="Q113" i="6"/>
  <c r="R89" i="6"/>
  <c r="R101" i="6" s="1"/>
  <c r="R76" i="6"/>
  <c r="R109" i="6" s="1"/>
  <c r="P49" i="6"/>
  <c r="Q115" i="6"/>
  <c r="P84" i="5"/>
  <c r="O44" i="5"/>
  <c r="P74" i="5"/>
  <c r="P106" i="5"/>
  <c r="Q34" i="5"/>
  <c r="Q32" i="5"/>
  <c r="O76" i="5"/>
  <c r="R66" i="5"/>
  <c r="H63" i="4"/>
  <c r="Q33" i="4"/>
  <c r="Q34" i="4" s="1"/>
  <c r="Q32" i="4"/>
  <c r="P112" i="4"/>
  <c r="P106" i="4"/>
  <c r="P110" i="4" s="1"/>
  <c r="F86" i="4"/>
  <c r="G81" i="4"/>
  <c r="R66" i="4"/>
  <c r="E55" i="4"/>
  <c r="O49" i="4"/>
  <c r="F85" i="4"/>
  <c r="P74" i="4"/>
  <c r="Q33" i="3"/>
  <c r="Q34" i="3" s="1"/>
  <c r="Q32" i="3"/>
  <c r="P106" i="3"/>
  <c r="P110" i="3" s="1"/>
  <c r="F86" i="3"/>
  <c r="O49" i="3"/>
  <c r="E55" i="3"/>
  <c r="G81" i="3"/>
  <c r="R66" i="3"/>
  <c r="F85" i="3"/>
  <c r="P74" i="3"/>
  <c r="P112" i="3"/>
  <c r="M168" i="11" l="1"/>
  <c r="M61" i="11"/>
  <c r="M172" i="11"/>
  <c r="N143" i="11"/>
  <c r="N125" i="11"/>
  <c r="N157" i="11" s="1"/>
  <c r="L84" i="10"/>
  <c r="L85" i="10" s="1"/>
  <c r="L164" i="10"/>
  <c r="L173" i="10"/>
  <c r="M148" i="10"/>
  <c r="M150" i="10" s="1"/>
  <c r="N94" i="10"/>
  <c r="N122" i="10" s="1"/>
  <c r="N118" i="10" s="1"/>
  <c r="M44" i="10"/>
  <c r="M49" i="10" s="1"/>
  <c r="K62" i="9"/>
  <c r="K85" i="9" s="1"/>
  <c r="K86" i="9" s="1"/>
  <c r="K172" i="9"/>
  <c r="K168" i="9"/>
  <c r="L119" i="9"/>
  <c r="L44" i="9"/>
  <c r="L149" i="9"/>
  <c r="L151" i="9" s="1"/>
  <c r="M95" i="9"/>
  <c r="L146" i="8"/>
  <c r="I174" i="8"/>
  <c r="I165" i="8"/>
  <c r="J149" i="8"/>
  <c r="J151" i="8" s="1"/>
  <c r="J44" i="8"/>
  <c r="J49" i="8" s="1"/>
  <c r="J61" i="8" s="1"/>
  <c r="I86" i="8"/>
  <c r="K95" i="8"/>
  <c r="K123" i="8" s="1"/>
  <c r="M137" i="8"/>
  <c r="M97" i="8"/>
  <c r="M110" i="8" s="1"/>
  <c r="M144" i="8" s="1"/>
  <c r="M145" i="8"/>
  <c r="M77" i="8"/>
  <c r="M82" i="8" s="1"/>
  <c r="N34" i="8"/>
  <c r="N137" i="8" s="1"/>
  <c r="O33" i="8"/>
  <c r="O32" i="8"/>
  <c r="S116" i="7"/>
  <c r="S44" i="7" s="1"/>
  <c r="S49" i="7" s="1"/>
  <c r="S61" i="7" s="1"/>
  <c r="S82" i="7" s="1"/>
  <c r="S118" i="7"/>
  <c r="P61" i="6"/>
  <c r="P80" i="6" s="1"/>
  <c r="R77" i="6"/>
  <c r="R79" i="6" s="1"/>
  <c r="Q44" i="6"/>
  <c r="Q49" i="6" s="1"/>
  <c r="Q61" i="6" s="1"/>
  <c r="R87" i="6"/>
  <c r="R113" i="6" s="1"/>
  <c r="Q86" i="5"/>
  <c r="Q98" i="5" s="1"/>
  <c r="Q73" i="5"/>
  <c r="Q72" i="5"/>
  <c r="R68" i="5"/>
  <c r="R29" i="5"/>
  <c r="R30" i="5" s="1"/>
  <c r="R33" i="5" s="1"/>
  <c r="O49" i="5"/>
  <c r="P76" i="5"/>
  <c r="P112" i="5"/>
  <c r="P110" i="5"/>
  <c r="Q84" i="4"/>
  <c r="P44" i="4"/>
  <c r="Q86" i="4"/>
  <c r="Q98" i="4" s="1"/>
  <c r="Q73" i="4"/>
  <c r="Q72" i="4"/>
  <c r="E58" i="4"/>
  <c r="O58" i="4"/>
  <c r="F87" i="4"/>
  <c r="F89" i="4"/>
  <c r="H79" i="4"/>
  <c r="R68" i="4"/>
  <c r="R29" i="4"/>
  <c r="R30" i="4" s="1"/>
  <c r="Q84" i="3"/>
  <c r="P44" i="3"/>
  <c r="Q86" i="3"/>
  <c r="Q98" i="3" s="1"/>
  <c r="Q73" i="3"/>
  <c r="Q72" i="3"/>
  <c r="E58" i="3"/>
  <c r="O58" i="3"/>
  <c r="F87" i="3"/>
  <c r="P76" i="3"/>
  <c r="F89" i="3" s="1"/>
  <c r="R68" i="3"/>
  <c r="H79" i="3"/>
  <c r="R29" i="3"/>
  <c r="R30" i="3" s="1"/>
  <c r="N149" i="11" l="1"/>
  <c r="N151" i="11" s="1"/>
  <c r="N119" i="11"/>
  <c r="O95" i="11"/>
  <c r="O123" i="11" s="1"/>
  <c r="N44" i="11"/>
  <c r="N49" i="11" s="1"/>
  <c r="M85" i="11"/>
  <c r="M86" i="11" s="1"/>
  <c r="M165" i="11"/>
  <c r="M174" i="11"/>
  <c r="M167" i="10"/>
  <c r="M61" i="10"/>
  <c r="M171" i="10"/>
  <c r="N142" i="10"/>
  <c r="N124" i="10"/>
  <c r="N156" i="10" s="1"/>
  <c r="K174" i="9"/>
  <c r="K165" i="9"/>
  <c r="L50" i="9"/>
  <c r="M143" i="9"/>
  <c r="M125" i="9"/>
  <c r="M157" i="9" s="1"/>
  <c r="M123" i="9"/>
  <c r="N163" i="8"/>
  <c r="M84" i="8"/>
  <c r="K143" i="8"/>
  <c r="K44" i="8"/>
  <c r="K49" i="8" s="1"/>
  <c r="K125" i="8"/>
  <c r="K157" i="8" s="1"/>
  <c r="N164" i="8"/>
  <c r="J85" i="8"/>
  <c r="J86" i="8" s="1"/>
  <c r="J174" i="8"/>
  <c r="J165" i="8"/>
  <c r="J168" i="8"/>
  <c r="J172" i="8"/>
  <c r="N77" i="8"/>
  <c r="N82" i="8" s="1"/>
  <c r="N145" i="8"/>
  <c r="N97" i="8"/>
  <c r="N110" i="8" s="1"/>
  <c r="N144" i="8" s="1"/>
  <c r="O34" i="8"/>
  <c r="M146" i="8"/>
  <c r="K119" i="8"/>
  <c r="L95" i="8"/>
  <c r="L123" i="8" s="1"/>
  <c r="K149" i="8"/>
  <c r="Q80" i="6"/>
  <c r="R115" i="6"/>
  <c r="R44" i="6"/>
  <c r="R49" i="6" s="1"/>
  <c r="R61" i="6" s="1"/>
  <c r="Q84" i="5"/>
  <c r="P44" i="5"/>
  <c r="O58" i="5"/>
  <c r="R34" i="5"/>
  <c r="R32" i="5"/>
  <c r="Q106" i="5"/>
  <c r="Q74" i="5"/>
  <c r="H81" i="4"/>
  <c r="R33" i="4"/>
  <c r="R34" i="4" s="1"/>
  <c r="R32" i="4"/>
  <c r="Q106" i="4"/>
  <c r="Q110" i="4" s="1"/>
  <c r="G86" i="4"/>
  <c r="P49" i="4"/>
  <c r="P58" i="4" s="1"/>
  <c r="F55" i="4"/>
  <c r="O77" i="4"/>
  <c r="E71" i="4"/>
  <c r="B61" i="4"/>
  <c r="G85" i="4"/>
  <c r="Q74" i="4"/>
  <c r="Q112" i="4"/>
  <c r="R33" i="3"/>
  <c r="R34" i="3" s="1"/>
  <c r="R32" i="3"/>
  <c r="H81" i="3"/>
  <c r="Q106" i="3"/>
  <c r="G86" i="3"/>
  <c r="F55" i="3"/>
  <c r="P49" i="3"/>
  <c r="O77" i="3"/>
  <c r="E71" i="3"/>
  <c r="B61" i="3"/>
  <c r="G85" i="3"/>
  <c r="Q74" i="3"/>
  <c r="Q110" i="3"/>
  <c r="Q112" i="3"/>
  <c r="N168" i="11" l="1"/>
  <c r="N61" i="11"/>
  <c r="N172" i="11"/>
  <c r="O143" i="11"/>
  <c r="O125" i="11"/>
  <c r="O157" i="11" s="1"/>
  <c r="N148" i="10"/>
  <c r="N150" i="10" s="1"/>
  <c r="O94" i="10"/>
  <c r="O122" i="10" s="1"/>
  <c r="O118" i="10" s="1"/>
  <c r="N44" i="10"/>
  <c r="N49" i="10" s="1"/>
  <c r="M84" i="10"/>
  <c r="M85" i="10" s="1"/>
  <c r="M173" i="10"/>
  <c r="M164" i="10"/>
  <c r="L62" i="9"/>
  <c r="L85" i="9" s="1"/>
  <c r="L86" i="9" s="1"/>
  <c r="L172" i="9"/>
  <c r="L168" i="9"/>
  <c r="M119" i="9"/>
  <c r="M44" i="9"/>
  <c r="M149" i="9"/>
  <c r="M151" i="9" s="1"/>
  <c r="N95" i="9"/>
  <c r="K151" i="8"/>
  <c r="O163" i="8"/>
  <c r="O164" i="8" s="1"/>
  <c r="N84" i="8"/>
  <c r="O77" i="8"/>
  <c r="K168" i="8"/>
  <c r="K172" i="8"/>
  <c r="O97" i="8"/>
  <c r="O110" i="8" s="1"/>
  <c r="O144" i="8" s="1"/>
  <c r="O145" i="8"/>
  <c r="O137" i="8"/>
  <c r="L44" i="8"/>
  <c r="K61" i="8"/>
  <c r="N146" i="8"/>
  <c r="L143" i="8"/>
  <c r="L125" i="8"/>
  <c r="L157" i="8" s="1"/>
  <c r="R80" i="6"/>
  <c r="R86" i="5"/>
  <c r="R98" i="5" s="1"/>
  <c r="R73" i="5"/>
  <c r="R72" i="5"/>
  <c r="Q76" i="5"/>
  <c r="O77" i="5"/>
  <c r="B61" i="5"/>
  <c r="P49" i="5"/>
  <c r="Q110" i="5"/>
  <c r="Q112" i="5"/>
  <c r="R86" i="4"/>
  <c r="R98" i="4" s="1"/>
  <c r="R73" i="4"/>
  <c r="R72" i="4"/>
  <c r="R84" i="4"/>
  <c r="Q44" i="4"/>
  <c r="F58" i="4"/>
  <c r="G87" i="4"/>
  <c r="Q76" i="4"/>
  <c r="G89" i="4" s="1"/>
  <c r="R86" i="3"/>
  <c r="R98" i="3" s="1"/>
  <c r="R73" i="3"/>
  <c r="R72" i="3"/>
  <c r="G87" i="3"/>
  <c r="Q76" i="3"/>
  <c r="G89" i="3" s="1"/>
  <c r="P58" i="3"/>
  <c r="F58" i="3"/>
  <c r="R84" i="3"/>
  <c r="Q44" i="3"/>
  <c r="O149" i="11" l="1"/>
  <c r="O151" i="11" s="1"/>
  <c r="O119" i="11"/>
  <c r="O44" i="11"/>
  <c r="O49" i="11" s="1"/>
  <c r="N85" i="11"/>
  <c r="N86" i="11" s="1"/>
  <c r="N174" i="11"/>
  <c r="N165" i="11"/>
  <c r="N167" i="10"/>
  <c r="N61" i="10"/>
  <c r="N171" i="10"/>
  <c r="O142" i="10"/>
  <c r="O124" i="10"/>
  <c r="O156" i="10" s="1"/>
  <c r="L174" i="9"/>
  <c r="L165" i="9"/>
  <c r="M50" i="9"/>
  <c r="O82" i="8"/>
  <c r="O84" i="8" s="1"/>
  <c r="N143" i="9"/>
  <c r="N125" i="9"/>
  <c r="N157" i="9" s="1"/>
  <c r="N123" i="9"/>
  <c r="K85" i="8"/>
  <c r="K86" i="8" s="1"/>
  <c r="K165" i="8"/>
  <c r="K174" i="8"/>
  <c r="O146" i="8"/>
  <c r="L149" i="8"/>
  <c r="L151" i="8" s="1"/>
  <c r="L49" i="8"/>
  <c r="M95" i="8"/>
  <c r="M123" i="8" s="1"/>
  <c r="L119" i="8"/>
  <c r="R84" i="5"/>
  <c r="Q44" i="5"/>
  <c r="R106" i="5"/>
  <c r="P58" i="5"/>
  <c r="R74" i="5"/>
  <c r="P77" i="4"/>
  <c r="F71" i="4"/>
  <c r="C61" i="4"/>
  <c r="R112" i="4"/>
  <c r="R106" i="4"/>
  <c r="R110" i="4" s="1"/>
  <c r="R44" i="4" s="1"/>
  <c r="H86" i="4"/>
  <c r="G55" i="4"/>
  <c r="Q49" i="4"/>
  <c r="Q58" i="4" s="1"/>
  <c r="H85" i="4"/>
  <c r="R74" i="4"/>
  <c r="R112" i="3"/>
  <c r="P77" i="3"/>
  <c r="F71" i="3"/>
  <c r="C61" i="3"/>
  <c r="R106" i="3"/>
  <c r="R110" i="3" s="1"/>
  <c r="R44" i="3" s="1"/>
  <c r="H86" i="3"/>
  <c r="Q49" i="3"/>
  <c r="G55" i="3"/>
  <c r="H85" i="3"/>
  <c r="R74" i="3"/>
  <c r="O168" i="11" l="1"/>
  <c r="O61" i="11"/>
  <c r="O172" i="11"/>
  <c r="O148" i="10"/>
  <c r="O150" i="10" s="1"/>
  <c r="O44" i="10"/>
  <c r="O49" i="10" s="1"/>
  <c r="N84" i="10"/>
  <c r="N85" i="10" s="1"/>
  <c r="N173" i="10"/>
  <c r="N164" i="10"/>
  <c r="M62" i="9"/>
  <c r="M85" i="9" s="1"/>
  <c r="M86" i="9" s="1"/>
  <c r="M168" i="9"/>
  <c r="M172" i="9"/>
  <c r="N119" i="9"/>
  <c r="N44" i="9"/>
  <c r="N149" i="9"/>
  <c r="N151" i="9" s="1"/>
  <c r="O95" i="9"/>
  <c r="M165" i="9"/>
  <c r="L168" i="8"/>
  <c r="L172" i="8"/>
  <c r="M44" i="8"/>
  <c r="L61" i="8"/>
  <c r="M143" i="8"/>
  <c r="M125" i="8"/>
  <c r="M157" i="8" s="1"/>
  <c r="R76" i="5"/>
  <c r="Q49" i="5"/>
  <c r="P77" i="5"/>
  <c r="R112" i="5"/>
  <c r="R110" i="5"/>
  <c r="R44" i="5" s="1"/>
  <c r="R49" i="4"/>
  <c r="H55" i="4"/>
  <c r="H87" i="4"/>
  <c r="R76" i="4"/>
  <c r="H89" i="4" s="1"/>
  <c r="G58" i="4"/>
  <c r="H55" i="3"/>
  <c r="R49" i="3"/>
  <c r="G58" i="3"/>
  <c r="Q58" i="3"/>
  <c r="H87" i="3"/>
  <c r="R76" i="3"/>
  <c r="H89" i="3" s="1"/>
  <c r="O85" i="11" l="1"/>
  <c r="O86" i="11" s="1"/>
  <c r="O165" i="11"/>
  <c r="O174" i="11"/>
  <c r="O167" i="10"/>
  <c r="O61" i="10"/>
  <c r="O171" i="10"/>
  <c r="M174" i="9"/>
  <c r="N50" i="9"/>
  <c r="O143" i="9"/>
  <c r="O125" i="9"/>
  <c r="O157" i="9" s="1"/>
  <c r="O123" i="9"/>
  <c r="L85" i="8"/>
  <c r="L86" i="8" s="1"/>
  <c r="L165" i="8"/>
  <c r="L174" i="8"/>
  <c r="M149" i="8"/>
  <c r="M151" i="8" s="1"/>
  <c r="N95" i="8"/>
  <c r="N123" i="8" s="1"/>
  <c r="M119" i="8"/>
  <c r="M49" i="8"/>
  <c r="Q58" i="5"/>
  <c r="R49" i="5"/>
  <c r="Q77" i="4"/>
  <c r="G71" i="4"/>
  <c r="D61" i="4"/>
  <c r="R58" i="4"/>
  <c r="H58" i="4"/>
  <c r="Q77" i="3"/>
  <c r="G71" i="3"/>
  <c r="D61" i="3"/>
  <c r="R58" i="3"/>
  <c r="H58" i="3"/>
  <c r="O84" i="10" l="1"/>
  <c r="O85" i="10" s="1"/>
  <c r="O164" i="10"/>
  <c r="O173" i="10"/>
  <c r="N62" i="9"/>
  <c r="N85" i="9" s="1"/>
  <c r="N86" i="9" s="1"/>
  <c r="N172" i="9"/>
  <c r="N168" i="9"/>
  <c r="O119" i="9"/>
  <c r="O44" i="9"/>
  <c r="O50" i="9" s="1"/>
  <c r="O62" i="9" s="1"/>
  <c r="O85" i="9" s="1"/>
  <c r="O149" i="9"/>
  <c r="O151" i="9" s="1"/>
  <c r="N174" i="9"/>
  <c r="M168" i="8"/>
  <c r="M172" i="8"/>
  <c r="N44" i="8"/>
  <c r="M61" i="8"/>
  <c r="N143" i="8"/>
  <c r="N125" i="8"/>
  <c r="N157" i="8" s="1"/>
  <c r="Q77" i="5"/>
  <c r="R58" i="5"/>
  <c r="R77" i="4"/>
  <c r="H71" i="4"/>
  <c r="H71" i="3"/>
  <c r="R77" i="3"/>
  <c r="N165" i="9" l="1"/>
  <c r="O168" i="9"/>
  <c r="O172" i="9"/>
  <c r="M85" i="8"/>
  <c r="M86" i="8" s="1"/>
  <c r="M174" i="8"/>
  <c r="M165" i="8"/>
  <c r="O95" i="8"/>
  <c r="O123" i="8" s="1"/>
  <c r="N119" i="8"/>
  <c r="N149" i="8"/>
  <c r="N151" i="8" s="1"/>
  <c r="N49" i="8"/>
  <c r="R77" i="5"/>
  <c r="O86" i="9" l="1"/>
  <c r="O174" i="9"/>
  <c r="O165" i="9"/>
  <c r="N168" i="8"/>
  <c r="N172" i="8"/>
  <c r="O44" i="8"/>
  <c r="N61" i="8"/>
  <c r="O143" i="8"/>
  <c r="O125" i="8"/>
  <c r="O157" i="8" s="1"/>
  <c r="R14" i="1"/>
  <c r="R48" i="1" s="1"/>
  <c r="Q14" i="1"/>
  <c r="Q48" i="1" s="1"/>
  <c r="P14" i="1"/>
  <c r="R13" i="1"/>
  <c r="R47" i="1" s="1"/>
  <c r="Q13" i="1"/>
  <c r="Q47" i="1" s="1"/>
  <c r="R16" i="1"/>
  <c r="Q16" i="1"/>
  <c r="O45" i="1"/>
  <c r="E88" i="1"/>
  <c r="E83" i="1"/>
  <c r="E82" i="1"/>
  <c r="E80" i="1"/>
  <c r="E78" i="1"/>
  <c r="E74" i="1"/>
  <c r="E73" i="1"/>
  <c r="E72" i="1"/>
  <c r="E70" i="1"/>
  <c r="E69" i="1"/>
  <c r="E68" i="1"/>
  <c r="E66" i="1"/>
  <c r="E65" i="1"/>
  <c r="E64" i="1"/>
  <c r="E60" i="1"/>
  <c r="H88" i="1"/>
  <c r="G88" i="1"/>
  <c r="F88" i="1"/>
  <c r="H83" i="1"/>
  <c r="G83" i="1"/>
  <c r="F83" i="1"/>
  <c r="H82" i="1"/>
  <c r="G82" i="1"/>
  <c r="F82" i="1"/>
  <c r="H80" i="1"/>
  <c r="G80" i="1"/>
  <c r="F80" i="1"/>
  <c r="H78" i="1"/>
  <c r="G78" i="1"/>
  <c r="F78" i="1"/>
  <c r="H74" i="1"/>
  <c r="G74" i="1"/>
  <c r="F74" i="1"/>
  <c r="H73" i="1"/>
  <c r="G73" i="1"/>
  <c r="F73" i="1"/>
  <c r="H72" i="1"/>
  <c r="G72" i="1"/>
  <c r="F72" i="1"/>
  <c r="H70" i="1"/>
  <c r="G70" i="1"/>
  <c r="F70" i="1"/>
  <c r="H69" i="1"/>
  <c r="G69" i="1"/>
  <c r="F69" i="1"/>
  <c r="H68" i="1"/>
  <c r="G68" i="1"/>
  <c r="F68" i="1"/>
  <c r="H66" i="1"/>
  <c r="G66" i="1"/>
  <c r="F66" i="1"/>
  <c r="H65" i="1"/>
  <c r="G65" i="1"/>
  <c r="F65" i="1"/>
  <c r="H64" i="1"/>
  <c r="G64" i="1"/>
  <c r="F64" i="1"/>
  <c r="H60" i="1"/>
  <c r="G60" i="1"/>
  <c r="F60" i="1"/>
  <c r="O31" i="1"/>
  <c r="O53" i="1"/>
  <c r="E62" i="1" s="1"/>
  <c r="N44" i="1"/>
  <c r="N54" i="1"/>
  <c r="N68" i="1"/>
  <c r="O66" i="1" s="1"/>
  <c r="O68" i="1" s="1"/>
  <c r="O50" i="1"/>
  <c r="N85" i="8" l="1"/>
  <c r="N86" i="8" s="1"/>
  <c r="N165" i="8"/>
  <c r="N174" i="8"/>
  <c r="O149" i="8"/>
  <c r="O151" i="8" s="1"/>
  <c r="O49" i="8"/>
  <c r="O119" i="8"/>
  <c r="P66" i="1"/>
  <c r="R91" i="1"/>
  <c r="P50" i="1"/>
  <c r="R92" i="1"/>
  <c r="P48" i="1"/>
  <c r="Q92" i="1" s="1"/>
  <c r="P62" i="1"/>
  <c r="O89" i="1"/>
  <c r="P89" i="1"/>
  <c r="E56" i="1"/>
  <c r="R61" i="1"/>
  <c r="R15" i="1"/>
  <c r="Q62" i="1"/>
  <c r="Q15" i="1"/>
  <c r="Q61" i="1"/>
  <c r="R93" i="1" s="1"/>
  <c r="R62" i="1"/>
  <c r="E79" i="1"/>
  <c r="E81" i="1"/>
  <c r="N49" i="1"/>
  <c r="F59" i="1"/>
  <c r="E59" i="1"/>
  <c r="O88" i="1"/>
  <c r="O52" i="1"/>
  <c r="O14" i="1"/>
  <c r="O13" i="1"/>
  <c r="O168" i="8" l="1"/>
  <c r="O172" i="8"/>
  <c r="O61" i="8"/>
  <c r="P68" i="1"/>
  <c r="P29" i="1"/>
  <c r="Q66" i="1"/>
  <c r="P104" i="1"/>
  <c r="P52" i="1"/>
  <c r="Q50" i="1"/>
  <c r="O48" i="1"/>
  <c r="O62" i="1"/>
  <c r="R94" i="1"/>
  <c r="Q94" i="1"/>
  <c r="O47" i="1"/>
  <c r="O15" i="1"/>
  <c r="Q64" i="1"/>
  <c r="R64" i="1"/>
  <c r="O61" i="1"/>
  <c r="O16" i="1"/>
  <c r="E61" i="1"/>
  <c r="P31" i="1"/>
  <c r="F81" i="1"/>
  <c r="F79" i="1"/>
  <c r="P13" i="1"/>
  <c r="O85" i="8" l="1"/>
  <c r="O86" i="8" s="1"/>
  <c r="O174" i="8"/>
  <c r="O165" i="8"/>
  <c r="Q68" i="1"/>
  <c r="Q104" i="1" s="1"/>
  <c r="Q29" i="1"/>
  <c r="Q52" i="1"/>
  <c r="R50" i="1"/>
  <c r="R52" i="1" s="1"/>
  <c r="G59" i="1"/>
  <c r="O94" i="1"/>
  <c r="P94" i="1"/>
  <c r="P61" i="1"/>
  <c r="P15" i="1"/>
  <c r="P47" i="1"/>
  <c r="Q91" i="1" s="1"/>
  <c r="O92" i="1"/>
  <c r="P92" i="1"/>
  <c r="O93" i="1"/>
  <c r="P93" i="1"/>
  <c r="O91" i="1"/>
  <c r="P53" i="1"/>
  <c r="P54" i="1" s="1"/>
  <c r="P88" i="1"/>
  <c r="P16" i="1"/>
  <c r="O64" i="1"/>
  <c r="E57" i="1"/>
  <c r="G79" i="1"/>
  <c r="E75" i="1"/>
  <c r="F56" i="1"/>
  <c r="N74" i="1"/>
  <c r="N76" i="1" s="1"/>
  <c r="O71" i="1"/>
  <c r="R66" i="1" l="1"/>
  <c r="H79" i="1" s="1"/>
  <c r="F57" i="1"/>
  <c r="P91" i="1"/>
  <c r="P64" i="1"/>
  <c r="Q93" i="1"/>
  <c r="F62" i="1"/>
  <c r="F75" i="1"/>
  <c r="G75" i="1"/>
  <c r="G81" i="1"/>
  <c r="E84" i="1"/>
  <c r="N58" i="1"/>
  <c r="A61" i="1" s="1"/>
  <c r="H75" i="1"/>
  <c r="O27" i="1"/>
  <c r="O18" i="1"/>
  <c r="G57" i="1"/>
  <c r="Q18" i="1"/>
  <c r="P18" i="1"/>
  <c r="R18" i="1"/>
  <c r="R68" i="1" l="1"/>
  <c r="R29" i="1"/>
  <c r="Q31" i="1"/>
  <c r="Q88" i="1" s="1"/>
  <c r="F61" i="1"/>
  <c r="F84" i="1"/>
  <c r="G56" i="1"/>
  <c r="H56" i="1"/>
  <c r="H57" i="1"/>
  <c r="O28" i="1"/>
  <c r="R27" i="1"/>
  <c r="R28" i="1" s="1"/>
  <c r="P27" i="1"/>
  <c r="Q27" i="1"/>
  <c r="Q28" i="1" s="1"/>
  <c r="R104" i="1" l="1"/>
  <c r="H81" i="1"/>
  <c r="Q53" i="1"/>
  <c r="Q54" i="1" s="1"/>
  <c r="G84" i="1"/>
  <c r="O54" i="1"/>
  <c r="E63" i="1" s="1"/>
  <c r="G62" i="1"/>
  <c r="O30" i="1"/>
  <c r="O33" i="1" s="1"/>
  <c r="P28" i="1"/>
  <c r="Q30" i="1"/>
  <c r="Q33" i="1" s="1"/>
  <c r="R30" i="1"/>
  <c r="O32" i="1" l="1"/>
  <c r="F39" i="1"/>
  <c r="H61" i="1"/>
  <c r="H59" i="1"/>
  <c r="G61" i="1"/>
  <c r="R31" i="1"/>
  <c r="R88" i="1" s="1"/>
  <c r="H84" i="1"/>
  <c r="P30" i="1"/>
  <c r="P33" i="1" s="1"/>
  <c r="Q32" i="1"/>
  <c r="R33" i="1" l="1"/>
  <c r="R53" i="1"/>
  <c r="R54" i="1" s="1"/>
  <c r="P32" i="1"/>
  <c r="O34" i="1"/>
  <c r="O72" i="1" s="1"/>
  <c r="P72" i="1" s="1"/>
  <c r="P34" i="1"/>
  <c r="P86" i="1" s="1"/>
  <c r="P98" i="1" s="1"/>
  <c r="F63" i="1"/>
  <c r="Q34" i="1"/>
  <c r="Q86" i="1" s="1"/>
  <c r="Q98" i="1" s="1"/>
  <c r="R32" i="1"/>
  <c r="H62" i="1" l="1"/>
  <c r="Q73" i="1"/>
  <c r="Q106" i="1" s="1"/>
  <c r="P73" i="1"/>
  <c r="P106" i="1" s="1"/>
  <c r="O73" i="1"/>
  <c r="E76" i="1"/>
  <c r="E85" i="1"/>
  <c r="G63" i="1"/>
  <c r="E86" i="1"/>
  <c r="O86" i="1"/>
  <c r="O98" i="1" s="1"/>
  <c r="G76" i="1"/>
  <c r="H76" i="1"/>
  <c r="F76" i="1"/>
  <c r="E77" i="1"/>
  <c r="F77" i="1"/>
  <c r="G77" i="1"/>
  <c r="H63" i="1"/>
  <c r="R34" i="1"/>
  <c r="R86" i="1" s="1"/>
  <c r="R98" i="1" s="1"/>
  <c r="G86" i="1" l="1"/>
  <c r="Q72" i="1"/>
  <c r="R72" i="1" s="1"/>
  <c r="R73" i="1"/>
  <c r="R106" i="1" s="1"/>
  <c r="F86" i="1"/>
  <c r="O106" i="1"/>
  <c r="O110" i="1" s="1"/>
  <c r="O44" i="1" s="1"/>
  <c r="K37" i="1"/>
  <c r="O74" i="1"/>
  <c r="O76" i="1" s="1"/>
  <c r="H77" i="1"/>
  <c r="Q74" i="1" l="1"/>
  <c r="Q76" i="1" s="1"/>
  <c r="F85" i="1"/>
  <c r="P74" i="1"/>
  <c r="R74" i="1"/>
  <c r="R76" i="1" s="1"/>
  <c r="P76" i="1"/>
  <c r="H86" i="1"/>
  <c r="G85" i="1"/>
  <c r="H85" i="1"/>
  <c r="E87" i="1"/>
  <c r="P84" i="1" l="1"/>
  <c r="P110" i="1" s="1"/>
  <c r="G87" i="1"/>
  <c r="E89" i="1"/>
  <c r="F87" i="1"/>
  <c r="F89" i="1"/>
  <c r="H89" i="1"/>
  <c r="H87" i="1"/>
  <c r="G89" i="1"/>
  <c r="P112" i="1" l="1"/>
  <c r="O49" i="1"/>
  <c r="E55" i="1"/>
  <c r="Q84" i="1"/>
  <c r="P44" i="1"/>
  <c r="P49" i="1" s="1"/>
  <c r="P58" i="1" s="1"/>
  <c r="P77" i="1" s="1"/>
  <c r="F55" i="1" l="1"/>
  <c r="Q110" i="1"/>
  <c r="Q112" i="1"/>
  <c r="O58" i="1"/>
  <c r="E58" i="1"/>
  <c r="F58" i="1"/>
  <c r="B61" i="1" l="1"/>
  <c r="E71" i="1"/>
  <c r="O77" i="1"/>
  <c r="R84" i="1"/>
  <c r="Q44" i="1"/>
  <c r="C61" i="1"/>
  <c r="F71" i="1"/>
  <c r="R110" i="1" l="1"/>
  <c r="R44" i="1" s="1"/>
  <c r="R112" i="1"/>
  <c r="Q49" i="1"/>
  <c r="G55" i="1"/>
  <c r="Q58" i="1" l="1"/>
  <c r="G58" i="1"/>
  <c r="R49" i="1"/>
  <c r="H55" i="1"/>
  <c r="R58" i="1" l="1"/>
  <c r="H58" i="1"/>
  <c r="Q77" i="1"/>
  <c r="G71" i="1"/>
  <c r="D61" i="1"/>
  <c r="R77" i="1" l="1"/>
  <c r="H71" i="1"/>
</calcChain>
</file>

<file path=xl/sharedStrings.xml><?xml version="1.0" encoding="utf-8"?>
<sst xmlns="http://schemas.openxmlformats.org/spreadsheetml/2006/main" count="2367" uniqueCount="278">
  <si>
    <t>Marketing &amp; Sales</t>
  </si>
  <si>
    <t>Offering Suppport</t>
  </si>
  <si>
    <t>Logistics &amp; IT</t>
  </si>
  <si>
    <t>cost of sales</t>
  </si>
  <si>
    <t>Profit &amp; Loss Account</t>
  </si>
  <si>
    <t>Operations in</t>
  </si>
  <si>
    <t>Period</t>
  </si>
  <si>
    <t>Generated</t>
  </si>
  <si>
    <t>Net Revenue</t>
  </si>
  <si>
    <t>Cost of Sales</t>
  </si>
  <si>
    <t>Total Overhead Costs</t>
  </si>
  <si>
    <t>Interest Charges</t>
  </si>
  <si>
    <t>Depreciation</t>
  </si>
  <si>
    <t>Taxable income</t>
  </si>
  <si>
    <t>Taxation</t>
  </si>
  <si>
    <t>Net income after depreciation and taxes</t>
  </si>
  <si>
    <t>Balance Sheet</t>
  </si>
  <si>
    <t xml:space="preserve">At the end of </t>
  </si>
  <si>
    <t xml:space="preserve">Period </t>
  </si>
  <si>
    <t>Starting investment</t>
  </si>
  <si>
    <t>the balance sheet shows</t>
  </si>
  <si>
    <t>Current Assets</t>
  </si>
  <si>
    <t>Cash on hand</t>
  </si>
  <si>
    <t>Total Current Assets</t>
  </si>
  <si>
    <t>Fixed Assets</t>
  </si>
  <si>
    <t>Purchases of fixed assets</t>
  </si>
  <si>
    <t xml:space="preserve">Gross fixed assets </t>
  </si>
  <si>
    <t>Accumulated Depreciation</t>
  </si>
  <si>
    <t>Net Fixed Assets</t>
  </si>
  <si>
    <t>Total Assets</t>
  </si>
  <si>
    <t>Current Liabilities</t>
  </si>
  <si>
    <t>Accounts payable</t>
  </si>
  <si>
    <t>Taxes Payable</t>
  </si>
  <si>
    <t>Total Current Liabilities</t>
  </si>
  <si>
    <t>Long Term Debt</t>
  </si>
  <si>
    <t>Equity</t>
  </si>
  <si>
    <t>Shareholder Equity</t>
  </si>
  <si>
    <t>Retained Earnings</t>
  </si>
  <si>
    <t>Dividends paid</t>
  </si>
  <si>
    <t>Total Equity</t>
  </si>
  <si>
    <t>Total Liabilities</t>
  </si>
  <si>
    <t>Cash Flow</t>
  </si>
  <si>
    <t xml:space="preserve">During </t>
  </si>
  <si>
    <t>The following shifts in cash position happened</t>
  </si>
  <si>
    <t>Initial cash position</t>
  </si>
  <si>
    <t>Add back:</t>
  </si>
  <si>
    <t>Change in tax payable</t>
  </si>
  <si>
    <t>Net cash flow from operations</t>
  </si>
  <si>
    <t>Purchases or sales of fixed assets</t>
  </si>
  <si>
    <t>Financing</t>
  </si>
  <si>
    <t>Changes in shareholder equity</t>
  </si>
  <si>
    <t xml:space="preserve">Internal investments </t>
  </si>
  <si>
    <t>Closing cash position</t>
  </si>
  <si>
    <t>Trial balance =</t>
  </si>
  <si>
    <t>Digital Marketing</t>
  </si>
  <si>
    <t>calc</t>
  </si>
  <si>
    <t>Adminstration</t>
  </si>
  <si>
    <t>Product development</t>
  </si>
  <si>
    <t>Contingent  costs</t>
  </si>
  <si>
    <t>from market share calculation</t>
  </si>
  <si>
    <t>Business</t>
  </si>
  <si>
    <t>Total Gross Margin</t>
  </si>
  <si>
    <t>Net Long Tail Revenue</t>
  </si>
  <si>
    <t>calculation</t>
  </si>
  <si>
    <t>From Functional budgets total in cluding wages etc. and actions</t>
  </si>
  <si>
    <t>debt times interest rate</t>
  </si>
  <si>
    <t>interest rate</t>
  </si>
  <si>
    <t>depreciation rate</t>
  </si>
  <si>
    <t>tax rate</t>
  </si>
  <si>
    <t>Cash on hand at the end of the period</t>
  </si>
  <si>
    <t>Formula</t>
  </si>
  <si>
    <t>from p&amp;l</t>
  </si>
  <si>
    <t>accounts receiveable</t>
  </si>
  <si>
    <t>inventory</t>
  </si>
  <si>
    <t>given at start</t>
  </si>
  <si>
    <t>given</t>
  </si>
  <si>
    <t>dividend rate</t>
  </si>
  <si>
    <t>investments made in NewCo</t>
  </si>
  <si>
    <t>plug in line for later</t>
  </si>
  <si>
    <t>There are algorithms in the accounts that use %s</t>
  </si>
  <si>
    <t>e.g., Cost of sales is 25% of relevant revenue</t>
  </si>
  <si>
    <t>I need to be able to alter these based on actions INSIDE the game</t>
  </si>
  <si>
    <t>e.g., logistics impoves manafacturing efficiency and the cost of production</t>
  </si>
  <si>
    <t>which is the cost of sales figure falls from 25% to say 20%</t>
  </si>
  <si>
    <t>percent of revenue</t>
  </si>
  <si>
    <t>percent of debt</t>
  </si>
  <si>
    <t>percent of fixed assets</t>
  </si>
  <si>
    <t>percent of net profit</t>
  </si>
  <si>
    <t>percent of cost of sales</t>
  </si>
  <si>
    <t>percent of reveue</t>
  </si>
  <si>
    <t>percent of profit</t>
  </si>
  <si>
    <t>in the game but not ye used</t>
  </si>
  <si>
    <t>Note these numbers are negative - that is correct</t>
  </si>
  <si>
    <t>The algorithms are:</t>
  </si>
  <si>
    <t xml:space="preserve">Long tal revenue is the income from old products </t>
  </si>
  <si>
    <t>that are no longer part of the line up but sell something</t>
  </si>
  <si>
    <t>We will use the long tail line to cosolidate in the NewCo in period 7</t>
  </si>
  <si>
    <t xml:space="preserve">The expenses here are from each of the functions in </t>
  </si>
  <si>
    <t>the period.  It includes all costs - hiring, firing, actions,</t>
  </si>
  <si>
    <t>budgetted expenditures, wages etc.. The number should</t>
  </si>
  <si>
    <t>be the same as that on the finance tab within any period - I think</t>
  </si>
  <si>
    <t>%</t>
  </si>
  <si>
    <t>Note this is important</t>
  </si>
  <si>
    <t>The trial balance is the cash on hand at the start of the period</t>
  </si>
  <si>
    <t>plus 50% of the gross margin in the prior period</t>
  </si>
  <si>
    <t>It represents the amount of money they can spend in the period</t>
  </si>
  <si>
    <t>There is a stop to prevent them going over that amount</t>
  </si>
  <si>
    <t xml:space="preserve">the trial balance will appear in the screens and should be integral to the 'finance' tab that keeps track </t>
  </si>
  <si>
    <t>of their spending in any period</t>
  </si>
  <si>
    <t>Note: the finance tab MUST include all functional spending: wages, costs of actions, budgetted expenses, cost of hiring if any, - every thing!!</t>
  </si>
  <si>
    <t>Note: cash on ahand in the B/S which is struck</t>
  </si>
  <si>
    <t>at the END of the period</t>
  </si>
  <si>
    <t>MUST equal the closing cash position in the cash flow</t>
  </si>
  <si>
    <t xml:space="preserve">Note: </t>
  </si>
  <si>
    <t>Extra debt raised</t>
  </si>
  <si>
    <t>Total Long term debt</t>
  </si>
  <si>
    <t>Net Margin before Interest, depn &amp; Tax</t>
  </si>
  <si>
    <t>Net Margin before depreciation &amp; tax</t>
  </si>
  <si>
    <t>internal investment</t>
  </si>
  <si>
    <t>Change in Accounts Payable Business</t>
  </si>
  <si>
    <t>Change in Accounts Payable Consumer</t>
  </si>
  <si>
    <t>Accounts receivable Business</t>
  </si>
  <si>
    <t>Accounts receivable Consumer</t>
  </si>
  <si>
    <t>Inventory Business</t>
  </si>
  <si>
    <t>Inventory Consumer</t>
  </si>
  <si>
    <t>Accounts payable Business</t>
  </si>
  <si>
    <t>Accounts Payable Consumer</t>
  </si>
  <si>
    <t>deemed to be paid in period</t>
  </si>
  <si>
    <t>deemed to becleared in period</t>
  </si>
  <si>
    <t>deemed to be cleared in period</t>
  </si>
  <si>
    <t>Revenue</t>
  </si>
  <si>
    <t>Total Revenue</t>
  </si>
  <si>
    <t>Total Cost of Sales</t>
  </si>
  <si>
    <t>Consumer</t>
  </si>
  <si>
    <t>Change in accounts receivable Business</t>
  </si>
  <si>
    <t>Change in accounts receivable Consumer</t>
  </si>
  <si>
    <t>Change in inventory Business</t>
  </si>
  <si>
    <t>Extra Debt raised</t>
  </si>
  <si>
    <t>Balance</t>
  </si>
  <si>
    <t>cost of sales business</t>
  </si>
  <si>
    <t>cost of sales consumer</t>
  </si>
  <si>
    <t xml:space="preserve">Long tail revenue is the income from old products </t>
  </si>
  <si>
    <t>Accounts payable business</t>
  </si>
  <si>
    <t>Accounts payable consumer</t>
  </si>
  <si>
    <t>accounts receiveable business</t>
  </si>
  <si>
    <t>accounts receiveable consumer</t>
  </si>
  <si>
    <t>inventory business</t>
  </si>
  <si>
    <t>inventory consumer</t>
  </si>
  <si>
    <t>percent of cost of sales business</t>
  </si>
  <si>
    <t>percent of reveue business</t>
  </si>
  <si>
    <t>percent of revenue consumer</t>
  </si>
  <si>
    <t>percent of cost of sales consumer</t>
  </si>
  <si>
    <t>downing</t>
  </si>
  <si>
    <t>Internal investment</t>
  </si>
  <si>
    <t>Total internal investments</t>
  </si>
  <si>
    <t>New Internal Investments</t>
  </si>
  <si>
    <t xml:space="preserve">New Internal investments </t>
  </si>
  <si>
    <t>Note: cash on hand in the B/S which is struck</t>
  </si>
  <si>
    <t>Current</t>
  </si>
  <si>
    <t>percent of consumer revenue</t>
  </si>
  <si>
    <t>percent of business revenue</t>
  </si>
  <si>
    <t>Investment</t>
  </si>
  <si>
    <t>Starting</t>
  </si>
  <si>
    <t>Cash from Operations</t>
  </si>
  <si>
    <t>Note:</t>
  </si>
  <si>
    <t xml:space="preserve">The Internal Investments are the </t>
  </si>
  <si>
    <t xml:space="preserve">dollars sent to NewCo once the negotiation </t>
  </si>
  <si>
    <t>is complete</t>
  </si>
  <si>
    <t>These dollars will eventually appear as long term debt</t>
  </si>
  <si>
    <t xml:space="preserve">in NewCo. </t>
  </si>
  <si>
    <t xml:space="preserve">When NewCo and Legacy are consolidated in </t>
  </si>
  <si>
    <t>Period 7 the investment and debt will be extinguished</t>
  </si>
  <si>
    <t>e.g., logistics impoves manufacturing efficiency and the cost of production</t>
  </si>
  <si>
    <t>We will use the long tail line to consolidate in the NewCo in period 7</t>
  </si>
  <si>
    <t>NewCo takes over from Consumer and Consumer remaing sales go to long tail</t>
  </si>
  <si>
    <t>This line shows whether Total Assets equals Total Liabilities</t>
  </si>
  <si>
    <t>Do not include it in the final document</t>
  </si>
  <si>
    <t xml:space="preserve">The closing cash position shown in the balance sheet </t>
  </si>
  <si>
    <t>must be the same as the closing cash position</t>
  </si>
  <si>
    <t>The cash on hand in the balance sheet in any period is the initial</t>
  </si>
  <si>
    <t>cash position in the cash flow of the next period</t>
  </si>
  <si>
    <t>shown in the cash flow of the same period</t>
  </si>
  <si>
    <t>Seek to increase</t>
  </si>
  <si>
    <t>Seek to reduce</t>
  </si>
  <si>
    <t>Customer Advance Payments</t>
  </si>
  <si>
    <t>Customer Advance Payments: Business</t>
  </si>
  <si>
    <t>Customer Advance Payments: Consumer</t>
  </si>
  <si>
    <t xml:space="preserve">This is the Dell effect where customers pay </t>
  </si>
  <si>
    <t>in advance before Dell makes their machine</t>
  </si>
  <si>
    <t>This provides Dell with the capital to grow their</t>
  </si>
  <si>
    <t>business and in its day was absolutely groundbreaking</t>
  </si>
  <si>
    <t>on the scale they did it</t>
  </si>
  <si>
    <t>Customer Advance payments business</t>
  </si>
  <si>
    <t>customer advance payments consumer</t>
  </si>
  <si>
    <t>NEED THE ABILITY TO SET THE INITIAL NUMBERS BELOW</t>
  </si>
  <si>
    <t>It can also be used to mimic a shift from hard oroduct sales</t>
  </si>
  <si>
    <t>to subscription sales using a per period fee</t>
  </si>
  <si>
    <t xml:space="preserve">I can do it be moving the percentage from </t>
  </si>
  <si>
    <t>zero to 100 over time through the use of Actions</t>
  </si>
  <si>
    <t>periods</t>
  </si>
  <si>
    <t>Apply a growth rate to the action over multiple</t>
  </si>
  <si>
    <t>button to maintain the transfer</t>
  </si>
  <si>
    <t xml:space="preserve">Every period have to click on a promote </t>
  </si>
  <si>
    <t>Supplier accounts payable Business</t>
  </si>
  <si>
    <t>Supplier accounts Payable Consumer</t>
  </si>
  <si>
    <t>Change of title to make it more accurate; nothing else changes</t>
  </si>
  <si>
    <t xml:space="preserve">TABLE TO </t>
  </si>
  <si>
    <t>SET THESE</t>
  </si>
  <si>
    <t>INITIALLY</t>
  </si>
  <si>
    <t>NEED A</t>
  </si>
  <si>
    <t>need aging?</t>
  </si>
  <si>
    <t>Opening cash</t>
  </si>
  <si>
    <t>Closing Cash</t>
  </si>
  <si>
    <t>Additional financing</t>
  </si>
  <si>
    <t>Investments in Group Companies</t>
  </si>
  <si>
    <t>Internal Investments</t>
  </si>
  <si>
    <t>Net Cash generated by Legacy Co. in period</t>
  </si>
  <si>
    <t>Net Cash generated by operations</t>
  </si>
  <si>
    <t>Cash released/absorbed by Working Capital</t>
  </si>
  <si>
    <t>Cash Profit after interest &amp; taxes</t>
  </si>
  <si>
    <t>Fixed asset purchases and sales</t>
  </si>
  <si>
    <t>Current Share Price</t>
  </si>
  <si>
    <t>Expenditure by function</t>
  </si>
  <si>
    <t>Overheads</t>
  </si>
  <si>
    <t>Net Income from Operations</t>
  </si>
  <si>
    <t>xxx</t>
  </si>
  <si>
    <t>INCOME SUMMARY</t>
  </si>
  <si>
    <t>CASH SUMMARY</t>
  </si>
  <si>
    <t>Add: Long Tail Income</t>
  </si>
  <si>
    <t>Trial Balance Available this Period</t>
  </si>
  <si>
    <t>need a solution to this</t>
  </si>
  <si>
    <t>Correct the formula</t>
  </si>
  <si>
    <t>Note: dividends are a % of the prior year's net profits</t>
  </si>
  <si>
    <t>They are paid in the next period and deducted from cash in that period.</t>
  </si>
  <si>
    <t>They are rcorded but not counted in the cashfow</t>
  </si>
  <si>
    <t>Then everything balances</t>
  </si>
  <si>
    <t>I now need to fix the 'finance' button the allow for the cash going out and I need to allow them to fix the percent of prior year's sales to calculate it</t>
  </si>
  <si>
    <t>This will be a difficulty but I don't quite know Why</t>
  </si>
  <si>
    <t>Closing cash position after internal investments</t>
  </si>
  <si>
    <t>Dividends Paid to Shareholders</t>
  </si>
  <si>
    <t>The above is a set of summary data that indicate the health of the business</t>
  </si>
  <si>
    <t>Its cash position, how much it generates and where from, what extra cash it gets from outside, how much</t>
  </si>
  <si>
    <t>goes out to the shareholders and how much is diverted to other corporate investments</t>
  </si>
  <si>
    <t>Financial Ratios</t>
  </si>
  <si>
    <t>Return on Assets</t>
  </si>
  <si>
    <t>Working Capital Ratio</t>
  </si>
  <si>
    <t>Gross Margin %</t>
  </si>
  <si>
    <t>RoSales%</t>
  </si>
  <si>
    <t>Return on Net Assets</t>
  </si>
  <si>
    <t>Asset Turnover</t>
  </si>
  <si>
    <t>Return on Equity</t>
  </si>
  <si>
    <t>Use rolling three periods</t>
  </si>
  <si>
    <t>Closing Cash Position before Internal investments</t>
  </si>
  <si>
    <t>The issue</t>
  </si>
  <si>
    <t>Issue</t>
  </si>
  <si>
    <t>issue</t>
  </si>
  <si>
    <t>issues</t>
  </si>
  <si>
    <t>Dividends payable</t>
  </si>
  <si>
    <t>Dividends declared this period</t>
  </si>
  <si>
    <t xml:space="preserve">Divends paid out </t>
  </si>
  <si>
    <t xml:space="preserve">Dividends paid out </t>
  </si>
  <si>
    <t>Dividends cumulative</t>
  </si>
  <si>
    <t>Dividends this period</t>
  </si>
  <si>
    <t>10m@3</t>
  </si>
  <si>
    <t>Purchases of fixed assets(+goodwill)</t>
  </si>
  <si>
    <t>Reissued is # of shares * par value</t>
  </si>
  <si>
    <t>Paid in capital = value of share component of purchase-reissued etc.</t>
  </si>
  <si>
    <t>So sale is 500 cash plus 500 shares @ $50</t>
  </si>
  <si>
    <t>Fixed assets is whole value of the purchase</t>
  </si>
  <si>
    <t>cash component</t>
  </si>
  <si>
    <t># shares</t>
  </si>
  <si>
    <t>Value of share</t>
  </si>
  <si>
    <t>offer</t>
  </si>
  <si>
    <t>Tresury share transaction</t>
  </si>
  <si>
    <t>includes acquisition integration costs</t>
  </si>
  <si>
    <t>Start it off with 500000 as 49900 loan from legacy co plus 1000 equity</t>
  </si>
  <si>
    <t>How to consolidate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</si>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</sst>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3" fontId="2" fillId="0" borderId="0" xfId="0" applyNumberFormat="1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ill="1" applyProtection="1">
      <protection locked="0"/>
    </xf>
    <xf numFmtId="3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3" fontId="0" fillId="2" borderId="0" xfId="0" applyNumberFormat="1" applyFill="1" applyProtection="1">
      <protection locked="0"/>
    </xf>
    <xf numFmtId="3" fontId="0" fillId="3" borderId="0" xfId="0" applyNumberFormat="1" applyFill="1" applyProtection="1">
      <protection locked="0"/>
    </xf>
    <xf numFmtId="0" fontId="0" fillId="4" borderId="0" xfId="0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1" fillId="3" borderId="0" xfId="0" applyFont="1" applyFill="1" applyProtection="1">
      <protection locked="0"/>
    </xf>
    <xf numFmtId="3" fontId="1" fillId="3" borderId="0" xfId="0" applyNumberFormat="1" applyFont="1" applyFill="1" applyProtection="1">
      <protection locked="0"/>
    </xf>
    <xf numFmtId="3" fontId="0" fillId="0" borderId="0" xfId="0" applyNumberFormat="1" applyFill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3" fontId="5" fillId="0" borderId="0" xfId="0" applyNumberFormat="1" applyFont="1" applyProtection="1">
      <protection locked="0"/>
    </xf>
    <xf numFmtId="4" fontId="0" fillId="0" borderId="0" xfId="0" applyNumberFormat="1" applyProtection="1">
      <protection locked="0"/>
    </xf>
    <xf numFmtId="4" fontId="2" fillId="0" borderId="0" xfId="0" applyNumberFormat="1" applyFont="1" applyFill="1" applyProtection="1">
      <protection locked="0"/>
    </xf>
    <xf numFmtId="4" fontId="2" fillId="0" borderId="0" xfId="0" applyNumberFormat="1" applyFont="1" applyProtection="1">
      <protection locked="0"/>
    </xf>
    <xf numFmtId="4" fontId="0" fillId="2" borderId="0" xfId="0" applyNumberFormat="1" applyFill="1" applyProtection="1">
      <protection locked="0"/>
    </xf>
    <xf numFmtId="4" fontId="0" fillId="0" borderId="0" xfId="0" applyNumberFormat="1" applyFill="1" applyProtection="1">
      <protection locked="0"/>
    </xf>
    <xf numFmtId="4" fontId="1" fillId="3" borderId="0" xfId="0" applyNumberFormat="1" applyFont="1" applyFill="1" applyProtection="1">
      <protection locked="0"/>
    </xf>
    <xf numFmtId="2" fontId="0" fillId="0" borderId="0" xfId="0" applyNumberFormat="1" applyProtection="1">
      <protection locked="0"/>
    </xf>
    <xf numFmtId="2" fontId="5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2" fontId="0" fillId="0" borderId="0" xfId="0" applyNumberFormat="1" applyFill="1" applyProtection="1">
      <protection locked="0"/>
    </xf>
    <xf numFmtId="164" fontId="0" fillId="0" borderId="0" xfId="0" applyNumberFormat="1" applyProtection="1">
      <protection locked="0"/>
    </xf>
    <xf numFmtId="0" fontId="0" fillId="5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4" fontId="6" fillId="0" borderId="0" xfId="0" applyNumberFormat="1" applyFont="1" applyFill="1" applyProtection="1">
      <protection locked="0"/>
    </xf>
    <xf numFmtId="3" fontId="6" fillId="0" borderId="0" xfId="0" applyNumberFormat="1" applyFont="1" applyFill="1" applyProtection="1">
      <protection locked="0"/>
    </xf>
    <xf numFmtId="4" fontId="1" fillId="0" borderId="0" xfId="0" applyNumberFormat="1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ont="1"/>
    <xf numFmtId="0" fontId="0" fillId="10" borderId="0" xfId="0" applyFill="1"/>
    <xf numFmtId="0" fontId="0" fillId="0" borderId="0" xfId="0" applyFill="1"/>
    <xf numFmtId="0" fontId="0" fillId="11" borderId="0" xfId="0" applyFill="1"/>
    <xf numFmtId="0" fontId="0" fillId="12" borderId="0" xfId="0" applyFill="1"/>
    <xf numFmtId="0" fontId="2" fillId="0" borderId="0" xfId="0" applyFont="1"/>
    <xf numFmtId="0" fontId="0" fillId="13" borderId="0" xfId="0" applyFill="1"/>
    <xf numFmtId="0" fontId="3" fillId="0" borderId="0" xfId="0" applyFont="1"/>
    <xf numFmtId="0" fontId="1" fillId="14" borderId="0" xfId="0" applyFont="1" applyFill="1"/>
    <xf numFmtId="0" fontId="0" fillId="14" borderId="0" xfId="0" applyFill="1"/>
    <xf numFmtId="0" fontId="2" fillId="14" borderId="0" xfId="0" applyFont="1" applyFill="1"/>
    <xf numFmtId="0" fontId="2" fillId="15" borderId="0" xfId="0" applyFont="1" applyFill="1"/>
    <xf numFmtId="0" fontId="3" fillId="15" borderId="0" xfId="0" applyFont="1" applyFill="1"/>
    <xf numFmtId="0" fontId="2" fillId="16" borderId="0" xfId="0" applyFont="1" applyFill="1"/>
    <xf numFmtId="0" fontId="0" fillId="16" borderId="0" xfId="0" applyFill="1"/>
    <xf numFmtId="0" fontId="0" fillId="14" borderId="0" xfId="0" applyFill="1" applyAlignment="1">
      <alignment horizontal="center"/>
    </xf>
    <xf numFmtId="0" fontId="2" fillId="14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3" fontId="0" fillId="12" borderId="0" xfId="0" applyNumberFormat="1" applyFill="1"/>
    <xf numFmtId="3" fontId="1" fillId="6" borderId="0" xfId="0" applyNumberFormat="1" applyFont="1" applyFill="1"/>
    <xf numFmtId="3" fontId="0" fillId="10" borderId="0" xfId="0" applyNumberFormat="1" applyFill="1"/>
    <xf numFmtId="3" fontId="0" fillId="0" borderId="0" xfId="0" applyNumberFormat="1" applyFont="1"/>
    <xf numFmtId="3" fontId="0" fillId="2" borderId="0" xfId="0" applyNumberFormat="1" applyFill="1"/>
    <xf numFmtId="3" fontId="0" fillId="0" borderId="0" xfId="0" applyNumberFormat="1" applyFill="1"/>
    <xf numFmtId="0" fontId="0" fillId="17" borderId="0" xfId="0" applyFill="1"/>
    <xf numFmtId="3" fontId="0" fillId="17" borderId="0" xfId="0" applyNumberFormat="1" applyFill="1"/>
    <xf numFmtId="0" fontId="1" fillId="17" borderId="0" xfId="0" applyFont="1" applyFill="1"/>
    <xf numFmtId="3" fontId="1" fillId="17" borderId="0" xfId="0" applyNumberFormat="1" applyFont="1" applyFill="1"/>
    <xf numFmtId="3" fontId="0" fillId="6" borderId="0" xfId="0" applyNumberFormat="1" applyFill="1"/>
    <xf numFmtId="3" fontId="0" fillId="18" borderId="0" xfId="0" applyNumberFormat="1" applyFill="1"/>
    <xf numFmtId="0" fontId="0" fillId="19" borderId="0" xfId="0" applyFill="1"/>
    <xf numFmtId="0" fontId="1" fillId="19" borderId="0" xfId="0" applyFont="1" applyFill="1"/>
    <xf numFmtId="3" fontId="0" fillId="19" borderId="0" xfId="0" applyNumberFormat="1" applyFill="1"/>
    <xf numFmtId="3" fontId="1" fillId="19" borderId="0" xfId="0" applyNumberFormat="1" applyFont="1" applyFill="1"/>
    <xf numFmtId="0" fontId="3" fillId="19" borderId="0" xfId="0" applyFont="1" applyFill="1"/>
    <xf numFmtId="3" fontId="1" fillId="20" borderId="0" xfId="0" applyNumberFormat="1" applyFont="1" applyFill="1" applyAlignment="1">
      <alignment horizontal="center"/>
    </xf>
    <xf numFmtId="3" fontId="0" fillId="20" borderId="0" xfId="0" applyNumberFormat="1" applyFill="1"/>
    <xf numFmtId="3" fontId="7" fillId="20" borderId="0" xfId="0" applyNumberFormat="1" applyFont="1" applyFill="1"/>
    <xf numFmtId="3" fontId="1" fillId="20" borderId="0" xfId="0" applyNumberFormat="1" applyFont="1" applyFill="1"/>
    <xf numFmtId="0" fontId="0" fillId="20" borderId="0" xfId="0" applyFill="1"/>
    <xf numFmtId="4" fontId="0" fillId="20" borderId="0" xfId="0" applyNumberFormat="1" applyFill="1"/>
    <xf numFmtId="3" fontId="1" fillId="19" borderId="0" xfId="0" applyNumberFormat="1" applyFont="1" applyFill="1" applyAlignment="1">
      <alignment horizontal="center"/>
    </xf>
    <xf numFmtId="0" fontId="7" fillId="19" borderId="0" xfId="0" applyFont="1" applyFill="1"/>
    <xf numFmtId="3" fontId="7" fillId="19" borderId="0" xfId="0" applyNumberFormat="1" applyFont="1" applyFill="1"/>
    <xf numFmtId="4" fontId="0" fillId="19" borderId="0" xfId="0" applyNumberFormat="1" applyFill="1"/>
    <xf numFmtId="0" fontId="3" fillId="0" borderId="0" xfId="0" applyFont="1" applyFill="1"/>
    <xf numFmtId="0" fontId="1" fillId="0" borderId="0" xfId="0" applyFont="1" applyFill="1"/>
    <xf numFmtId="0" fontId="8" fillId="0" borderId="0" xfId="0" applyFont="1"/>
    <xf numFmtId="3" fontId="8" fillId="0" borderId="0" xfId="0" applyNumberFormat="1" applyFont="1"/>
    <xf numFmtId="0" fontId="8" fillId="0" borderId="0" xfId="0" applyFont="1" applyFill="1"/>
    <xf numFmtId="0" fontId="8" fillId="16" borderId="0" xfId="0" applyFont="1" applyFill="1"/>
    <xf numFmtId="0" fontId="8" fillId="15" borderId="0" xfId="0" applyFont="1" applyFill="1"/>
    <xf numFmtId="0" fontId="3" fillId="21" borderId="0" xfId="0" applyFont="1" applyFill="1"/>
    <xf numFmtId="3" fontId="0" fillId="21" borderId="0" xfId="0" applyNumberFormat="1" applyFill="1"/>
    <xf numFmtId="0" fontId="3" fillId="2" borderId="0" xfId="0" applyFont="1" applyFill="1"/>
    <xf numFmtId="3" fontId="1" fillId="2" borderId="0" xfId="0" applyNumberFormat="1" applyFont="1" applyFill="1"/>
    <xf numFmtId="0" fontId="1" fillId="2" borderId="0" xfId="0" applyFont="1" applyFill="1"/>
    <xf numFmtId="3" fontId="2" fillId="2" borderId="0" xfId="0" applyNumberFormat="1" applyFont="1" applyFill="1"/>
    <xf numFmtId="3" fontId="3" fillId="2" borderId="0" xfId="0" applyNumberFormat="1" applyFont="1" applyFill="1"/>
    <xf numFmtId="0" fontId="2" fillId="0" borderId="0" xfId="0" applyFont="1" applyFill="1"/>
    <xf numFmtId="0" fontId="2" fillId="9" borderId="0" xfId="0" applyFont="1" applyFill="1"/>
    <xf numFmtId="3" fontId="2" fillId="0" borderId="0" xfId="0" applyNumberFormat="1" applyFont="1"/>
    <xf numFmtId="3" fontId="8" fillId="2" borderId="0" xfId="0" applyNumberFormat="1" applyFont="1" applyFill="1"/>
    <xf numFmtId="3" fontId="3" fillId="0" borderId="0" xfId="0" applyNumberFormat="1" applyFont="1"/>
    <xf numFmtId="0" fontId="3" fillId="11" borderId="0" xfId="0" applyFont="1" applyFill="1"/>
    <xf numFmtId="3" fontId="0" fillId="11" borderId="0" xfId="0" applyNumberFormat="1" applyFill="1"/>
    <xf numFmtId="3" fontId="1" fillId="11" borderId="0" xfId="0" applyNumberFormat="1" applyFont="1" applyFill="1"/>
    <xf numFmtId="0" fontId="3" fillId="18" borderId="0" xfId="0" applyFont="1" applyFill="1"/>
    <xf numFmtId="0" fontId="1" fillId="18" borderId="0" xfId="0" applyFont="1" applyFill="1"/>
    <xf numFmtId="0" fontId="0" fillId="18" borderId="0" xfId="0" applyFill="1"/>
    <xf numFmtId="3" fontId="1" fillId="18" borderId="0" xfId="0" applyNumberFormat="1" applyFont="1" applyFill="1"/>
    <xf numFmtId="3" fontId="1" fillId="0" borderId="0" xfId="0" applyNumberFormat="1" applyFont="1" applyFill="1"/>
    <xf numFmtId="0" fontId="0" fillId="0" borderId="0" xfId="0" applyFont="1" applyFill="1"/>
    <xf numFmtId="3" fontId="0" fillId="0" borderId="0" xfId="0" applyNumberFormat="1" applyFont="1" applyFill="1"/>
    <xf numFmtId="3" fontId="2" fillId="0" borderId="0" xfId="0" applyNumberFormat="1" applyFont="1" applyFill="1"/>
    <xf numFmtId="3" fontId="3" fillId="0" borderId="0" xfId="0" applyNumberFormat="1" applyFont="1" applyFill="1"/>
    <xf numFmtId="3" fontId="8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0" fontId="7" fillId="0" borderId="0" xfId="0" applyFont="1" applyFill="1"/>
    <xf numFmtId="3" fontId="7" fillId="0" borderId="0" xfId="0" applyNumberFormat="1" applyFont="1" applyFill="1"/>
    <xf numFmtId="4" fontId="0" fillId="0" borderId="0" xfId="0" applyNumberFormat="1" applyFill="1"/>
    <xf numFmtId="0" fontId="9" fillId="2" borderId="0" xfId="1" applyFill="1"/>
    <xf numFmtId="3" fontId="0" fillId="2" borderId="0" xfId="0" applyNumberFormat="1" applyFont="1" applyFill="1"/>
    <xf numFmtId="3" fontId="1" fillId="2" borderId="0" xfId="0" applyNumberFormat="1" applyFont="1" applyFill="1" applyAlignment="1">
      <alignment horizontal="center"/>
    </xf>
    <xf numFmtId="3" fontId="7" fillId="2" borderId="0" xfId="0" applyNumberFormat="1" applyFont="1" applyFill="1"/>
    <xf numFmtId="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00"/>
      <color rgb="FFE0E0E0"/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0m@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10m@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10m@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196"/>
  <sheetViews>
    <sheetView tabSelected="1" topLeftCell="A34" workbookViewId="0">
      <selection activeCell="B7" sqref="B7"/>
    </sheetView>
  </sheetViews>
  <sheetFormatPr defaultRowHeight="15" x14ac:dyDescent="0.25"/>
  <cols>
    <col min="1" max="1" width="9.140625" style="92"/>
    <col min="2" max="6" width="9.140625" style="47"/>
    <col min="7" max="7" width="15" style="70" customWidth="1"/>
    <col min="8" max="8" width="10.140625" style="70" customWidth="1"/>
    <col min="9" max="9" width="10.85546875" style="70" customWidth="1"/>
    <col min="10" max="15" width="11" style="70" customWidth="1"/>
    <col min="16" max="26" width="9.140625" style="70"/>
    <col min="27" max="16384" width="9.140625" style="47"/>
  </cols>
  <sheetData>
    <row r="4" spans="1:20" s="70" customFormat="1" x14ac:dyDescent="0.25">
      <c r="A4" s="92"/>
      <c r="B4" s="47"/>
      <c r="C4" s="47"/>
      <c r="D4" s="47"/>
      <c r="E4" s="47"/>
      <c r="F4" s="47"/>
      <c r="H4" s="118" t="s">
        <v>4</v>
      </c>
      <c r="I4" s="118"/>
      <c r="J4" s="118"/>
      <c r="K4" s="118"/>
    </row>
    <row r="5" spans="1:20" s="70" customFormat="1" x14ac:dyDescent="0.25">
      <c r="A5" s="92"/>
      <c r="B5" s="47"/>
      <c r="C5" s="47"/>
      <c r="D5" s="47"/>
      <c r="E5" s="47"/>
      <c r="F5" s="47"/>
      <c r="H5" s="118"/>
      <c r="I5" s="118" t="s">
        <v>5</v>
      </c>
      <c r="J5" s="118"/>
      <c r="K5" s="118"/>
    </row>
    <row r="6" spans="1:20" s="70" customFormat="1" x14ac:dyDescent="0.25">
      <c r="A6" s="92"/>
      <c r="B6" s="47"/>
      <c r="C6" s="47"/>
      <c r="D6" s="47"/>
      <c r="E6" s="47"/>
      <c r="F6" s="47"/>
      <c r="H6" s="118" t="s">
        <v>6</v>
      </c>
      <c r="I6" s="118" t="s">
        <v>6</v>
      </c>
      <c r="J6" s="118" t="s">
        <v>6</v>
      </c>
      <c r="K6" s="118" t="s">
        <v>6</v>
      </c>
      <c r="L6" s="70" t="s">
        <v>6</v>
      </c>
      <c r="M6" s="70" t="s">
        <v>6</v>
      </c>
      <c r="N6" s="70" t="s">
        <v>6</v>
      </c>
      <c r="O6" s="70" t="s">
        <v>6</v>
      </c>
    </row>
    <row r="7" spans="1:20" s="70" customFormat="1" x14ac:dyDescent="0.25">
      <c r="A7" s="92"/>
      <c r="B7" s="47"/>
      <c r="C7" s="47"/>
      <c r="D7" s="47"/>
      <c r="E7" s="47"/>
      <c r="F7" s="47"/>
      <c r="H7" s="118">
        <v>1</v>
      </c>
      <c r="I7" s="118">
        <v>2</v>
      </c>
      <c r="J7" s="118">
        <v>3</v>
      </c>
      <c r="K7" s="118">
        <v>4</v>
      </c>
      <c r="L7" s="70">
        <v>5</v>
      </c>
      <c r="M7" s="70">
        <v>6</v>
      </c>
      <c r="N7" s="70">
        <v>7</v>
      </c>
      <c r="O7" s="70">
        <v>8</v>
      </c>
    </row>
    <row r="8" spans="1:20" s="70" customFormat="1" x14ac:dyDescent="0.25">
      <c r="A8" s="92"/>
      <c r="B8" s="47"/>
      <c r="C8" s="47"/>
      <c r="D8" s="47"/>
      <c r="E8" s="47"/>
      <c r="F8" s="47"/>
      <c r="I8" s="70" t="s">
        <v>7</v>
      </c>
    </row>
    <row r="10" spans="1:20" s="70" customFormat="1" x14ac:dyDescent="0.25">
      <c r="A10" s="92"/>
      <c r="B10" s="47"/>
      <c r="C10" s="47" t="s">
        <v>130</v>
      </c>
      <c r="D10" s="47"/>
      <c r="E10" s="47" t="s">
        <v>60</v>
      </c>
      <c r="F10" s="47"/>
      <c r="H10" s="70">
        <v>2000000</v>
      </c>
      <c r="I10" s="70">
        <v>2100000</v>
      </c>
      <c r="J10" s="70">
        <v>2300000</v>
      </c>
      <c r="K10" s="70">
        <v>2500000</v>
      </c>
      <c r="L10" s="70">
        <v>2500000</v>
      </c>
      <c r="M10" s="70">
        <v>1800000</v>
      </c>
      <c r="N10" s="70">
        <v>1700000</v>
      </c>
      <c r="O10" s="70">
        <v>1700000</v>
      </c>
    </row>
    <row r="11" spans="1:20" s="70" customFormat="1" x14ac:dyDescent="0.25">
      <c r="A11" s="92"/>
      <c r="B11" s="47"/>
      <c r="C11" s="47"/>
      <c r="D11" s="47"/>
      <c r="E11" s="47" t="s">
        <v>133</v>
      </c>
      <c r="F11" s="47"/>
      <c r="H11" s="70">
        <v>1900000</v>
      </c>
      <c r="I11" s="70">
        <v>1900000</v>
      </c>
      <c r="J11" s="70">
        <v>2100000</v>
      </c>
      <c r="K11" s="70">
        <v>2100000</v>
      </c>
      <c r="L11" s="70">
        <v>2000000</v>
      </c>
      <c r="M11" s="70">
        <v>1000000</v>
      </c>
      <c r="N11" s="70">
        <v>500000</v>
      </c>
      <c r="O11" s="70">
        <v>250000</v>
      </c>
    </row>
    <row r="12" spans="1:20" s="70" customFormat="1" x14ac:dyDescent="0.25">
      <c r="A12" s="92"/>
      <c r="B12" s="47"/>
      <c r="C12" s="119" t="s">
        <v>131</v>
      </c>
      <c r="D12" s="119"/>
      <c r="E12" s="119"/>
      <c r="F12" s="119"/>
      <c r="G12" s="120"/>
      <c r="H12" s="120">
        <f>H10+H11</f>
        <v>3900000</v>
      </c>
      <c r="I12" s="120">
        <f t="shared" ref="I12:O12" si="0">I10+I11</f>
        <v>4000000</v>
      </c>
      <c r="J12" s="120">
        <f t="shared" si="0"/>
        <v>4400000</v>
      </c>
      <c r="K12" s="120">
        <f t="shared" si="0"/>
        <v>4600000</v>
      </c>
      <c r="L12" s="120">
        <f t="shared" si="0"/>
        <v>4500000</v>
      </c>
      <c r="M12" s="120">
        <f t="shared" si="0"/>
        <v>2800000</v>
      </c>
      <c r="N12" s="120">
        <f t="shared" si="0"/>
        <v>2200000</v>
      </c>
      <c r="O12" s="120">
        <f t="shared" si="0"/>
        <v>1950000</v>
      </c>
    </row>
    <row r="13" spans="1:20" s="70" customFormat="1" x14ac:dyDescent="0.25">
      <c r="A13" s="92"/>
      <c r="B13" s="47"/>
      <c r="C13" s="47" t="s">
        <v>9</v>
      </c>
      <c r="D13" s="47"/>
      <c r="E13" s="47" t="s">
        <v>60</v>
      </c>
      <c r="F13" s="47"/>
      <c r="H13" s="70">
        <f>H10*0.25</f>
        <v>500000</v>
      </c>
      <c r="I13" s="70">
        <f t="shared" ref="I13:O14" si="1">I10*0.25</f>
        <v>525000</v>
      </c>
      <c r="J13" s="70">
        <f t="shared" si="1"/>
        <v>575000</v>
      </c>
      <c r="K13" s="70">
        <f t="shared" si="1"/>
        <v>625000</v>
      </c>
      <c r="L13" s="70">
        <f t="shared" si="1"/>
        <v>625000</v>
      </c>
      <c r="M13" s="70">
        <f t="shared" si="1"/>
        <v>450000</v>
      </c>
      <c r="N13" s="70">
        <f t="shared" si="1"/>
        <v>425000</v>
      </c>
      <c r="O13" s="70">
        <f t="shared" si="1"/>
        <v>425000</v>
      </c>
    </row>
    <row r="14" spans="1:20" s="70" customFormat="1" x14ac:dyDescent="0.25">
      <c r="A14" s="92"/>
      <c r="B14" s="47"/>
      <c r="C14" s="47"/>
      <c r="D14" s="47"/>
      <c r="E14" s="47" t="s">
        <v>133</v>
      </c>
      <c r="F14" s="47"/>
      <c r="H14" s="70">
        <f>H11*0.25</f>
        <v>475000</v>
      </c>
      <c r="I14" s="70">
        <f t="shared" si="1"/>
        <v>475000</v>
      </c>
      <c r="J14" s="70">
        <f t="shared" si="1"/>
        <v>525000</v>
      </c>
      <c r="K14" s="70">
        <f t="shared" si="1"/>
        <v>525000</v>
      </c>
      <c r="L14" s="70">
        <f t="shared" si="1"/>
        <v>500000</v>
      </c>
      <c r="M14" s="70">
        <f t="shared" si="1"/>
        <v>250000</v>
      </c>
      <c r="N14" s="70">
        <f t="shared" si="1"/>
        <v>125000</v>
      </c>
      <c r="O14" s="70">
        <f t="shared" si="1"/>
        <v>62500</v>
      </c>
    </row>
    <row r="15" spans="1:20" s="70" customFormat="1" x14ac:dyDescent="0.25">
      <c r="A15" s="92"/>
      <c r="B15" s="47"/>
      <c r="C15" s="93" t="s">
        <v>132</v>
      </c>
      <c r="D15" s="93"/>
      <c r="E15" s="93"/>
      <c r="F15" s="93"/>
      <c r="G15" s="118"/>
      <c r="H15" s="118">
        <f t="shared" ref="H15:O15" si="2">H13+H14</f>
        <v>975000</v>
      </c>
      <c r="I15" s="118">
        <f t="shared" si="2"/>
        <v>1000000</v>
      </c>
      <c r="J15" s="118">
        <f t="shared" si="2"/>
        <v>1100000</v>
      </c>
      <c r="K15" s="118">
        <f t="shared" si="2"/>
        <v>1150000</v>
      </c>
      <c r="L15" s="118">
        <f t="shared" si="2"/>
        <v>1125000</v>
      </c>
      <c r="M15" s="118">
        <f t="shared" si="2"/>
        <v>700000</v>
      </c>
      <c r="N15" s="118">
        <f t="shared" si="2"/>
        <v>550000</v>
      </c>
      <c r="O15" s="118">
        <f t="shared" si="2"/>
        <v>487500</v>
      </c>
      <c r="T15" s="70" t="s">
        <v>222</v>
      </c>
    </row>
    <row r="16" spans="1:20" s="70" customFormat="1" x14ac:dyDescent="0.25">
      <c r="A16" s="92"/>
      <c r="B16" s="47"/>
      <c r="C16" s="93" t="s">
        <v>61</v>
      </c>
      <c r="D16" s="47"/>
      <c r="E16" s="47"/>
      <c r="F16" s="47"/>
      <c r="H16" s="70">
        <f>(H10-H13)+(H11-H14)</f>
        <v>2925000</v>
      </c>
      <c r="I16" s="70">
        <f t="shared" ref="I16:O16" si="3">(I10-I13)+(I11-I14)</f>
        <v>3000000</v>
      </c>
      <c r="J16" s="70">
        <f t="shared" si="3"/>
        <v>3300000</v>
      </c>
      <c r="K16" s="70">
        <f t="shared" si="3"/>
        <v>3450000</v>
      </c>
      <c r="L16" s="70">
        <f t="shared" si="3"/>
        <v>3375000</v>
      </c>
      <c r="M16" s="70">
        <f t="shared" si="3"/>
        <v>2100000</v>
      </c>
      <c r="N16" s="70">
        <f t="shared" si="3"/>
        <v>1650000</v>
      </c>
      <c r="O16" s="70">
        <f t="shared" si="3"/>
        <v>1462500</v>
      </c>
    </row>
    <row r="17" spans="1:26" x14ac:dyDescent="0.25">
      <c r="C17" s="47" t="s">
        <v>62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20000</v>
      </c>
      <c r="N17" s="70">
        <v>30000</v>
      </c>
      <c r="O17" s="70">
        <v>35000</v>
      </c>
      <c r="R17" s="70" t="s">
        <v>6</v>
      </c>
      <c r="S17" s="70" t="s">
        <v>6</v>
      </c>
      <c r="T17" s="70" t="s">
        <v>6</v>
      </c>
      <c r="U17" s="70" t="s">
        <v>6</v>
      </c>
      <c r="V17" s="70" t="s">
        <v>6</v>
      </c>
      <c r="W17" s="70" t="s">
        <v>6</v>
      </c>
      <c r="X17" s="70" t="s">
        <v>6</v>
      </c>
      <c r="Y17" s="70" t="s">
        <v>6</v>
      </c>
    </row>
    <row r="18" spans="1:26" x14ac:dyDescent="0.25">
      <c r="C18" s="93" t="s">
        <v>8</v>
      </c>
      <c r="H18" s="118">
        <f>H16+H17</f>
        <v>2925000</v>
      </c>
      <c r="I18" s="118">
        <f t="shared" ref="I18:O18" si="4">I16+I17</f>
        <v>3000000</v>
      </c>
      <c r="J18" s="118">
        <f t="shared" si="4"/>
        <v>3300000</v>
      </c>
      <c r="K18" s="118">
        <f t="shared" si="4"/>
        <v>3450000</v>
      </c>
      <c r="L18" s="118">
        <f t="shared" si="4"/>
        <v>3375000</v>
      </c>
      <c r="M18" s="118">
        <f t="shared" si="4"/>
        <v>2120000</v>
      </c>
      <c r="N18" s="118">
        <f t="shared" si="4"/>
        <v>1680000</v>
      </c>
      <c r="O18" s="118">
        <f t="shared" si="4"/>
        <v>1497500</v>
      </c>
      <c r="R18" s="70">
        <v>1</v>
      </c>
      <c r="S18" s="70">
        <v>2</v>
      </c>
      <c r="T18" s="70">
        <v>3</v>
      </c>
      <c r="U18" s="70">
        <v>4</v>
      </c>
      <c r="V18" s="70">
        <v>5</v>
      </c>
      <c r="W18" s="70">
        <v>6</v>
      </c>
      <c r="X18" s="70">
        <v>7</v>
      </c>
      <c r="Y18" s="70">
        <v>8</v>
      </c>
    </row>
    <row r="20" spans="1:26" x14ac:dyDescent="0.25">
      <c r="C20" s="47" t="s">
        <v>0</v>
      </c>
      <c r="H20" s="70">
        <f>R20</f>
        <v>10000</v>
      </c>
      <c r="I20" s="70">
        <f t="shared" ref="I20:O26" si="5">S20</f>
        <v>10000</v>
      </c>
      <c r="J20" s="70">
        <f t="shared" si="5"/>
        <v>10000</v>
      </c>
      <c r="K20" s="70">
        <f t="shared" si="5"/>
        <v>10000</v>
      </c>
      <c r="L20" s="70">
        <f t="shared" si="5"/>
        <v>10000</v>
      </c>
      <c r="M20" s="70">
        <f t="shared" si="5"/>
        <v>10000</v>
      </c>
      <c r="N20" s="70">
        <f t="shared" si="5"/>
        <v>10000</v>
      </c>
      <c r="O20" s="70">
        <f t="shared" si="5"/>
        <v>10000</v>
      </c>
      <c r="R20" s="70">
        <v>10000</v>
      </c>
      <c r="S20" s="70">
        <v>10000</v>
      </c>
      <c r="T20" s="70">
        <v>10000</v>
      </c>
      <c r="U20" s="70">
        <v>10000</v>
      </c>
      <c r="V20" s="70">
        <v>10000</v>
      </c>
      <c r="W20" s="70">
        <v>10000</v>
      </c>
      <c r="X20" s="70">
        <v>10000</v>
      </c>
      <c r="Y20" s="70">
        <v>10000</v>
      </c>
    </row>
    <row r="21" spans="1:26" x14ac:dyDescent="0.25">
      <c r="C21" s="47" t="s">
        <v>54</v>
      </c>
      <c r="H21" s="70">
        <f t="shared" ref="H21:H26" si="6">R21</f>
        <v>10000</v>
      </c>
      <c r="I21" s="70">
        <f t="shared" si="5"/>
        <v>10000</v>
      </c>
      <c r="J21" s="70">
        <f t="shared" si="5"/>
        <v>10000</v>
      </c>
      <c r="K21" s="70">
        <f t="shared" si="5"/>
        <v>10000</v>
      </c>
      <c r="L21" s="70">
        <f t="shared" si="5"/>
        <v>10000</v>
      </c>
      <c r="M21" s="70">
        <f t="shared" si="5"/>
        <v>10000</v>
      </c>
      <c r="N21" s="70">
        <f t="shared" si="5"/>
        <v>10000</v>
      </c>
      <c r="O21" s="70">
        <f t="shared" si="5"/>
        <v>10000</v>
      </c>
      <c r="R21" s="70">
        <v>10000</v>
      </c>
      <c r="S21" s="70">
        <v>10000</v>
      </c>
      <c r="T21" s="70">
        <v>10000</v>
      </c>
      <c r="U21" s="70">
        <v>10000</v>
      </c>
      <c r="V21" s="70">
        <v>10000</v>
      </c>
      <c r="W21" s="70">
        <v>10000</v>
      </c>
      <c r="X21" s="70">
        <v>10000</v>
      </c>
      <c r="Y21" s="70">
        <v>10000</v>
      </c>
    </row>
    <row r="22" spans="1:26" x14ac:dyDescent="0.25">
      <c r="A22" s="92" t="s">
        <v>254</v>
      </c>
      <c r="C22" s="47" t="s">
        <v>1</v>
      </c>
      <c r="H22" s="121">
        <f t="shared" si="6"/>
        <v>10000</v>
      </c>
      <c r="I22" s="121">
        <f t="shared" si="5"/>
        <v>10000</v>
      </c>
      <c r="J22" s="121">
        <f t="shared" si="5"/>
        <v>10000</v>
      </c>
      <c r="K22" s="121">
        <f t="shared" si="5"/>
        <v>10000</v>
      </c>
      <c r="L22" s="121">
        <f t="shared" si="5"/>
        <v>10000</v>
      </c>
      <c r="M22" s="121">
        <f t="shared" si="5"/>
        <v>10000</v>
      </c>
      <c r="N22" s="121">
        <f t="shared" si="5"/>
        <v>10000</v>
      </c>
      <c r="O22" s="121">
        <f t="shared" si="5"/>
        <v>10000</v>
      </c>
      <c r="R22" s="70">
        <v>10000</v>
      </c>
      <c r="S22" s="70">
        <v>10000</v>
      </c>
      <c r="T22" s="70">
        <v>10000</v>
      </c>
      <c r="U22" s="70">
        <v>10000</v>
      </c>
      <c r="V22" s="70">
        <v>10000</v>
      </c>
      <c r="W22" s="70">
        <v>10000</v>
      </c>
      <c r="X22" s="70">
        <v>10000</v>
      </c>
      <c r="Y22" s="70">
        <v>10000</v>
      </c>
    </row>
    <row r="23" spans="1:26" x14ac:dyDescent="0.25">
      <c r="C23" s="47" t="s">
        <v>57</v>
      </c>
      <c r="H23" s="70">
        <f t="shared" si="6"/>
        <v>10000</v>
      </c>
      <c r="I23" s="70">
        <f t="shared" si="5"/>
        <v>10000</v>
      </c>
      <c r="J23" s="70">
        <f t="shared" si="5"/>
        <v>10000</v>
      </c>
      <c r="K23" s="70">
        <f t="shared" si="5"/>
        <v>10000</v>
      </c>
      <c r="L23" s="70">
        <f t="shared" si="5"/>
        <v>10000</v>
      </c>
      <c r="M23" s="70">
        <f t="shared" si="5"/>
        <v>10000</v>
      </c>
      <c r="N23" s="70">
        <f t="shared" si="5"/>
        <v>10000</v>
      </c>
      <c r="O23" s="70">
        <f t="shared" si="5"/>
        <v>10000</v>
      </c>
      <c r="R23" s="70">
        <v>10000</v>
      </c>
      <c r="S23" s="70">
        <v>10000</v>
      </c>
      <c r="T23" s="70">
        <v>10000</v>
      </c>
      <c r="U23" s="70">
        <v>10000</v>
      </c>
      <c r="V23" s="70">
        <v>10000</v>
      </c>
      <c r="W23" s="70">
        <v>10000</v>
      </c>
      <c r="X23" s="70">
        <v>10000</v>
      </c>
      <c r="Y23" s="70">
        <v>10000</v>
      </c>
    </row>
    <row r="24" spans="1:26" x14ac:dyDescent="0.25">
      <c r="C24" s="47" t="s">
        <v>2</v>
      </c>
      <c r="H24" s="70">
        <f t="shared" si="6"/>
        <v>10000</v>
      </c>
      <c r="I24" s="70">
        <f t="shared" si="5"/>
        <v>10000</v>
      </c>
      <c r="J24" s="70">
        <f t="shared" si="5"/>
        <v>10000</v>
      </c>
      <c r="K24" s="70">
        <f t="shared" si="5"/>
        <v>10000</v>
      </c>
      <c r="L24" s="70">
        <f t="shared" si="5"/>
        <v>10000</v>
      </c>
      <c r="M24" s="70">
        <f t="shared" si="5"/>
        <v>10000</v>
      </c>
      <c r="N24" s="70">
        <f t="shared" si="5"/>
        <v>10000</v>
      </c>
      <c r="O24" s="70">
        <f t="shared" si="5"/>
        <v>10000</v>
      </c>
      <c r="R24" s="70">
        <v>10000</v>
      </c>
      <c r="S24" s="70">
        <v>10000</v>
      </c>
      <c r="T24" s="70">
        <v>10000</v>
      </c>
      <c r="U24" s="70">
        <v>10000</v>
      </c>
      <c r="V24" s="70">
        <v>10000</v>
      </c>
      <c r="W24" s="70">
        <v>10000</v>
      </c>
      <c r="X24" s="70">
        <v>10000</v>
      </c>
      <c r="Y24" s="70">
        <v>10000</v>
      </c>
    </row>
    <row r="25" spans="1:26" s="38" customFormat="1" x14ac:dyDescent="0.25">
      <c r="A25" s="101"/>
      <c r="C25" s="38" t="s">
        <v>58</v>
      </c>
      <c r="E25" s="101" t="s">
        <v>274</v>
      </c>
      <c r="G25" s="69"/>
      <c r="H25" s="69">
        <f t="shared" si="6"/>
        <v>10000</v>
      </c>
      <c r="I25" s="69">
        <f t="shared" si="5"/>
        <v>10000</v>
      </c>
      <c r="J25" s="69">
        <f t="shared" si="5"/>
        <v>10000</v>
      </c>
      <c r="K25" s="69">
        <f t="shared" si="5"/>
        <v>10000</v>
      </c>
      <c r="L25" s="69">
        <f t="shared" si="5"/>
        <v>10000</v>
      </c>
      <c r="M25" s="69">
        <f t="shared" si="5"/>
        <v>10000</v>
      </c>
      <c r="N25" s="69">
        <f t="shared" si="5"/>
        <v>10000</v>
      </c>
      <c r="O25" s="69">
        <f t="shared" si="5"/>
        <v>10000</v>
      </c>
      <c r="P25" s="69"/>
      <c r="Q25" s="69"/>
      <c r="R25" s="69">
        <v>10000</v>
      </c>
      <c r="S25" s="69">
        <v>10000</v>
      </c>
      <c r="T25" s="69">
        <v>10000</v>
      </c>
      <c r="U25" s="69">
        <v>10000</v>
      </c>
      <c r="V25" s="69">
        <v>10000</v>
      </c>
      <c r="W25" s="69">
        <v>10000</v>
      </c>
      <c r="X25" s="69">
        <v>10000</v>
      </c>
      <c r="Y25" s="69">
        <v>10000</v>
      </c>
      <c r="Z25" s="69"/>
    </row>
    <row r="26" spans="1:26" x14ac:dyDescent="0.25">
      <c r="C26" s="47" t="s">
        <v>56</v>
      </c>
      <c r="H26" s="70">
        <f t="shared" si="6"/>
        <v>10000</v>
      </c>
      <c r="I26" s="70">
        <f t="shared" si="5"/>
        <v>10000</v>
      </c>
      <c r="J26" s="70">
        <f t="shared" si="5"/>
        <v>10000</v>
      </c>
      <c r="K26" s="70">
        <f t="shared" si="5"/>
        <v>10000</v>
      </c>
      <c r="L26" s="70">
        <f t="shared" si="5"/>
        <v>10000</v>
      </c>
      <c r="M26" s="70">
        <f t="shared" si="5"/>
        <v>10000</v>
      </c>
      <c r="N26" s="70">
        <f t="shared" si="5"/>
        <v>10000</v>
      </c>
      <c r="O26" s="70">
        <f t="shared" si="5"/>
        <v>10000</v>
      </c>
      <c r="R26" s="70">
        <v>10000</v>
      </c>
      <c r="S26" s="70">
        <v>10000</v>
      </c>
      <c r="T26" s="70">
        <v>10000</v>
      </c>
      <c r="U26" s="70">
        <v>10000</v>
      </c>
      <c r="V26" s="70">
        <v>10000</v>
      </c>
      <c r="W26" s="70">
        <v>10000</v>
      </c>
      <c r="X26" s="70">
        <v>10000</v>
      </c>
      <c r="Y26" s="70">
        <v>10000</v>
      </c>
    </row>
    <row r="27" spans="1:26" s="93" customFormat="1" x14ac:dyDescent="0.25">
      <c r="A27" s="92" t="s">
        <v>231</v>
      </c>
      <c r="C27" s="93" t="s">
        <v>10</v>
      </c>
      <c r="G27" s="118"/>
      <c r="H27" s="122">
        <f>H20+H23+H21+H24+H25+H26+H22</f>
        <v>70000</v>
      </c>
      <c r="I27" s="122">
        <f t="shared" ref="I27:O27" si="7">I20+I23+I21+I24+I25+I26+I22</f>
        <v>70000</v>
      </c>
      <c r="J27" s="122">
        <f t="shared" si="7"/>
        <v>70000</v>
      </c>
      <c r="K27" s="122">
        <f t="shared" si="7"/>
        <v>70000</v>
      </c>
      <c r="L27" s="122">
        <f t="shared" si="7"/>
        <v>70000</v>
      </c>
      <c r="M27" s="122">
        <f t="shared" si="7"/>
        <v>70000</v>
      </c>
      <c r="N27" s="122">
        <f t="shared" si="7"/>
        <v>70000</v>
      </c>
      <c r="O27" s="122">
        <f t="shared" si="7"/>
        <v>70000</v>
      </c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 spans="1:26" s="93" customFormat="1" x14ac:dyDescent="0.25">
      <c r="A28" s="92"/>
      <c r="C28" s="93" t="s">
        <v>116</v>
      </c>
      <c r="G28" s="118"/>
      <c r="H28" s="118">
        <f>H18-H27</f>
        <v>2855000</v>
      </c>
      <c r="I28" s="118">
        <f t="shared" ref="I28:O28" si="8">I18-I27</f>
        <v>2930000</v>
      </c>
      <c r="J28" s="118">
        <f t="shared" si="8"/>
        <v>3230000</v>
      </c>
      <c r="K28" s="118">
        <f t="shared" si="8"/>
        <v>3380000</v>
      </c>
      <c r="L28" s="118">
        <f t="shared" si="8"/>
        <v>3305000</v>
      </c>
      <c r="M28" s="118">
        <f t="shared" si="8"/>
        <v>2050000</v>
      </c>
      <c r="N28" s="118">
        <f t="shared" si="8"/>
        <v>1610000</v>
      </c>
      <c r="O28" s="118">
        <f t="shared" si="8"/>
        <v>1427500</v>
      </c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</row>
    <row r="29" spans="1:26" x14ac:dyDescent="0.25">
      <c r="C29" s="47" t="s">
        <v>11</v>
      </c>
      <c r="H29" s="70">
        <f>H72*0.05</f>
        <v>100000</v>
      </c>
      <c r="I29" s="70">
        <f t="shared" ref="I29:O29" si="9">I72*0.05</f>
        <v>100005</v>
      </c>
      <c r="J29" s="70">
        <f t="shared" si="9"/>
        <v>100005</v>
      </c>
      <c r="K29" s="70">
        <f t="shared" si="9"/>
        <v>100005</v>
      </c>
      <c r="L29" s="70">
        <f t="shared" si="9"/>
        <v>100005</v>
      </c>
      <c r="M29" s="70">
        <f t="shared" si="9"/>
        <v>100005</v>
      </c>
      <c r="N29" s="70">
        <f t="shared" si="9"/>
        <v>100005</v>
      </c>
      <c r="O29" s="70">
        <f t="shared" si="9"/>
        <v>100005</v>
      </c>
    </row>
    <row r="30" spans="1:26" x14ac:dyDescent="0.25">
      <c r="C30" s="47" t="s">
        <v>117</v>
      </c>
      <c r="H30" s="70">
        <f>H28-H29</f>
        <v>2755000</v>
      </c>
      <c r="I30" s="70">
        <f t="shared" ref="I30:O30" si="10">I28-I29</f>
        <v>2829995</v>
      </c>
      <c r="J30" s="70">
        <f t="shared" si="10"/>
        <v>3129995</v>
      </c>
      <c r="K30" s="70">
        <f t="shared" si="10"/>
        <v>3279995</v>
      </c>
      <c r="L30" s="70">
        <f t="shared" si="10"/>
        <v>3204995</v>
      </c>
      <c r="M30" s="70">
        <f t="shared" si="10"/>
        <v>1949995</v>
      </c>
      <c r="N30" s="70">
        <f t="shared" si="10"/>
        <v>1509995</v>
      </c>
      <c r="O30" s="70">
        <f t="shared" si="10"/>
        <v>1327495</v>
      </c>
    </row>
    <row r="31" spans="1:26" x14ac:dyDescent="0.25">
      <c r="C31" s="47" t="s">
        <v>12</v>
      </c>
      <c r="H31" s="70">
        <f>G52*0.12</f>
        <v>0</v>
      </c>
      <c r="I31" s="70">
        <f t="shared" ref="I31:O31" si="11">H52*0.12</f>
        <v>360000</v>
      </c>
      <c r="J31" s="70">
        <f t="shared" si="11"/>
        <v>362400</v>
      </c>
      <c r="K31" s="70">
        <f t="shared" si="11"/>
        <v>362400</v>
      </c>
      <c r="L31" s="70">
        <f t="shared" si="11"/>
        <v>362400</v>
      </c>
      <c r="M31" s="70">
        <f t="shared" si="11"/>
        <v>362400</v>
      </c>
      <c r="N31" s="70">
        <f t="shared" si="11"/>
        <v>362400</v>
      </c>
      <c r="O31" s="70">
        <f t="shared" si="11"/>
        <v>362400</v>
      </c>
    </row>
    <row r="32" spans="1:26" x14ac:dyDescent="0.25">
      <c r="C32" s="47" t="s">
        <v>13</v>
      </c>
      <c r="H32" s="70">
        <f>H30-H31</f>
        <v>2755000</v>
      </c>
      <c r="I32" s="70">
        <f>I30-I31</f>
        <v>2469995</v>
      </c>
      <c r="J32" s="70">
        <f>J30-J31</f>
        <v>2767595</v>
      </c>
      <c r="K32" s="70">
        <f>K30-K31</f>
        <v>2917595</v>
      </c>
      <c r="L32" s="70">
        <f t="shared" ref="L32:O32" si="12">L30-L31</f>
        <v>2842595</v>
      </c>
      <c r="M32" s="70">
        <f t="shared" si="12"/>
        <v>1587595</v>
      </c>
      <c r="N32" s="70">
        <f t="shared" si="12"/>
        <v>1147595</v>
      </c>
      <c r="O32" s="70">
        <f t="shared" si="12"/>
        <v>965095</v>
      </c>
    </row>
    <row r="33" spans="1:26" x14ac:dyDescent="0.25">
      <c r="C33" s="47" t="s">
        <v>14</v>
      </c>
      <c r="H33" s="70">
        <f>(H30-H31)*0.2</f>
        <v>551000</v>
      </c>
      <c r="I33" s="70">
        <f t="shared" ref="I33:O33" si="13">(I30-I31)*0.2</f>
        <v>493999</v>
      </c>
      <c r="J33" s="70">
        <f t="shared" si="13"/>
        <v>553519</v>
      </c>
      <c r="K33" s="70">
        <f t="shared" si="13"/>
        <v>583519</v>
      </c>
      <c r="L33" s="70">
        <f t="shared" si="13"/>
        <v>568519</v>
      </c>
      <c r="M33" s="70">
        <f t="shared" si="13"/>
        <v>317519</v>
      </c>
      <c r="N33" s="70">
        <f t="shared" si="13"/>
        <v>229519</v>
      </c>
      <c r="O33" s="70">
        <f t="shared" si="13"/>
        <v>193019</v>
      </c>
    </row>
    <row r="34" spans="1:26" s="116" customFormat="1" x14ac:dyDescent="0.25">
      <c r="A34" s="114"/>
      <c r="C34" s="115" t="s">
        <v>15</v>
      </c>
      <c r="D34" s="115"/>
      <c r="E34" s="115"/>
      <c r="F34" s="115"/>
      <c r="G34" s="117"/>
      <c r="H34" s="117">
        <f>H30-H31-H33</f>
        <v>2204000</v>
      </c>
      <c r="I34" s="117">
        <f t="shared" ref="I34:O34" si="14">I30-I31-I33</f>
        <v>1975996</v>
      </c>
      <c r="J34" s="117">
        <f t="shared" si="14"/>
        <v>2214076</v>
      </c>
      <c r="K34" s="117">
        <f t="shared" si="14"/>
        <v>2334076</v>
      </c>
      <c r="L34" s="76">
        <f t="shared" si="14"/>
        <v>2274076</v>
      </c>
      <c r="M34" s="76">
        <f t="shared" si="14"/>
        <v>1270076</v>
      </c>
      <c r="N34" s="76">
        <f t="shared" si="14"/>
        <v>918076</v>
      </c>
      <c r="O34" s="76">
        <f t="shared" si="14"/>
        <v>772076</v>
      </c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8" spans="1:26" x14ac:dyDescent="0.25">
      <c r="H38" s="118" t="s">
        <v>16</v>
      </c>
      <c r="I38" s="118"/>
      <c r="J38" s="118"/>
      <c r="K38" s="118"/>
    </row>
    <row r="39" spans="1:26" x14ac:dyDescent="0.25">
      <c r="H39" s="118"/>
      <c r="I39" s="118" t="s">
        <v>17</v>
      </c>
      <c r="J39" s="118"/>
      <c r="K39" s="118"/>
    </row>
    <row r="40" spans="1:26" x14ac:dyDescent="0.25">
      <c r="H40" s="118" t="s">
        <v>6</v>
      </c>
      <c r="I40" s="118" t="s">
        <v>6</v>
      </c>
      <c r="J40" s="118" t="s">
        <v>18</v>
      </c>
      <c r="K40" s="118" t="s">
        <v>6</v>
      </c>
      <c r="L40" s="70" t="s">
        <v>6</v>
      </c>
      <c r="M40" s="70" t="s">
        <v>6</v>
      </c>
      <c r="N40" s="70" t="s">
        <v>6</v>
      </c>
      <c r="O40" s="70" t="s">
        <v>6</v>
      </c>
    </row>
    <row r="41" spans="1:26" x14ac:dyDescent="0.25">
      <c r="G41" s="118" t="s">
        <v>162</v>
      </c>
      <c r="H41" s="118">
        <v>1</v>
      </c>
      <c r="I41" s="118">
        <v>2</v>
      </c>
      <c r="J41" s="118">
        <v>3</v>
      </c>
      <c r="K41" s="118">
        <v>4</v>
      </c>
      <c r="L41" s="70">
        <v>5</v>
      </c>
      <c r="M41" s="70">
        <v>6</v>
      </c>
      <c r="N41" s="70">
        <v>7</v>
      </c>
      <c r="O41" s="70">
        <v>8</v>
      </c>
    </row>
    <row r="42" spans="1:26" x14ac:dyDescent="0.25">
      <c r="G42" s="118" t="s">
        <v>161</v>
      </c>
      <c r="I42" s="70" t="s">
        <v>20</v>
      </c>
    </row>
    <row r="43" spans="1:26" x14ac:dyDescent="0.25">
      <c r="B43" s="93" t="s">
        <v>21</v>
      </c>
    </row>
    <row r="44" spans="1:26" x14ac:dyDescent="0.25">
      <c r="C44" s="47" t="s">
        <v>22</v>
      </c>
      <c r="G44" s="118">
        <v>2000000</v>
      </c>
      <c r="H44" s="70">
        <f t="shared" ref="H44:O44" si="15">H123</f>
        <v>4143300</v>
      </c>
      <c r="I44" s="70">
        <f t="shared" si="15"/>
        <v>6104096.7999999998</v>
      </c>
      <c r="J44" s="70">
        <f t="shared" si="15"/>
        <v>1397757.6000000008</v>
      </c>
      <c r="K44" s="70">
        <f t="shared" si="15"/>
        <v>3707418.4000000004</v>
      </c>
      <c r="L44" s="70">
        <f t="shared" si="15"/>
        <v>5849079.2000000002</v>
      </c>
      <c r="M44" s="70">
        <f t="shared" si="15"/>
        <v>6547540</v>
      </c>
      <c r="N44" s="70">
        <f t="shared" si="15"/>
        <v>7404400.7999999998</v>
      </c>
      <c r="O44" s="70">
        <f t="shared" si="15"/>
        <v>8284461.6000000006</v>
      </c>
    </row>
    <row r="45" spans="1:26" x14ac:dyDescent="0.25">
      <c r="C45" s="47" t="s">
        <v>121</v>
      </c>
      <c r="G45" s="118"/>
      <c r="H45" s="70">
        <f t="shared" ref="H45:O46" si="16">H10*0.1</f>
        <v>200000</v>
      </c>
      <c r="I45" s="70">
        <f t="shared" si="16"/>
        <v>210000</v>
      </c>
      <c r="J45" s="70">
        <f t="shared" si="16"/>
        <v>230000</v>
      </c>
      <c r="K45" s="70">
        <f t="shared" si="16"/>
        <v>250000</v>
      </c>
      <c r="L45" s="70">
        <f t="shared" si="16"/>
        <v>250000</v>
      </c>
      <c r="M45" s="70">
        <f t="shared" si="16"/>
        <v>180000</v>
      </c>
      <c r="N45" s="70">
        <f t="shared" si="16"/>
        <v>170000</v>
      </c>
      <c r="O45" s="70">
        <f t="shared" si="16"/>
        <v>170000</v>
      </c>
    </row>
    <row r="46" spans="1:26" x14ac:dyDescent="0.25">
      <c r="C46" s="47" t="s">
        <v>122</v>
      </c>
      <c r="G46" s="118"/>
      <c r="H46" s="70">
        <f t="shared" si="16"/>
        <v>190000</v>
      </c>
      <c r="I46" s="70">
        <f t="shared" si="16"/>
        <v>190000</v>
      </c>
      <c r="J46" s="70">
        <f t="shared" si="16"/>
        <v>210000</v>
      </c>
      <c r="K46" s="70">
        <f t="shared" si="16"/>
        <v>210000</v>
      </c>
      <c r="L46" s="70">
        <f t="shared" si="16"/>
        <v>200000</v>
      </c>
      <c r="M46" s="70">
        <f t="shared" si="16"/>
        <v>100000</v>
      </c>
      <c r="N46" s="70">
        <f t="shared" si="16"/>
        <v>50000</v>
      </c>
      <c r="O46" s="70">
        <f t="shared" si="16"/>
        <v>25000</v>
      </c>
    </row>
    <row r="47" spans="1:26" x14ac:dyDescent="0.25">
      <c r="C47" s="47" t="s">
        <v>123</v>
      </c>
      <c r="G47" s="118"/>
      <c r="H47" s="70">
        <f t="shared" ref="H47:O48" si="17">H13*0.1</f>
        <v>50000</v>
      </c>
      <c r="I47" s="70">
        <f t="shared" si="17"/>
        <v>52500</v>
      </c>
      <c r="J47" s="70">
        <f t="shared" si="17"/>
        <v>57500</v>
      </c>
      <c r="K47" s="70">
        <f t="shared" si="17"/>
        <v>62500</v>
      </c>
      <c r="L47" s="70">
        <f t="shared" si="17"/>
        <v>62500</v>
      </c>
      <c r="M47" s="70">
        <f t="shared" si="17"/>
        <v>45000</v>
      </c>
      <c r="N47" s="70">
        <f t="shared" si="17"/>
        <v>42500</v>
      </c>
      <c r="O47" s="70">
        <f t="shared" si="17"/>
        <v>42500</v>
      </c>
    </row>
    <row r="48" spans="1:26" x14ac:dyDescent="0.25">
      <c r="C48" s="47" t="s">
        <v>124</v>
      </c>
      <c r="G48" s="118"/>
      <c r="H48" s="70">
        <f t="shared" si="17"/>
        <v>47500</v>
      </c>
      <c r="I48" s="70">
        <f t="shared" si="17"/>
        <v>47500</v>
      </c>
      <c r="J48" s="70">
        <f t="shared" si="17"/>
        <v>52500</v>
      </c>
      <c r="K48" s="70">
        <f t="shared" si="17"/>
        <v>52500</v>
      </c>
      <c r="L48" s="70">
        <f t="shared" si="17"/>
        <v>50000</v>
      </c>
      <c r="M48" s="70">
        <f t="shared" si="17"/>
        <v>25000</v>
      </c>
      <c r="N48" s="70">
        <f t="shared" si="17"/>
        <v>12500</v>
      </c>
      <c r="O48" s="70">
        <f t="shared" si="17"/>
        <v>6250</v>
      </c>
    </row>
    <row r="49" spans="1:26" x14ac:dyDescent="0.25">
      <c r="B49" s="93" t="s">
        <v>23</v>
      </c>
      <c r="G49" s="118">
        <f t="shared" ref="G49:O49" si="18">SUM(G44:G48)</f>
        <v>2000000</v>
      </c>
      <c r="H49" s="70">
        <f t="shared" si="18"/>
        <v>4630800</v>
      </c>
      <c r="I49" s="70">
        <f t="shared" si="18"/>
        <v>6604096.7999999998</v>
      </c>
      <c r="J49" s="70">
        <f t="shared" si="18"/>
        <v>1947757.6000000008</v>
      </c>
      <c r="K49" s="70">
        <f t="shared" si="18"/>
        <v>4282418.4000000004</v>
      </c>
      <c r="L49" s="70">
        <f t="shared" si="18"/>
        <v>6411579.2000000002</v>
      </c>
      <c r="M49" s="70">
        <f t="shared" si="18"/>
        <v>6897540</v>
      </c>
      <c r="N49" s="70">
        <f t="shared" si="18"/>
        <v>7679400.7999999998</v>
      </c>
      <c r="O49" s="70">
        <f t="shared" si="18"/>
        <v>8528211.6000000015</v>
      </c>
    </row>
    <row r="50" spans="1:26" s="38" customFormat="1" x14ac:dyDescent="0.25">
      <c r="A50" s="101"/>
      <c r="B50" s="103" t="s">
        <v>24</v>
      </c>
      <c r="G50" s="102"/>
      <c r="H50" s="69">
        <f>G50+G51</f>
        <v>3000000</v>
      </c>
      <c r="I50" s="69">
        <f>H50+H51</f>
        <v>3000000</v>
      </c>
      <c r="J50" s="69">
        <f>I50+I51</f>
        <v>3020000</v>
      </c>
      <c r="K50" s="69">
        <f>J50+J51</f>
        <v>3020000</v>
      </c>
      <c r="L50" s="69">
        <f t="shared" ref="L50:O50" si="19">K50+K51</f>
        <v>3020000</v>
      </c>
      <c r="M50" s="69">
        <f t="shared" si="19"/>
        <v>3020000</v>
      </c>
      <c r="N50" s="69">
        <f t="shared" si="19"/>
        <v>3020000</v>
      </c>
      <c r="O50" s="69">
        <f t="shared" si="19"/>
        <v>3020000</v>
      </c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26" s="38" customFormat="1" x14ac:dyDescent="0.25">
      <c r="A51" s="101"/>
      <c r="C51" s="38" t="s">
        <v>264</v>
      </c>
      <c r="G51" s="102">
        <v>3000000</v>
      </c>
      <c r="H51" s="69"/>
      <c r="I51" s="105">
        <v>20000</v>
      </c>
      <c r="J51" s="69">
        <v>0</v>
      </c>
      <c r="K51" s="69">
        <v>0</v>
      </c>
      <c r="L51" s="69">
        <v>0</v>
      </c>
      <c r="M51" s="69">
        <v>0</v>
      </c>
      <c r="N51" s="69">
        <v>0</v>
      </c>
      <c r="O51" s="69">
        <v>0</v>
      </c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26" x14ac:dyDescent="0.25">
      <c r="C52" s="47" t="s">
        <v>26</v>
      </c>
      <c r="G52" s="118"/>
      <c r="H52" s="70">
        <f>H50+H51</f>
        <v>3000000</v>
      </c>
      <c r="I52" s="70">
        <f>I50+I51</f>
        <v>3020000</v>
      </c>
      <c r="J52" s="70">
        <f>J50+J51</f>
        <v>3020000</v>
      </c>
      <c r="K52" s="70">
        <f>K50+K51</f>
        <v>3020000</v>
      </c>
      <c r="L52" s="70">
        <f t="shared" ref="L52:O52" si="20">L50+L51</f>
        <v>3020000</v>
      </c>
      <c r="M52" s="70">
        <f t="shared" si="20"/>
        <v>3020000</v>
      </c>
      <c r="N52" s="70">
        <f t="shared" si="20"/>
        <v>3020000</v>
      </c>
      <c r="O52" s="70">
        <f t="shared" si="20"/>
        <v>3020000</v>
      </c>
    </row>
    <row r="53" spans="1:26" x14ac:dyDescent="0.25">
      <c r="C53" s="47" t="s">
        <v>27</v>
      </c>
      <c r="G53" s="118"/>
      <c r="H53" s="70">
        <f>H31</f>
        <v>0</v>
      </c>
      <c r="I53" s="70">
        <f>I31</f>
        <v>360000</v>
      </c>
      <c r="J53" s="70">
        <f t="shared" ref="J53:O53" si="21">J31+I53</f>
        <v>722400</v>
      </c>
      <c r="K53" s="70">
        <f t="shared" si="21"/>
        <v>1084800</v>
      </c>
      <c r="L53" s="70">
        <f t="shared" si="21"/>
        <v>1447200</v>
      </c>
      <c r="M53" s="70">
        <f t="shared" si="21"/>
        <v>1809600</v>
      </c>
      <c r="N53" s="70">
        <f t="shared" si="21"/>
        <v>2172000</v>
      </c>
      <c r="O53" s="70">
        <f t="shared" si="21"/>
        <v>2534400</v>
      </c>
    </row>
    <row r="54" spans="1:26" x14ac:dyDescent="0.25">
      <c r="B54" s="93" t="s">
        <v>28</v>
      </c>
      <c r="G54" s="122">
        <f>G50+G51-G53</f>
        <v>3000000</v>
      </c>
      <c r="H54" s="69">
        <f>H52-H53</f>
        <v>3000000</v>
      </c>
      <c r="I54" s="70">
        <f>I52-I53</f>
        <v>2660000</v>
      </c>
      <c r="J54" s="70">
        <f>J52-J53</f>
        <v>2297600</v>
      </c>
      <c r="K54" s="70">
        <f>K52-K53</f>
        <v>1935200</v>
      </c>
      <c r="L54" s="70">
        <f t="shared" ref="L54:O54" si="22">L52-L53</f>
        <v>1572800</v>
      </c>
      <c r="M54" s="70">
        <f t="shared" si="22"/>
        <v>1210400</v>
      </c>
      <c r="N54" s="70">
        <f t="shared" si="22"/>
        <v>848000</v>
      </c>
      <c r="O54" s="70">
        <f t="shared" si="22"/>
        <v>485600</v>
      </c>
    </row>
    <row r="55" spans="1:26" x14ac:dyDescent="0.25">
      <c r="B55" s="93" t="s">
        <v>215</v>
      </c>
      <c r="G55" s="118"/>
    </row>
    <row r="56" spans="1:26" x14ac:dyDescent="0.25">
      <c r="C56" s="47" t="s">
        <v>153</v>
      </c>
      <c r="G56" s="118">
        <v>499000</v>
      </c>
      <c r="H56" s="70">
        <f>G56+G57</f>
        <v>499000</v>
      </c>
      <c r="I56" s="70">
        <f>H56+H57</f>
        <v>1699000</v>
      </c>
      <c r="J56" s="70">
        <f>I56+I57</f>
        <v>1699000</v>
      </c>
      <c r="K56" s="70">
        <f>J56+J57</f>
        <v>8699000</v>
      </c>
      <c r="L56" s="70">
        <f t="shared" ref="L56:O56" si="23">K56+K57</f>
        <v>8699000</v>
      </c>
      <c r="M56" s="70">
        <f t="shared" si="23"/>
        <v>8699000</v>
      </c>
      <c r="N56" s="70">
        <f t="shared" si="23"/>
        <v>8699000</v>
      </c>
      <c r="O56" s="70">
        <f t="shared" si="23"/>
        <v>8699000</v>
      </c>
    </row>
    <row r="57" spans="1:26" x14ac:dyDescent="0.25">
      <c r="C57" s="47" t="s">
        <v>155</v>
      </c>
      <c r="G57" s="118">
        <v>0</v>
      </c>
      <c r="H57" s="70">
        <v>1200000</v>
      </c>
      <c r="I57" s="70">
        <v>0</v>
      </c>
      <c r="J57" s="70">
        <v>7000000</v>
      </c>
      <c r="K57" s="70">
        <v>0</v>
      </c>
      <c r="L57" s="70">
        <v>0</v>
      </c>
      <c r="M57" s="70">
        <v>0</v>
      </c>
      <c r="N57" s="70">
        <v>0</v>
      </c>
      <c r="O57" s="70">
        <v>0</v>
      </c>
    </row>
    <row r="58" spans="1:26" x14ac:dyDescent="0.25">
      <c r="C58" s="47" t="s">
        <v>154</v>
      </c>
      <c r="G58" s="118"/>
      <c r="H58" s="70">
        <f>H56+H57</f>
        <v>1699000</v>
      </c>
      <c r="I58" s="70">
        <f>I56+I57</f>
        <v>1699000</v>
      </c>
      <c r="J58" s="70">
        <f>J56+J57</f>
        <v>8699000</v>
      </c>
      <c r="K58" s="70">
        <f>K56+K57</f>
        <v>8699000</v>
      </c>
      <c r="L58" s="70">
        <f t="shared" ref="L58:O58" si="24">L56+L57</f>
        <v>8699000</v>
      </c>
      <c r="M58" s="70">
        <f t="shared" si="24"/>
        <v>8699000</v>
      </c>
      <c r="N58" s="70">
        <f t="shared" si="24"/>
        <v>8699000</v>
      </c>
      <c r="O58" s="70">
        <f t="shared" si="24"/>
        <v>8699000</v>
      </c>
    </row>
    <row r="61" spans="1:26" x14ac:dyDescent="0.25">
      <c r="B61" s="93" t="s">
        <v>29</v>
      </c>
      <c r="D61" s="93"/>
      <c r="E61" s="93"/>
      <c r="F61" s="93"/>
      <c r="G61" s="118">
        <f>G49+G54+G58</f>
        <v>5000000</v>
      </c>
      <c r="H61" s="118">
        <f>H49+H54+H58</f>
        <v>9329800</v>
      </c>
      <c r="I61" s="118">
        <f>I49+I54+I58</f>
        <v>10963096.800000001</v>
      </c>
      <c r="J61" s="118">
        <f t="shared" ref="J61:O61" si="25">J49+J54+J58</f>
        <v>12944357.600000001</v>
      </c>
      <c r="K61" s="118">
        <f t="shared" si="25"/>
        <v>14916618.4</v>
      </c>
      <c r="L61" s="70">
        <f t="shared" si="25"/>
        <v>16683379.199999999</v>
      </c>
      <c r="M61" s="70">
        <f t="shared" si="25"/>
        <v>16806940</v>
      </c>
      <c r="N61" s="70">
        <f t="shared" si="25"/>
        <v>17226400.800000001</v>
      </c>
      <c r="O61" s="70">
        <f t="shared" si="25"/>
        <v>17712811.600000001</v>
      </c>
    </row>
    <row r="63" spans="1:26" x14ac:dyDescent="0.25">
      <c r="B63" s="93" t="s">
        <v>30</v>
      </c>
    </row>
    <row r="64" spans="1:26" s="96" customFormat="1" x14ac:dyDescent="0.25">
      <c r="A64" s="92"/>
      <c r="C64" s="96" t="s">
        <v>203</v>
      </c>
      <c r="G64" s="123"/>
      <c r="H64" s="123">
        <f t="shared" ref="H64:O65" si="26">H13*0.1</f>
        <v>50000</v>
      </c>
      <c r="I64" s="123">
        <f t="shared" si="26"/>
        <v>52500</v>
      </c>
      <c r="J64" s="123">
        <f t="shared" si="26"/>
        <v>57500</v>
      </c>
      <c r="K64" s="123">
        <f t="shared" si="26"/>
        <v>62500</v>
      </c>
      <c r="L64" s="123">
        <f t="shared" si="26"/>
        <v>62500</v>
      </c>
      <c r="M64" s="123">
        <f t="shared" si="26"/>
        <v>45000</v>
      </c>
      <c r="N64" s="123">
        <f t="shared" si="26"/>
        <v>42500</v>
      </c>
      <c r="O64" s="123">
        <f t="shared" si="26"/>
        <v>42500</v>
      </c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</row>
    <row r="65" spans="1:26" s="96" customFormat="1" x14ac:dyDescent="0.25">
      <c r="A65" s="92"/>
      <c r="C65" s="96" t="s">
        <v>204</v>
      </c>
      <c r="G65" s="123"/>
      <c r="H65" s="123">
        <f t="shared" si="26"/>
        <v>47500</v>
      </c>
      <c r="I65" s="123">
        <f t="shared" si="26"/>
        <v>47500</v>
      </c>
      <c r="J65" s="123">
        <f t="shared" si="26"/>
        <v>52500</v>
      </c>
      <c r="K65" s="123">
        <f t="shared" si="26"/>
        <v>52500</v>
      </c>
      <c r="L65" s="123">
        <f t="shared" si="26"/>
        <v>50000</v>
      </c>
      <c r="M65" s="123">
        <f t="shared" si="26"/>
        <v>25000</v>
      </c>
      <c r="N65" s="123">
        <f t="shared" si="26"/>
        <v>12500</v>
      </c>
      <c r="O65" s="123">
        <f t="shared" si="26"/>
        <v>6250</v>
      </c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</row>
    <row r="66" spans="1:26" s="96" customFormat="1" x14ac:dyDescent="0.25">
      <c r="A66" s="92"/>
      <c r="C66" s="96" t="s">
        <v>32</v>
      </c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</row>
    <row r="67" spans="1:26" s="96" customFormat="1" x14ac:dyDescent="0.25">
      <c r="A67" s="92"/>
      <c r="C67" s="96" t="s">
        <v>185</v>
      </c>
      <c r="G67" s="123"/>
      <c r="H67" s="123">
        <f t="shared" ref="H67:O68" si="27">H10*0.5</f>
        <v>1000000</v>
      </c>
      <c r="I67" s="123">
        <f t="shared" si="27"/>
        <v>1050000</v>
      </c>
      <c r="J67" s="123">
        <f t="shared" si="27"/>
        <v>1150000</v>
      </c>
      <c r="K67" s="123">
        <f t="shared" si="27"/>
        <v>1250000</v>
      </c>
      <c r="L67" s="123">
        <f t="shared" si="27"/>
        <v>1250000</v>
      </c>
      <c r="M67" s="123">
        <f t="shared" si="27"/>
        <v>900000</v>
      </c>
      <c r="N67" s="123">
        <f t="shared" si="27"/>
        <v>850000</v>
      </c>
      <c r="O67" s="123">
        <f t="shared" si="27"/>
        <v>850000</v>
      </c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</row>
    <row r="68" spans="1:26" s="96" customFormat="1" x14ac:dyDescent="0.25">
      <c r="A68" s="92"/>
      <c r="C68" s="96" t="s">
        <v>186</v>
      </c>
      <c r="G68" s="123"/>
      <c r="H68" s="123">
        <f t="shared" si="27"/>
        <v>950000</v>
      </c>
      <c r="I68" s="123">
        <f t="shared" si="27"/>
        <v>950000</v>
      </c>
      <c r="J68" s="123">
        <f t="shared" si="27"/>
        <v>1050000</v>
      </c>
      <c r="K68" s="123">
        <f t="shared" si="27"/>
        <v>1050000</v>
      </c>
      <c r="L68" s="123">
        <f t="shared" si="27"/>
        <v>1000000</v>
      </c>
      <c r="M68" s="123">
        <f t="shared" si="27"/>
        <v>500000</v>
      </c>
      <c r="N68" s="123">
        <f t="shared" si="27"/>
        <v>250000</v>
      </c>
      <c r="O68" s="123">
        <f t="shared" si="27"/>
        <v>125000</v>
      </c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</row>
    <row r="69" spans="1:26" s="96" customFormat="1" x14ac:dyDescent="0.25">
      <c r="A69" s="92"/>
      <c r="C69" s="96" t="s">
        <v>257</v>
      </c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</row>
    <row r="70" spans="1:26" x14ac:dyDescent="0.25">
      <c r="B70" s="93" t="s">
        <v>33</v>
      </c>
      <c r="H70" s="70">
        <f>H64+H66+H65+H67+H68+H69</f>
        <v>2047500</v>
      </c>
      <c r="I70" s="70">
        <f>I64+I66+I65+I67+I68+I69</f>
        <v>2100000</v>
      </c>
      <c r="J70" s="70">
        <f t="shared" ref="J70:O70" si="28">J64+J66+J65+J67+J68+J69</f>
        <v>2310000</v>
      </c>
      <c r="K70" s="70">
        <f t="shared" si="28"/>
        <v>2415000</v>
      </c>
      <c r="L70" s="70">
        <f t="shared" si="28"/>
        <v>2362500</v>
      </c>
      <c r="M70" s="70">
        <f t="shared" si="28"/>
        <v>1470000</v>
      </c>
      <c r="N70" s="70">
        <f t="shared" si="28"/>
        <v>1155000</v>
      </c>
      <c r="O70" s="70">
        <f t="shared" si="28"/>
        <v>1023750</v>
      </c>
    </row>
    <row r="71" spans="1:26" x14ac:dyDescent="0.25">
      <c r="Q71" s="70" t="s">
        <v>269</v>
      </c>
      <c r="S71" s="70">
        <v>1000</v>
      </c>
    </row>
    <row r="72" spans="1:26" x14ac:dyDescent="0.25">
      <c r="C72" s="47" t="s">
        <v>34</v>
      </c>
      <c r="G72" s="121">
        <v>2000000</v>
      </c>
      <c r="H72" s="70">
        <f>G74</f>
        <v>2000000</v>
      </c>
      <c r="I72" s="70">
        <f>H74</f>
        <v>2000100</v>
      </c>
      <c r="J72" s="70">
        <f>I74</f>
        <v>2000100</v>
      </c>
      <c r="K72" s="70">
        <f>J74</f>
        <v>2000100</v>
      </c>
      <c r="L72" s="70">
        <f t="shared" ref="L72:O72" si="29">K74</f>
        <v>2000100</v>
      </c>
      <c r="M72" s="70">
        <f t="shared" si="29"/>
        <v>2000100</v>
      </c>
      <c r="N72" s="70">
        <f t="shared" si="29"/>
        <v>2000100</v>
      </c>
      <c r="O72" s="70">
        <f t="shared" si="29"/>
        <v>2000100</v>
      </c>
      <c r="Q72" s="70" t="s">
        <v>270</v>
      </c>
      <c r="R72" s="47"/>
      <c r="S72" s="70">
        <v>1000</v>
      </c>
      <c r="T72" s="70" t="s">
        <v>271</v>
      </c>
    </row>
    <row r="73" spans="1:26" x14ac:dyDescent="0.25">
      <c r="C73" s="47" t="s">
        <v>114</v>
      </c>
      <c r="G73" s="70">
        <v>0</v>
      </c>
      <c r="H73" s="70">
        <v>100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  <c r="N73" s="70">
        <v>0</v>
      </c>
      <c r="O73" s="70">
        <v>0</v>
      </c>
      <c r="T73" s="70">
        <v>5</v>
      </c>
    </row>
    <row r="74" spans="1:26" x14ac:dyDescent="0.25">
      <c r="B74" s="93" t="s">
        <v>115</v>
      </c>
      <c r="G74" s="70">
        <f>G73+G72</f>
        <v>2000000</v>
      </c>
      <c r="H74" s="70">
        <f>H72+H73</f>
        <v>2000100</v>
      </c>
      <c r="I74" s="70">
        <f>I72+I73</f>
        <v>2000100</v>
      </c>
      <c r="J74" s="70">
        <f>J72+J73</f>
        <v>2000100</v>
      </c>
      <c r="K74" s="70">
        <f>K72+K73</f>
        <v>2000100</v>
      </c>
      <c r="L74" s="70">
        <f t="shared" ref="L74:O74" si="30">L72+L73</f>
        <v>2000100</v>
      </c>
      <c r="M74" s="70">
        <f t="shared" si="30"/>
        <v>2000100</v>
      </c>
      <c r="N74" s="70">
        <f t="shared" si="30"/>
        <v>2000100</v>
      </c>
      <c r="O74" s="70">
        <f t="shared" si="30"/>
        <v>2000100</v>
      </c>
    </row>
    <row r="75" spans="1:26" x14ac:dyDescent="0.25">
      <c r="R75" s="70" t="s">
        <v>272</v>
      </c>
      <c r="S75" s="70">
        <f>S71+S72</f>
        <v>2000</v>
      </c>
    </row>
    <row r="76" spans="1:26" x14ac:dyDescent="0.25">
      <c r="B76" s="93" t="s">
        <v>35</v>
      </c>
    </row>
    <row r="77" spans="1:26" s="38" customFormat="1" x14ac:dyDescent="0.25">
      <c r="A77" s="101"/>
      <c r="C77" s="38" t="s">
        <v>36</v>
      </c>
      <c r="E77" s="128" t="s">
        <v>263</v>
      </c>
      <c r="G77" s="102">
        <v>3000000</v>
      </c>
      <c r="H77" s="69">
        <f>G77</f>
        <v>3000000</v>
      </c>
      <c r="I77" s="69">
        <f>H77+H78</f>
        <v>3020000</v>
      </c>
      <c r="J77" s="69">
        <f>I77+I78</f>
        <v>3020000</v>
      </c>
      <c r="K77" s="69">
        <f t="shared" ref="K77:O77" si="31">J77+J78</f>
        <v>3020000</v>
      </c>
      <c r="L77" s="69">
        <f t="shared" si="31"/>
        <v>3020000</v>
      </c>
      <c r="M77" s="69">
        <f t="shared" si="31"/>
        <v>3020000</v>
      </c>
      <c r="N77" s="69">
        <f t="shared" si="31"/>
        <v>3020000</v>
      </c>
      <c r="O77" s="69">
        <f t="shared" si="31"/>
        <v>3020000</v>
      </c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spans="1:26" s="38" customFormat="1" x14ac:dyDescent="0.25">
      <c r="A78" s="101"/>
      <c r="C78" s="38" t="s">
        <v>273</v>
      </c>
      <c r="E78" s="128"/>
      <c r="G78" s="102">
        <v>0</v>
      </c>
      <c r="H78" s="69">
        <v>20000</v>
      </c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spans="1:26" x14ac:dyDescent="0.25">
      <c r="C79" s="47" t="s">
        <v>37</v>
      </c>
      <c r="H79" s="70">
        <f t="shared" ref="H79:O79" si="32">G79+H34</f>
        <v>2204000</v>
      </c>
      <c r="I79" s="70">
        <f t="shared" si="32"/>
        <v>4179996</v>
      </c>
      <c r="J79" s="70">
        <f t="shared" si="32"/>
        <v>6394072</v>
      </c>
      <c r="K79" s="70">
        <f t="shared" si="32"/>
        <v>8728148</v>
      </c>
      <c r="L79" s="70">
        <f t="shared" si="32"/>
        <v>11002224</v>
      </c>
      <c r="M79" s="70">
        <f t="shared" si="32"/>
        <v>12272300</v>
      </c>
      <c r="N79" s="70">
        <f t="shared" si="32"/>
        <v>13190376</v>
      </c>
      <c r="O79" s="70">
        <f t="shared" si="32"/>
        <v>13962452</v>
      </c>
    </row>
    <row r="80" spans="1:26" x14ac:dyDescent="0.25">
      <c r="C80" s="47" t="s">
        <v>261</v>
      </c>
      <c r="H80" s="70">
        <f t="shared" ref="H80:O80" si="33">G80+H81</f>
        <v>440800</v>
      </c>
      <c r="I80" s="70">
        <f t="shared" si="33"/>
        <v>835999.2</v>
      </c>
      <c r="J80" s="70">
        <f t="shared" si="33"/>
        <v>1278814.3999999999</v>
      </c>
      <c r="K80" s="70">
        <f t="shared" si="33"/>
        <v>1745629.5999999999</v>
      </c>
      <c r="L80" s="70">
        <f t="shared" si="33"/>
        <v>2200444.7999999998</v>
      </c>
      <c r="M80" s="70">
        <f t="shared" si="33"/>
        <v>2454460</v>
      </c>
      <c r="N80" s="70">
        <f t="shared" si="33"/>
        <v>2638075.2000000002</v>
      </c>
      <c r="O80" s="70">
        <f t="shared" si="33"/>
        <v>2792490.4000000004</v>
      </c>
    </row>
    <row r="81" spans="1:17" s="47" customFormat="1" x14ac:dyDescent="0.25">
      <c r="A81" s="92"/>
      <c r="C81" s="47" t="s">
        <v>262</v>
      </c>
      <c r="G81" s="70"/>
      <c r="H81" s="70">
        <f t="shared" ref="H81:O81" si="34">H34*0.2</f>
        <v>440800</v>
      </c>
      <c r="I81" s="70">
        <f t="shared" si="34"/>
        <v>395199.2</v>
      </c>
      <c r="J81" s="70">
        <f t="shared" si="34"/>
        <v>442815.2</v>
      </c>
      <c r="K81" s="70">
        <f t="shared" si="34"/>
        <v>466815.2</v>
      </c>
      <c r="L81" s="70">
        <f t="shared" si="34"/>
        <v>454815.2</v>
      </c>
      <c r="M81" s="70">
        <f t="shared" si="34"/>
        <v>254015.2</v>
      </c>
      <c r="N81" s="70">
        <f t="shared" si="34"/>
        <v>183615.2</v>
      </c>
      <c r="O81" s="70">
        <f t="shared" si="34"/>
        <v>154415.20000000001</v>
      </c>
      <c r="P81" s="70"/>
      <c r="Q81" s="70"/>
    </row>
    <row r="82" spans="1:17" s="47" customFormat="1" x14ac:dyDescent="0.25">
      <c r="A82" s="92"/>
      <c r="B82" s="93" t="s">
        <v>39</v>
      </c>
      <c r="G82" s="70">
        <f>G77+G79</f>
        <v>3000000</v>
      </c>
      <c r="H82" s="70">
        <f>H77+H79-H80+H78</f>
        <v>4783200</v>
      </c>
      <c r="I82" s="70">
        <f>I77+I79-I80+I78</f>
        <v>6363996.7999999998</v>
      </c>
      <c r="J82" s="70">
        <f t="shared" ref="J82:O82" si="35">J77+J79-J80+J78</f>
        <v>8135257.5999999996</v>
      </c>
      <c r="K82" s="70">
        <f t="shared" si="35"/>
        <v>10002518.4</v>
      </c>
      <c r="L82" s="70">
        <f t="shared" si="35"/>
        <v>11821779.199999999</v>
      </c>
      <c r="M82" s="70">
        <f t="shared" si="35"/>
        <v>12837840</v>
      </c>
      <c r="N82" s="70">
        <f t="shared" si="35"/>
        <v>13572300.800000001</v>
      </c>
      <c r="O82" s="70">
        <f t="shared" si="35"/>
        <v>14189961.6</v>
      </c>
      <c r="P82" s="70"/>
      <c r="Q82" s="70"/>
    </row>
    <row r="84" spans="1:17" s="47" customFormat="1" x14ac:dyDescent="0.25">
      <c r="A84" s="92"/>
      <c r="C84" s="93" t="s">
        <v>40</v>
      </c>
      <c r="D84" s="93"/>
      <c r="E84" s="93"/>
      <c r="F84" s="93"/>
      <c r="G84" s="118">
        <f>G74+G70+G82</f>
        <v>5000000</v>
      </c>
      <c r="H84" s="118">
        <f t="shared" ref="H84:O84" si="36">H70+H74+H82</f>
        <v>8830800</v>
      </c>
      <c r="I84" s="118">
        <f t="shared" si="36"/>
        <v>10464096.800000001</v>
      </c>
      <c r="J84" s="118">
        <f t="shared" si="36"/>
        <v>12445357.6</v>
      </c>
      <c r="K84" s="118">
        <f t="shared" si="36"/>
        <v>14417618.4</v>
      </c>
      <c r="L84" s="70">
        <f t="shared" si="36"/>
        <v>16184379.199999999</v>
      </c>
      <c r="M84" s="70">
        <f t="shared" si="36"/>
        <v>16307940</v>
      </c>
      <c r="N84" s="70">
        <f t="shared" si="36"/>
        <v>16727400.800000001</v>
      </c>
      <c r="O84" s="70">
        <f t="shared" si="36"/>
        <v>17213811.600000001</v>
      </c>
      <c r="P84" s="70"/>
      <c r="Q84" s="70"/>
    </row>
    <row r="85" spans="1:17" s="47" customFormat="1" x14ac:dyDescent="0.25">
      <c r="A85" s="92"/>
      <c r="B85" s="70" t="s">
        <v>138</v>
      </c>
      <c r="G85" s="70">
        <v>0</v>
      </c>
      <c r="H85" s="70">
        <f t="shared" ref="H85:O85" si="37">H61-H84</f>
        <v>499000</v>
      </c>
      <c r="I85" s="70">
        <f t="shared" si="37"/>
        <v>499000</v>
      </c>
      <c r="J85" s="70">
        <f t="shared" si="37"/>
        <v>499000.00000000186</v>
      </c>
      <c r="K85" s="70">
        <f t="shared" si="37"/>
        <v>499000</v>
      </c>
      <c r="L85" s="70">
        <f t="shared" si="37"/>
        <v>499000</v>
      </c>
      <c r="M85" s="70">
        <f t="shared" si="37"/>
        <v>499000</v>
      </c>
      <c r="N85" s="70">
        <f t="shared" si="37"/>
        <v>499000</v>
      </c>
      <c r="O85" s="70">
        <f t="shared" si="37"/>
        <v>499000</v>
      </c>
      <c r="P85" s="70"/>
      <c r="Q85" s="70"/>
    </row>
    <row r="86" spans="1:17" s="47" customFormat="1" x14ac:dyDescent="0.25">
      <c r="A86" s="92"/>
      <c r="G86" s="70"/>
      <c r="H86" s="70">
        <f t="shared" ref="H86:I86" si="38">H85-G85</f>
        <v>499000</v>
      </c>
      <c r="I86" s="70">
        <f t="shared" si="38"/>
        <v>0</v>
      </c>
      <c r="J86" s="70">
        <f>J85-I85</f>
        <v>1.862645149230957E-9</v>
      </c>
      <c r="K86" s="70">
        <f t="shared" ref="K86:O86" si="39">K85-J85</f>
        <v>-1.862645149230957E-9</v>
      </c>
      <c r="L86" s="70">
        <f t="shared" si="39"/>
        <v>0</v>
      </c>
      <c r="M86" s="70">
        <f t="shared" si="39"/>
        <v>0</v>
      </c>
      <c r="N86" s="70">
        <f t="shared" si="39"/>
        <v>0</v>
      </c>
      <c r="O86" s="70">
        <f t="shared" si="39"/>
        <v>0</v>
      </c>
      <c r="P86" s="70"/>
      <c r="Q86" s="70"/>
    </row>
    <row r="87" spans="1:17" s="47" customFormat="1" x14ac:dyDescent="0.25">
      <c r="A87" s="92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 t="s">
        <v>232</v>
      </c>
    </row>
    <row r="88" spans="1:17" s="47" customFormat="1" x14ac:dyDescent="0.25">
      <c r="A88" s="92"/>
      <c r="B88" s="47" t="s">
        <v>265</v>
      </c>
      <c r="P88" s="70"/>
      <c r="Q88" s="70" t="s">
        <v>233</v>
      </c>
    </row>
    <row r="89" spans="1:17" s="47" customFormat="1" x14ac:dyDescent="0.25">
      <c r="A89" s="92"/>
      <c r="B89" s="47" t="s">
        <v>266</v>
      </c>
      <c r="G89" s="70"/>
      <c r="H89" s="124"/>
      <c r="I89" s="124" t="s">
        <v>41</v>
      </c>
      <c r="J89" s="124"/>
      <c r="K89" s="124"/>
      <c r="L89" s="124"/>
      <c r="M89" s="124"/>
      <c r="N89" s="124"/>
      <c r="O89" s="124"/>
      <c r="P89" s="70"/>
      <c r="Q89" s="70" t="s">
        <v>234</v>
      </c>
    </row>
    <row r="90" spans="1:17" s="47" customFormat="1" x14ac:dyDescent="0.25">
      <c r="A90" s="92"/>
      <c r="G90" s="70"/>
      <c r="H90" s="124"/>
      <c r="I90" s="124" t="s">
        <v>42</v>
      </c>
      <c r="J90" s="124"/>
      <c r="K90" s="124"/>
      <c r="L90" s="124"/>
      <c r="M90" s="124"/>
      <c r="N90" s="124"/>
      <c r="O90" s="124"/>
      <c r="P90" s="70"/>
      <c r="Q90" s="70" t="s">
        <v>235</v>
      </c>
    </row>
    <row r="91" spans="1:17" s="47" customFormat="1" x14ac:dyDescent="0.25">
      <c r="A91" s="92"/>
      <c r="B91" s="47" t="s">
        <v>267</v>
      </c>
      <c r="G91" s="70"/>
      <c r="H91" s="124" t="s">
        <v>6</v>
      </c>
      <c r="I91" s="124" t="s">
        <v>6</v>
      </c>
      <c r="J91" s="124" t="s">
        <v>18</v>
      </c>
      <c r="K91" s="124" t="s">
        <v>6</v>
      </c>
      <c r="L91" s="124" t="s">
        <v>6</v>
      </c>
      <c r="M91" s="124" t="s">
        <v>6</v>
      </c>
      <c r="N91" s="124" t="s">
        <v>6</v>
      </c>
      <c r="O91" s="124" t="s">
        <v>6</v>
      </c>
      <c r="P91" s="70"/>
      <c r="Q91" s="70"/>
    </row>
    <row r="92" spans="1:17" s="47" customFormat="1" x14ac:dyDescent="0.25">
      <c r="A92" s="92"/>
      <c r="G92" s="70"/>
      <c r="H92" s="124">
        <v>1</v>
      </c>
      <c r="I92" s="124">
        <v>2</v>
      </c>
      <c r="J92" s="124">
        <v>3</v>
      </c>
      <c r="K92" s="124">
        <v>4</v>
      </c>
      <c r="L92" s="124">
        <v>5</v>
      </c>
      <c r="M92" s="124">
        <v>6</v>
      </c>
      <c r="N92" s="124">
        <v>7</v>
      </c>
      <c r="O92" s="124">
        <v>8</v>
      </c>
      <c r="P92" s="70"/>
      <c r="Q92" s="70" t="s">
        <v>236</v>
      </c>
    </row>
    <row r="93" spans="1:17" s="47" customFormat="1" x14ac:dyDescent="0.25">
      <c r="A93" s="92"/>
      <c r="B93" s="47" t="s">
        <v>268</v>
      </c>
      <c r="G93" s="70"/>
      <c r="H93" s="70" t="s">
        <v>43</v>
      </c>
      <c r="I93" s="70"/>
      <c r="J93" s="70"/>
      <c r="K93" s="70"/>
      <c r="L93" s="70"/>
      <c r="M93" s="70"/>
      <c r="N93" s="70"/>
      <c r="O93" s="70"/>
      <c r="P93" s="70"/>
      <c r="Q93" s="70" t="s">
        <v>237</v>
      </c>
    </row>
    <row r="95" spans="1:17" s="70" customFormat="1" x14ac:dyDescent="0.25">
      <c r="A95" s="92"/>
      <c r="B95" s="93" t="s">
        <v>44</v>
      </c>
      <c r="C95" s="47"/>
      <c r="D95" s="47"/>
      <c r="E95" s="47"/>
      <c r="F95" s="47"/>
      <c r="H95" s="120">
        <f>G44</f>
        <v>2000000</v>
      </c>
      <c r="I95" s="70">
        <f>H123</f>
        <v>4143300</v>
      </c>
      <c r="J95" s="70">
        <f t="shared" ref="J95:O95" si="40">I123</f>
        <v>6104096.7999999998</v>
      </c>
      <c r="K95" s="70">
        <f t="shared" si="40"/>
        <v>1397757.6000000008</v>
      </c>
      <c r="L95" s="70">
        <f t="shared" si="40"/>
        <v>3707418.4000000004</v>
      </c>
      <c r="M95" s="70">
        <f t="shared" si="40"/>
        <v>5849079.2000000002</v>
      </c>
      <c r="N95" s="70">
        <f t="shared" si="40"/>
        <v>6547540</v>
      </c>
      <c r="O95" s="70">
        <f t="shared" si="40"/>
        <v>7404400.7999999998</v>
      </c>
    </row>
    <row r="96" spans="1:17" s="70" customFormat="1" x14ac:dyDescent="0.25">
      <c r="A96" s="92"/>
      <c r="B96" s="93" t="s">
        <v>163</v>
      </c>
      <c r="C96" s="47"/>
      <c r="D96" s="47"/>
      <c r="E96" s="47"/>
      <c r="F96" s="47"/>
    </row>
    <row r="97" spans="1:16" s="70" customFormat="1" x14ac:dyDescent="0.25">
      <c r="A97" s="92"/>
      <c r="B97" s="47"/>
      <c r="C97" s="47" t="s">
        <v>15</v>
      </c>
      <c r="D97" s="47"/>
      <c r="E97" s="47"/>
      <c r="F97" s="47"/>
      <c r="H97" s="70">
        <f t="shared" ref="H97:O97" si="41">H34</f>
        <v>2204000</v>
      </c>
      <c r="I97" s="70">
        <f t="shared" si="41"/>
        <v>1975996</v>
      </c>
      <c r="J97" s="70">
        <f t="shared" si="41"/>
        <v>2214076</v>
      </c>
      <c r="K97" s="70">
        <f t="shared" si="41"/>
        <v>2334076</v>
      </c>
      <c r="L97" s="70">
        <f t="shared" si="41"/>
        <v>2274076</v>
      </c>
      <c r="M97" s="70">
        <f t="shared" si="41"/>
        <v>1270076</v>
      </c>
      <c r="N97" s="70">
        <f t="shared" si="41"/>
        <v>918076</v>
      </c>
      <c r="O97" s="70">
        <f t="shared" si="41"/>
        <v>772076</v>
      </c>
    </row>
    <row r="98" spans="1:16" s="70" customFormat="1" x14ac:dyDescent="0.25">
      <c r="A98" s="92"/>
      <c r="B98" s="47"/>
      <c r="C98" s="47" t="s">
        <v>45</v>
      </c>
      <c r="D98" s="47"/>
      <c r="E98" s="47"/>
      <c r="F98" s="47"/>
    </row>
    <row r="99" spans="1:16" s="70" customFormat="1" x14ac:dyDescent="0.25">
      <c r="A99" s="92"/>
      <c r="B99" s="47"/>
      <c r="C99" s="47" t="s">
        <v>12</v>
      </c>
      <c r="D99" s="47"/>
      <c r="E99" s="47"/>
      <c r="F99" s="47"/>
      <c r="H99" s="70">
        <f t="shared" ref="H99:O99" si="42">H31</f>
        <v>0</v>
      </c>
      <c r="I99" s="70">
        <f t="shared" si="42"/>
        <v>360000</v>
      </c>
      <c r="J99" s="70">
        <f t="shared" si="42"/>
        <v>362400</v>
      </c>
      <c r="K99" s="70">
        <f t="shared" si="42"/>
        <v>362400</v>
      </c>
      <c r="L99" s="70">
        <f t="shared" si="42"/>
        <v>362400</v>
      </c>
      <c r="M99" s="70">
        <f t="shared" si="42"/>
        <v>362400</v>
      </c>
      <c r="N99" s="70">
        <f t="shared" si="42"/>
        <v>362400</v>
      </c>
      <c r="O99" s="70">
        <f t="shared" si="42"/>
        <v>362400</v>
      </c>
    </row>
    <row r="100" spans="1:16" s="70" customFormat="1" x14ac:dyDescent="0.25">
      <c r="A100" s="92"/>
      <c r="B100" s="47"/>
      <c r="C100" s="47" t="s">
        <v>134</v>
      </c>
      <c r="D100" s="47"/>
      <c r="E100" s="47"/>
      <c r="F100" s="47"/>
      <c r="H100" s="70">
        <f t="shared" ref="H100:O103" si="43">(G45-H45)</f>
        <v>-200000</v>
      </c>
      <c r="I100" s="70">
        <f t="shared" si="43"/>
        <v>-10000</v>
      </c>
      <c r="J100" s="70">
        <f t="shared" si="43"/>
        <v>-20000</v>
      </c>
      <c r="K100" s="70">
        <f t="shared" si="43"/>
        <v>-20000</v>
      </c>
      <c r="L100" s="70">
        <f t="shared" si="43"/>
        <v>0</v>
      </c>
      <c r="M100" s="70">
        <f t="shared" si="43"/>
        <v>70000</v>
      </c>
      <c r="N100" s="70">
        <f t="shared" si="43"/>
        <v>10000</v>
      </c>
      <c r="O100" s="70">
        <f t="shared" si="43"/>
        <v>0</v>
      </c>
      <c r="P100" s="70" t="s">
        <v>210</v>
      </c>
    </row>
    <row r="101" spans="1:16" s="70" customFormat="1" x14ac:dyDescent="0.25">
      <c r="A101" s="92"/>
      <c r="B101" s="47"/>
      <c r="C101" s="47" t="s">
        <v>135</v>
      </c>
      <c r="D101" s="47"/>
      <c r="E101" s="47"/>
      <c r="F101" s="47"/>
      <c r="H101" s="70">
        <f t="shared" si="43"/>
        <v>-190000</v>
      </c>
      <c r="I101" s="70">
        <f t="shared" si="43"/>
        <v>0</v>
      </c>
      <c r="J101" s="70">
        <f t="shared" si="43"/>
        <v>-20000</v>
      </c>
      <c r="K101" s="70">
        <f t="shared" si="43"/>
        <v>0</v>
      </c>
      <c r="L101" s="70">
        <f t="shared" si="43"/>
        <v>10000</v>
      </c>
      <c r="M101" s="70">
        <f t="shared" si="43"/>
        <v>100000</v>
      </c>
      <c r="N101" s="70">
        <f t="shared" si="43"/>
        <v>50000</v>
      </c>
      <c r="O101" s="70">
        <f t="shared" si="43"/>
        <v>25000</v>
      </c>
    </row>
    <row r="102" spans="1:16" s="70" customFormat="1" x14ac:dyDescent="0.25">
      <c r="A102" s="92"/>
      <c r="B102" s="47"/>
      <c r="C102" s="47" t="s">
        <v>136</v>
      </c>
      <c r="D102" s="47"/>
      <c r="E102" s="47"/>
      <c r="F102" s="47"/>
      <c r="H102" s="70">
        <f t="shared" si="43"/>
        <v>-50000</v>
      </c>
      <c r="I102" s="70">
        <f t="shared" si="43"/>
        <v>-2500</v>
      </c>
      <c r="J102" s="70">
        <f t="shared" si="43"/>
        <v>-5000</v>
      </c>
      <c r="K102" s="70">
        <f t="shared" si="43"/>
        <v>-5000</v>
      </c>
      <c r="L102" s="70">
        <f t="shared" si="43"/>
        <v>0</v>
      </c>
      <c r="M102" s="70">
        <f t="shared" si="43"/>
        <v>17500</v>
      </c>
      <c r="N102" s="70">
        <f t="shared" si="43"/>
        <v>2500</v>
      </c>
      <c r="O102" s="70">
        <f t="shared" si="43"/>
        <v>0</v>
      </c>
    </row>
    <row r="103" spans="1:16" s="70" customFormat="1" x14ac:dyDescent="0.25">
      <c r="A103" s="92"/>
      <c r="B103" s="47"/>
      <c r="C103" s="47" t="s">
        <v>136</v>
      </c>
      <c r="D103" s="47"/>
      <c r="E103" s="47"/>
      <c r="F103" s="47"/>
      <c r="H103" s="70">
        <f t="shared" si="43"/>
        <v>-47500</v>
      </c>
      <c r="I103" s="70">
        <f t="shared" si="43"/>
        <v>0</v>
      </c>
      <c r="J103" s="70">
        <f t="shared" si="43"/>
        <v>-5000</v>
      </c>
      <c r="K103" s="70">
        <f t="shared" si="43"/>
        <v>0</v>
      </c>
      <c r="L103" s="70">
        <f t="shared" si="43"/>
        <v>2500</v>
      </c>
      <c r="M103" s="70">
        <f t="shared" si="43"/>
        <v>25000</v>
      </c>
      <c r="N103" s="70">
        <f t="shared" si="43"/>
        <v>12500</v>
      </c>
      <c r="O103" s="70">
        <f t="shared" si="43"/>
        <v>6250</v>
      </c>
    </row>
    <row r="104" spans="1:16" s="70" customFormat="1" x14ac:dyDescent="0.25">
      <c r="A104" s="92"/>
      <c r="B104" s="47"/>
      <c r="C104" s="96" t="s">
        <v>119</v>
      </c>
      <c r="D104" s="96"/>
      <c r="E104" s="96"/>
      <c r="F104" s="96"/>
      <c r="G104" s="123"/>
      <c r="H104" s="123">
        <f t="shared" ref="H104:O105" si="44">(G64-H64)*-1</f>
        <v>50000</v>
      </c>
      <c r="I104" s="123">
        <f t="shared" si="44"/>
        <v>2500</v>
      </c>
      <c r="J104" s="123">
        <f t="shared" si="44"/>
        <v>5000</v>
      </c>
      <c r="K104" s="123">
        <f t="shared" si="44"/>
        <v>5000</v>
      </c>
      <c r="L104" s="123">
        <f t="shared" si="44"/>
        <v>0</v>
      </c>
      <c r="M104" s="70">
        <f t="shared" si="44"/>
        <v>-17500</v>
      </c>
      <c r="N104" s="70">
        <f t="shared" si="44"/>
        <v>-2500</v>
      </c>
      <c r="O104" s="70">
        <f t="shared" si="44"/>
        <v>0</v>
      </c>
    </row>
    <row r="105" spans="1:16" s="70" customFormat="1" x14ac:dyDescent="0.25">
      <c r="A105" s="92"/>
      <c r="B105" s="47"/>
      <c r="C105" s="96" t="s">
        <v>120</v>
      </c>
      <c r="D105" s="96"/>
      <c r="E105" s="96"/>
      <c r="F105" s="96"/>
      <c r="G105" s="123"/>
      <c r="H105" s="123">
        <f t="shared" si="44"/>
        <v>47500</v>
      </c>
      <c r="I105" s="123">
        <f t="shared" si="44"/>
        <v>0</v>
      </c>
      <c r="J105" s="123">
        <f t="shared" si="44"/>
        <v>5000</v>
      </c>
      <c r="K105" s="123">
        <f t="shared" si="44"/>
        <v>0</v>
      </c>
      <c r="L105" s="123">
        <f t="shared" si="44"/>
        <v>-2500</v>
      </c>
      <c r="M105" s="70">
        <f t="shared" si="44"/>
        <v>-25000</v>
      </c>
      <c r="N105" s="70">
        <f t="shared" si="44"/>
        <v>-12500</v>
      </c>
      <c r="O105" s="70">
        <f t="shared" si="44"/>
        <v>-6250</v>
      </c>
    </row>
    <row r="106" spans="1:16" s="70" customFormat="1" x14ac:dyDescent="0.25">
      <c r="A106" s="92"/>
      <c r="B106" s="47"/>
      <c r="C106" s="96" t="s">
        <v>185</v>
      </c>
      <c r="D106" s="96"/>
      <c r="E106" s="96"/>
      <c r="F106" s="96"/>
      <c r="G106" s="123"/>
      <c r="H106" s="123">
        <f t="shared" ref="H106:O107" si="45">(G67-H67)*-1</f>
        <v>1000000</v>
      </c>
      <c r="I106" s="123">
        <f t="shared" si="45"/>
        <v>50000</v>
      </c>
      <c r="J106" s="123">
        <f t="shared" si="45"/>
        <v>100000</v>
      </c>
      <c r="K106" s="123">
        <f t="shared" si="45"/>
        <v>100000</v>
      </c>
      <c r="L106" s="123">
        <f t="shared" si="45"/>
        <v>0</v>
      </c>
      <c r="M106" s="70">
        <f t="shared" si="45"/>
        <v>-350000</v>
      </c>
      <c r="N106" s="70">
        <f t="shared" si="45"/>
        <v>-50000</v>
      </c>
      <c r="O106" s="70">
        <f t="shared" si="45"/>
        <v>0</v>
      </c>
    </row>
    <row r="107" spans="1:16" s="70" customFormat="1" x14ac:dyDescent="0.25">
      <c r="A107" s="92"/>
      <c r="B107" s="47"/>
      <c r="C107" s="96" t="s">
        <v>186</v>
      </c>
      <c r="D107" s="96"/>
      <c r="E107" s="96"/>
      <c r="F107" s="96"/>
      <c r="G107" s="123"/>
      <c r="H107" s="123">
        <f t="shared" si="45"/>
        <v>950000</v>
      </c>
      <c r="I107" s="123">
        <f t="shared" si="45"/>
        <v>0</v>
      </c>
      <c r="J107" s="123">
        <f t="shared" si="45"/>
        <v>100000</v>
      </c>
      <c r="K107" s="123">
        <f t="shared" si="45"/>
        <v>0</v>
      </c>
      <c r="L107" s="123">
        <f t="shared" si="45"/>
        <v>-50000</v>
      </c>
      <c r="M107" s="70">
        <f t="shared" si="45"/>
        <v>-500000</v>
      </c>
      <c r="N107" s="70">
        <f t="shared" si="45"/>
        <v>-250000</v>
      </c>
      <c r="O107" s="70">
        <f t="shared" si="45"/>
        <v>-125000</v>
      </c>
    </row>
    <row r="108" spans="1:16" s="70" customFormat="1" x14ac:dyDescent="0.25">
      <c r="A108" s="92"/>
      <c r="B108" s="47"/>
      <c r="C108" s="96" t="s">
        <v>46</v>
      </c>
      <c r="D108" s="96"/>
      <c r="E108" s="96"/>
      <c r="F108" s="96"/>
      <c r="G108" s="123"/>
      <c r="H108" s="123">
        <f t="shared" ref="H108:O108" si="46">(F66-H66)*-1</f>
        <v>0</v>
      </c>
      <c r="I108" s="123">
        <f t="shared" si="46"/>
        <v>0</v>
      </c>
      <c r="J108" s="123">
        <f t="shared" si="46"/>
        <v>0</v>
      </c>
      <c r="K108" s="123">
        <f t="shared" si="46"/>
        <v>0</v>
      </c>
      <c r="L108" s="123">
        <f t="shared" si="46"/>
        <v>0</v>
      </c>
      <c r="M108" s="70">
        <f t="shared" si="46"/>
        <v>0</v>
      </c>
      <c r="N108" s="70">
        <f t="shared" si="46"/>
        <v>0</v>
      </c>
      <c r="O108" s="70">
        <f t="shared" si="46"/>
        <v>0</v>
      </c>
    </row>
    <row r="109" spans="1:16" s="70" customFormat="1" x14ac:dyDescent="0.25">
      <c r="A109" s="92"/>
      <c r="B109" s="47"/>
      <c r="C109" s="96"/>
      <c r="D109" s="96"/>
      <c r="E109" s="96"/>
      <c r="F109" s="96"/>
      <c r="G109" s="123"/>
      <c r="H109" s="123"/>
      <c r="I109" s="123"/>
      <c r="J109" s="123"/>
      <c r="K109" s="123"/>
      <c r="L109" s="123"/>
    </row>
    <row r="110" spans="1:16" s="70" customFormat="1" x14ac:dyDescent="0.25">
      <c r="A110" s="92"/>
      <c r="B110" s="93" t="s">
        <v>47</v>
      </c>
      <c r="C110" s="47"/>
      <c r="D110" s="47"/>
      <c r="E110" s="47"/>
      <c r="F110" s="47"/>
      <c r="H110" s="70">
        <f t="shared" ref="H110:O110" si="47">H97+H99+H100+H101+H102+H103+H104+H105+H108+H106+H107</f>
        <v>3764000</v>
      </c>
      <c r="I110" s="70">
        <f t="shared" si="47"/>
        <v>2375996</v>
      </c>
      <c r="J110" s="70">
        <f t="shared" si="47"/>
        <v>2736476</v>
      </c>
      <c r="K110" s="70">
        <f t="shared" si="47"/>
        <v>2776476</v>
      </c>
      <c r="L110" s="70">
        <f t="shared" si="47"/>
        <v>2596476</v>
      </c>
      <c r="M110" s="70">
        <f t="shared" si="47"/>
        <v>952476</v>
      </c>
      <c r="N110" s="70">
        <f t="shared" si="47"/>
        <v>1040476</v>
      </c>
      <c r="O110" s="70">
        <f t="shared" si="47"/>
        <v>1034476</v>
      </c>
    </row>
    <row r="112" spans="1:16" s="70" customFormat="1" x14ac:dyDescent="0.25">
      <c r="A112" s="92"/>
      <c r="B112" s="47"/>
      <c r="C112" s="47" t="s">
        <v>48</v>
      </c>
      <c r="D112" s="47"/>
      <c r="E112" s="47"/>
      <c r="F112" s="47"/>
      <c r="H112" s="70">
        <f t="shared" ref="H112:O112" si="48">H51*-1</f>
        <v>0</v>
      </c>
      <c r="I112" s="70">
        <f t="shared" si="48"/>
        <v>-20000</v>
      </c>
      <c r="J112" s="70">
        <f t="shared" si="48"/>
        <v>0</v>
      </c>
      <c r="K112" s="70">
        <f t="shared" si="48"/>
        <v>0</v>
      </c>
      <c r="L112" s="70">
        <f t="shared" si="48"/>
        <v>0</v>
      </c>
      <c r="M112" s="70">
        <f t="shared" si="48"/>
        <v>0</v>
      </c>
      <c r="N112" s="70">
        <f t="shared" si="48"/>
        <v>0</v>
      </c>
      <c r="O112" s="70">
        <f t="shared" si="48"/>
        <v>0</v>
      </c>
    </row>
    <row r="114" spans="1:26" x14ac:dyDescent="0.25">
      <c r="C114" s="47" t="s">
        <v>49</v>
      </c>
    </row>
    <row r="115" spans="1:26" x14ac:dyDescent="0.25">
      <c r="C115" s="47" t="s">
        <v>137</v>
      </c>
      <c r="H115" s="70">
        <f t="shared" ref="H115:O115" si="49">H73</f>
        <v>100</v>
      </c>
      <c r="I115" s="70">
        <f t="shared" si="49"/>
        <v>0</v>
      </c>
      <c r="J115" s="70">
        <f t="shared" si="49"/>
        <v>0</v>
      </c>
      <c r="K115" s="70">
        <f t="shared" si="49"/>
        <v>0</v>
      </c>
      <c r="L115" s="70">
        <f t="shared" si="49"/>
        <v>0</v>
      </c>
      <c r="M115" s="70">
        <f t="shared" si="49"/>
        <v>0</v>
      </c>
      <c r="N115" s="70">
        <f t="shared" si="49"/>
        <v>0</v>
      </c>
      <c r="O115" s="70">
        <f t="shared" si="49"/>
        <v>0</v>
      </c>
    </row>
    <row r="116" spans="1:26" x14ac:dyDescent="0.25">
      <c r="C116" s="47" t="s">
        <v>50</v>
      </c>
      <c r="H116" s="70">
        <f t="shared" ref="H116" si="50">H78</f>
        <v>20000</v>
      </c>
      <c r="I116" s="70">
        <f>I78</f>
        <v>0</v>
      </c>
      <c r="J116" s="70">
        <f t="shared" ref="J116:O116" si="51">J78</f>
        <v>0</v>
      </c>
      <c r="K116" s="70">
        <f t="shared" si="51"/>
        <v>0</v>
      </c>
      <c r="L116" s="70">
        <f t="shared" si="51"/>
        <v>0</v>
      </c>
      <c r="M116" s="70">
        <f t="shared" si="51"/>
        <v>0</v>
      </c>
      <c r="N116" s="70">
        <f t="shared" si="51"/>
        <v>0</v>
      </c>
      <c r="O116" s="70">
        <f t="shared" si="51"/>
        <v>0</v>
      </c>
    </row>
    <row r="117" spans="1:26" x14ac:dyDescent="0.25">
      <c r="C117" s="47" t="s">
        <v>38</v>
      </c>
      <c r="H117" s="70">
        <f t="shared" ref="H117:O117" si="52">H81</f>
        <v>440800</v>
      </c>
      <c r="I117" s="70">
        <f>I81</f>
        <v>395199.2</v>
      </c>
      <c r="J117" s="70">
        <f t="shared" si="52"/>
        <v>442815.2</v>
      </c>
      <c r="K117" s="70">
        <f t="shared" si="52"/>
        <v>466815.2</v>
      </c>
      <c r="L117" s="70">
        <f t="shared" si="52"/>
        <v>454815.2</v>
      </c>
      <c r="M117" s="70">
        <f t="shared" si="52"/>
        <v>254015.2</v>
      </c>
      <c r="N117" s="70">
        <f t="shared" si="52"/>
        <v>183615.2</v>
      </c>
      <c r="O117" s="70">
        <f t="shared" si="52"/>
        <v>154415.20000000001</v>
      </c>
    </row>
    <row r="119" spans="1:26" x14ac:dyDescent="0.25">
      <c r="B119" s="93" t="s">
        <v>252</v>
      </c>
      <c r="H119" s="70">
        <f>H123-H121-H117</f>
        <v>4902500</v>
      </c>
      <c r="I119" s="70">
        <f>I123-I121-I117</f>
        <v>5708897.5999999996</v>
      </c>
      <c r="J119" s="70">
        <f t="shared" ref="J119:O119" si="53">J123-J121-J117</f>
        <v>7954942.4000000013</v>
      </c>
      <c r="K119" s="70">
        <f t="shared" si="53"/>
        <v>3240603.2</v>
      </c>
      <c r="L119" s="70">
        <f t="shared" si="53"/>
        <v>5394264</v>
      </c>
      <c r="M119" s="70">
        <f t="shared" si="53"/>
        <v>6293524.7999999998</v>
      </c>
      <c r="N119" s="70">
        <f t="shared" si="53"/>
        <v>7220785.5999999996</v>
      </c>
      <c r="O119" s="70">
        <f t="shared" si="53"/>
        <v>8130046.4000000004</v>
      </c>
    </row>
    <row r="121" spans="1:26" s="106" customFormat="1" x14ac:dyDescent="0.25">
      <c r="A121" s="92"/>
      <c r="C121" s="106" t="s">
        <v>156</v>
      </c>
      <c r="G121" s="121"/>
      <c r="H121" s="121">
        <f t="shared" ref="H121:O121" si="54">H57*-1</f>
        <v>-1200000</v>
      </c>
      <c r="I121" s="121">
        <f t="shared" si="54"/>
        <v>0</v>
      </c>
      <c r="J121" s="121">
        <f t="shared" si="54"/>
        <v>-7000000</v>
      </c>
      <c r="K121" s="121">
        <f t="shared" si="54"/>
        <v>0</v>
      </c>
      <c r="L121" s="121">
        <f t="shared" si="54"/>
        <v>0</v>
      </c>
      <c r="M121" s="121">
        <f t="shared" si="54"/>
        <v>0</v>
      </c>
      <c r="N121" s="121">
        <f t="shared" si="54"/>
        <v>0</v>
      </c>
      <c r="O121" s="121">
        <f t="shared" si="54"/>
        <v>0</v>
      </c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</row>
    <row r="123" spans="1:26" x14ac:dyDescent="0.25">
      <c r="A123" s="92" t="s">
        <v>256</v>
      </c>
      <c r="B123" s="93" t="s">
        <v>238</v>
      </c>
      <c r="H123" s="70">
        <f t="shared" ref="H123" si="55">H95+H110+H112+H115+H116+H121-H117</f>
        <v>4143300</v>
      </c>
      <c r="I123" s="70">
        <f>I95+I110+I112+I115+I116+I121-I117</f>
        <v>6104096.7999999998</v>
      </c>
      <c r="J123" s="70">
        <f t="shared" ref="J123:O123" si="56">J95+J110+J112+J115+J116+J121-J117</f>
        <v>1397757.6000000008</v>
      </c>
      <c r="K123" s="70">
        <f t="shared" si="56"/>
        <v>3707418.4000000004</v>
      </c>
      <c r="L123" s="70">
        <f t="shared" si="56"/>
        <v>5849079.2000000002</v>
      </c>
      <c r="M123" s="70">
        <f t="shared" si="56"/>
        <v>6547540</v>
      </c>
      <c r="N123" s="70">
        <f t="shared" si="56"/>
        <v>7404400.7999999998</v>
      </c>
      <c r="O123" s="70">
        <f t="shared" si="56"/>
        <v>8284461.6000000006</v>
      </c>
    </row>
    <row r="125" spans="1:26" x14ac:dyDescent="0.25">
      <c r="D125" s="47" t="s">
        <v>53</v>
      </c>
      <c r="F125" s="47">
        <v>0.5</v>
      </c>
      <c r="H125" s="70">
        <f t="shared" ref="H125:O125" si="57">H95+(G16*$F$125)</f>
        <v>2000000</v>
      </c>
      <c r="I125" s="70">
        <f t="shared" si="57"/>
        <v>5605800</v>
      </c>
      <c r="J125" s="70">
        <f t="shared" si="57"/>
        <v>7604096.7999999998</v>
      </c>
      <c r="K125" s="70">
        <f t="shared" si="57"/>
        <v>3047757.6000000006</v>
      </c>
      <c r="L125" s="70">
        <f t="shared" si="57"/>
        <v>5432418.4000000004</v>
      </c>
      <c r="M125" s="70">
        <f t="shared" si="57"/>
        <v>7536579.2000000002</v>
      </c>
      <c r="N125" s="70">
        <f t="shared" si="57"/>
        <v>7597540</v>
      </c>
      <c r="O125" s="70">
        <f t="shared" si="57"/>
        <v>8229400.7999999998</v>
      </c>
    </row>
    <row r="132" spans="3:15" s="47" customFormat="1" x14ac:dyDescent="0.25">
      <c r="C132" s="92" t="s">
        <v>226</v>
      </c>
      <c r="G132" s="70"/>
      <c r="H132" s="124" t="s">
        <v>6</v>
      </c>
      <c r="I132" s="124" t="s">
        <v>6</v>
      </c>
      <c r="J132" s="124" t="s">
        <v>18</v>
      </c>
      <c r="K132" s="124" t="s">
        <v>6</v>
      </c>
      <c r="L132" s="70" t="s">
        <v>6</v>
      </c>
      <c r="M132" s="70" t="s">
        <v>6</v>
      </c>
      <c r="N132" s="70" t="s">
        <v>6</v>
      </c>
      <c r="O132" s="70" t="s">
        <v>6</v>
      </c>
    </row>
    <row r="133" spans="3:15" s="47" customFormat="1" x14ac:dyDescent="0.25">
      <c r="G133" s="70"/>
      <c r="H133" s="124">
        <v>1</v>
      </c>
      <c r="I133" s="124">
        <v>2</v>
      </c>
      <c r="J133" s="124">
        <v>3</v>
      </c>
      <c r="K133" s="124">
        <v>4</v>
      </c>
      <c r="L133" s="70">
        <v>5</v>
      </c>
      <c r="M133" s="70">
        <v>6</v>
      </c>
      <c r="N133" s="70">
        <v>7</v>
      </c>
      <c r="O133" s="70">
        <v>8</v>
      </c>
    </row>
    <row r="134" spans="3:15" s="47" customFormat="1" x14ac:dyDescent="0.25">
      <c r="C134" s="93" t="s">
        <v>131</v>
      </c>
      <c r="D134" s="93"/>
      <c r="G134" s="70"/>
      <c r="H134" s="70">
        <f t="shared" ref="H134:O134" si="58">H12</f>
        <v>3900000</v>
      </c>
      <c r="I134" s="70">
        <f t="shared" si="58"/>
        <v>4000000</v>
      </c>
      <c r="J134" s="70">
        <f t="shared" si="58"/>
        <v>4400000</v>
      </c>
      <c r="K134" s="70">
        <f t="shared" si="58"/>
        <v>4600000</v>
      </c>
      <c r="L134" s="70">
        <f t="shared" si="58"/>
        <v>4500000</v>
      </c>
      <c r="M134" s="70">
        <f t="shared" si="58"/>
        <v>2800000</v>
      </c>
      <c r="N134" s="70">
        <f t="shared" si="58"/>
        <v>2200000</v>
      </c>
      <c r="O134" s="70">
        <f t="shared" si="58"/>
        <v>1950000</v>
      </c>
    </row>
    <row r="135" spans="3:15" s="47" customFormat="1" x14ac:dyDescent="0.25">
      <c r="C135" s="93" t="s">
        <v>61</v>
      </c>
      <c r="D135" s="93"/>
      <c r="G135" s="70"/>
      <c r="H135" s="70">
        <f t="shared" ref="H135:O135" si="59">H15</f>
        <v>975000</v>
      </c>
      <c r="I135" s="70">
        <f t="shared" si="59"/>
        <v>1000000</v>
      </c>
      <c r="J135" s="70">
        <f t="shared" si="59"/>
        <v>1100000</v>
      </c>
      <c r="K135" s="70">
        <f t="shared" si="59"/>
        <v>1150000</v>
      </c>
      <c r="L135" s="70">
        <f t="shared" si="59"/>
        <v>1125000</v>
      </c>
      <c r="M135" s="70">
        <f t="shared" si="59"/>
        <v>700000</v>
      </c>
      <c r="N135" s="70">
        <f t="shared" si="59"/>
        <v>550000</v>
      </c>
      <c r="O135" s="70">
        <f t="shared" si="59"/>
        <v>487500</v>
      </c>
    </row>
    <row r="136" spans="3:15" s="47" customFormat="1" x14ac:dyDescent="0.25">
      <c r="C136" s="93" t="s">
        <v>223</v>
      </c>
      <c r="D136" s="93"/>
      <c r="G136" s="70"/>
      <c r="H136" s="70">
        <f t="shared" ref="H136:O136" si="60">H27</f>
        <v>70000</v>
      </c>
      <c r="I136" s="70">
        <f t="shared" si="60"/>
        <v>70000</v>
      </c>
      <c r="J136" s="70">
        <f t="shared" si="60"/>
        <v>70000</v>
      </c>
      <c r="K136" s="70">
        <f t="shared" si="60"/>
        <v>70000</v>
      </c>
      <c r="L136" s="70">
        <f t="shared" si="60"/>
        <v>70000</v>
      </c>
      <c r="M136" s="70">
        <f t="shared" si="60"/>
        <v>70000</v>
      </c>
      <c r="N136" s="70">
        <f t="shared" si="60"/>
        <v>70000</v>
      </c>
      <c r="O136" s="70">
        <f t="shared" si="60"/>
        <v>70000</v>
      </c>
    </row>
    <row r="137" spans="3:15" s="47" customFormat="1" x14ac:dyDescent="0.25">
      <c r="C137" s="93" t="s">
        <v>224</v>
      </c>
      <c r="G137" s="70"/>
      <c r="H137" s="70">
        <f t="shared" ref="H137:O137" si="61">H34</f>
        <v>2204000</v>
      </c>
      <c r="I137" s="70">
        <f t="shared" si="61"/>
        <v>1975996</v>
      </c>
      <c r="J137" s="70">
        <f t="shared" si="61"/>
        <v>2214076</v>
      </c>
      <c r="K137" s="70">
        <f t="shared" si="61"/>
        <v>2334076</v>
      </c>
      <c r="L137" s="70">
        <f t="shared" si="61"/>
        <v>2274076</v>
      </c>
      <c r="M137" s="70">
        <f t="shared" si="61"/>
        <v>1270076</v>
      </c>
      <c r="N137" s="70">
        <f t="shared" si="61"/>
        <v>918076</v>
      </c>
      <c r="O137" s="70">
        <f t="shared" si="61"/>
        <v>772076</v>
      </c>
    </row>
    <row r="139" spans="3:15" s="47" customFormat="1" x14ac:dyDescent="0.25">
      <c r="C139" s="93" t="s">
        <v>228</v>
      </c>
      <c r="D139" s="93"/>
      <c r="G139" s="70"/>
      <c r="H139" s="70">
        <f t="shared" ref="H139:O139" si="62">H17</f>
        <v>0</v>
      </c>
      <c r="I139" s="70">
        <f t="shared" si="62"/>
        <v>0</v>
      </c>
      <c r="J139" s="70">
        <f t="shared" si="62"/>
        <v>0</v>
      </c>
      <c r="K139" s="70">
        <f t="shared" si="62"/>
        <v>0</v>
      </c>
      <c r="L139" s="70">
        <f t="shared" si="62"/>
        <v>0</v>
      </c>
      <c r="M139" s="70">
        <f t="shared" si="62"/>
        <v>20000</v>
      </c>
      <c r="N139" s="70">
        <f t="shared" si="62"/>
        <v>30000</v>
      </c>
      <c r="O139" s="70">
        <f t="shared" si="62"/>
        <v>35000</v>
      </c>
    </row>
    <row r="140" spans="3:15" s="47" customFormat="1" x14ac:dyDescent="0.25">
      <c r="C140" s="93"/>
      <c r="G140" s="70"/>
      <c r="H140" s="70"/>
      <c r="I140" s="70"/>
      <c r="J140" s="70"/>
      <c r="K140" s="70"/>
      <c r="L140" s="70"/>
      <c r="M140" s="70"/>
      <c r="N140" s="70"/>
      <c r="O140" s="70"/>
    </row>
    <row r="141" spans="3:15" s="47" customFormat="1" x14ac:dyDescent="0.25">
      <c r="C141" s="92" t="s">
        <v>227</v>
      </c>
      <c r="G141" s="70"/>
      <c r="H141" s="70" t="s">
        <v>6</v>
      </c>
      <c r="I141" s="70" t="s">
        <v>6</v>
      </c>
      <c r="J141" s="70" t="s">
        <v>6</v>
      </c>
      <c r="K141" s="70" t="s">
        <v>6</v>
      </c>
      <c r="L141" s="70" t="s">
        <v>6</v>
      </c>
      <c r="M141" s="70" t="s">
        <v>6</v>
      </c>
      <c r="N141" s="70" t="s">
        <v>6</v>
      </c>
      <c r="O141" s="70" t="s">
        <v>6</v>
      </c>
    </row>
    <row r="142" spans="3:15" s="47" customFormat="1" x14ac:dyDescent="0.25">
      <c r="G142" s="70"/>
      <c r="H142" s="70">
        <v>1</v>
      </c>
      <c r="I142" s="70">
        <v>2</v>
      </c>
      <c r="J142" s="70">
        <v>3</v>
      </c>
      <c r="K142" s="70">
        <v>4</v>
      </c>
      <c r="L142" s="70">
        <v>5</v>
      </c>
      <c r="M142" s="70">
        <v>6</v>
      </c>
      <c r="N142" s="70">
        <v>7</v>
      </c>
      <c r="O142" s="70">
        <v>8</v>
      </c>
    </row>
    <row r="143" spans="3:15" s="47" customFormat="1" x14ac:dyDescent="0.25">
      <c r="C143" s="93" t="s">
        <v>211</v>
      </c>
      <c r="D143" s="93"/>
      <c r="G143" s="70"/>
      <c r="H143" s="70">
        <f t="shared" ref="H143:O143" si="63">H95</f>
        <v>2000000</v>
      </c>
      <c r="I143" s="70">
        <f t="shared" si="63"/>
        <v>4143300</v>
      </c>
      <c r="J143" s="70">
        <f t="shared" si="63"/>
        <v>6104096.7999999998</v>
      </c>
      <c r="K143" s="70">
        <f t="shared" si="63"/>
        <v>1397757.6000000008</v>
      </c>
      <c r="L143" s="70">
        <f t="shared" si="63"/>
        <v>3707418.4000000004</v>
      </c>
      <c r="M143" s="70">
        <f t="shared" si="63"/>
        <v>5849079.2000000002</v>
      </c>
      <c r="N143" s="70">
        <f t="shared" si="63"/>
        <v>6547540</v>
      </c>
      <c r="O143" s="70">
        <f t="shared" si="63"/>
        <v>7404400.7999999998</v>
      </c>
    </row>
    <row r="144" spans="3:15" s="47" customFormat="1" x14ac:dyDescent="0.25">
      <c r="C144" s="93" t="s">
        <v>217</v>
      </c>
      <c r="D144" s="93"/>
      <c r="G144" s="70"/>
      <c r="H144" s="70">
        <f t="shared" ref="H144:O144" si="64">H110</f>
        <v>3764000</v>
      </c>
      <c r="I144" s="70">
        <f t="shared" si="64"/>
        <v>2375996</v>
      </c>
      <c r="J144" s="70">
        <f t="shared" si="64"/>
        <v>2736476</v>
      </c>
      <c r="K144" s="70">
        <f t="shared" si="64"/>
        <v>2776476</v>
      </c>
      <c r="L144" s="70">
        <f t="shared" si="64"/>
        <v>2596476</v>
      </c>
      <c r="M144" s="70">
        <f t="shared" si="64"/>
        <v>952476</v>
      </c>
      <c r="N144" s="70">
        <f t="shared" si="64"/>
        <v>1040476</v>
      </c>
      <c r="O144" s="70">
        <f t="shared" si="64"/>
        <v>1034476</v>
      </c>
    </row>
    <row r="145" spans="1:26" x14ac:dyDescent="0.25">
      <c r="D145" s="125" t="s">
        <v>219</v>
      </c>
      <c r="E145" s="125"/>
      <c r="F145" s="125"/>
      <c r="G145" s="126"/>
      <c r="H145" s="126">
        <f t="shared" ref="H145:O145" si="65">H34</f>
        <v>2204000</v>
      </c>
      <c r="I145" s="126">
        <f t="shared" si="65"/>
        <v>1975996</v>
      </c>
      <c r="J145" s="126">
        <f t="shared" si="65"/>
        <v>2214076</v>
      </c>
      <c r="K145" s="126">
        <f t="shared" si="65"/>
        <v>2334076</v>
      </c>
      <c r="L145" s="126">
        <f t="shared" si="65"/>
        <v>2274076</v>
      </c>
      <c r="M145" s="126">
        <f t="shared" si="65"/>
        <v>1270076</v>
      </c>
      <c r="N145" s="126">
        <f t="shared" si="65"/>
        <v>918076</v>
      </c>
      <c r="O145" s="126">
        <f t="shared" si="65"/>
        <v>772076</v>
      </c>
    </row>
    <row r="146" spans="1:26" x14ac:dyDescent="0.25">
      <c r="D146" s="125" t="s">
        <v>218</v>
      </c>
      <c r="E146" s="125"/>
      <c r="F146" s="125"/>
      <c r="G146" s="126"/>
      <c r="H146" s="126">
        <f t="shared" ref="H146:O146" si="66">H97-H110</f>
        <v>-1560000</v>
      </c>
      <c r="I146" s="126">
        <f t="shared" si="66"/>
        <v>-400000</v>
      </c>
      <c r="J146" s="126">
        <f t="shared" si="66"/>
        <v>-522400</v>
      </c>
      <c r="K146" s="126">
        <f t="shared" si="66"/>
        <v>-442400</v>
      </c>
      <c r="L146" s="126">
        <f t="shared" si="66"/>
        <v>-322400</v>
      </c>
      <c r="M146" s="126">
        <f t="shared" si="66"/>
        <v>317600</v>
      </c>
      <c r="N146" s="126">
        <f t="shared" si="66"/>
        <v>-122400</v>
      </c>
      <c r="O146" s="126">
        <f t="shared" si="66"/>
        <v>-262400</v>
      </c>
    </row>
    <row r="147" spans="1:26" x14ac:dyDescent="0.25">
      <c r="C147" s="93" t="s">
        <v>220</v>
      </c>
      <c r="D147" s="93"/>
      <c r="H147" s="70">
        <f t="shared" ref="H147:O147" si="67">H112</f>
        <v>0</v>
      </c>
      <c r="I147" s="70">
        <f t="shared" si="67"/>
        <v>-20000</v>
      </c>
      <c r="J147" s="70">
        <f t="shared" si="67"/>
        <v>0</v>
      </c>
      <c r="K147" s="70">
        <f t="shared" si="67"/>
        <v>0</v>
      </c>
      <c r="L147" s="70">
        <f t="shared" si="67"/>
        <v>0</v>
      </c>
      <c r="M147" s="70">
        <f t="shared" si="67"/>
        <v>0</v>
      </c>
      <c r="N147" s="70">
        <f t="shared" si="67"/>
        <v>0</v>
      </c>
      <c r="O147" s="70">
        <f t="shared" si="67"/>
        <v>0</v>
      </c>
    </row>
    <row r="148" spans="1:26" x14ac:dyDescent="0.25">
      <c r="C148" s="93" t="s">
        <v>213</v>
      </c>
      <c r="D148" s="93"/>
      <c r="H148" s="70">
        <f t="shared" ref="H148:O148" si="68">H115+H116</f>
        <v>20100</v>
      </c>
      <c r="I148" s="70">
        <f t="shared" si="68"/>
        <v>0</v>
      </c>
      <c r="J148" s="70">
        <f t="shared" si="68"/>
        <v>0</v>
      </c>
      <c r="K148" s="70">
        <f t="shared" si="68"/>
        <v>0</v>
      </c>
      <c r="L148" s="70">
        <f t="shared" si="68"/>
        <v>0</v>
      </c>
      <c r="M148" s="70">
        <f t="shared" si="68"/>
        <v>0</v>
      </c>
      <c r="N148" s="70">
        <f t="shared" si="68"/>
        <v>0</v>
      </c>
      <c r="O148" s="70">
        <f t="shared" si="68"/>
        <v>0</v>
      </c>
    </row>
    <row r="149" spans="1:26" s="93" customFormat="1" x14ac:dyDescent="0.25">
      <c r="A149" s="92"/>
      <c r="C149" s="93" t="s">
        <v>212</v>
      </c>
      <c r="G149" s="118"/>
      <c r="H149" s="118">
        <f>H123-H153</f>
        <v>2943300</v>
      </c>
      <c r="I149" s="118">
        <f t="shared" ref="I149:O149" si="69">I123-I153</f>
        <v>6104096.7999999998</v>
      </c>
      <c r="J149" s="118">
        <f t="shared" si="69"/>
        <v>-5602242.3999999994</v>
      </c>
      <c r="K149" s="118">
        <f t="shared" si="69"/>
        <v>3707418.4000000004</v>
      </c>
      <c r="L149" s="118">
        <f t="shared" si="69"/>
        <v>5849079.2000000002</v>
      </c>
      <c r="M149" s="118">
        <f t="shared" si="69"/>
        <v>6547540</v>
      </c>
      <c r="N149" s="118">
        <f t="shared" si="69"/>
        <v>7404400.7999999998</v>
      </c>
      <c r="O149" s="118">
        <f t="shared" si="69"/>
        <v>8284461.6000000006</v>
      </c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</row>
    <row r="150" spans="1:26" x14ac:dyDescent="0.25">
      <c r="C150" s="93"/>
      <c r="D150" s="93"/>
    </row>
    <row r="151" spans="1:26" x14ac:dyDescent="0.25">
      <c r="C151" s="93" t="s">
        <v>216</v>
      </c>
      <c r="D151" s="93"/>
      <c r="H151" s="70">
        <f>H149-H143</f>
        <v>943300</v>
      </c>
      <c r="I151" s="70">
        <f>I149-I143</f>
        <v>1960796.7999999998</v>
      </c>
      <c r="J151" s="70">
        <f>J149-J143</f>
        <v>-11706339.199999999</v>
      </c>
      <c r="K151" s="70">
        <f>K149-K143</f>
        <v>2309660.7999999998</v>
      </c>
      <c r="L151" s="70">
        <f t="shared" ref="L151:O151" si="70">L149-L143</f>
        <v>2141660.7999999998</v>
      </c>
      <c r="M151" s="70">
        <f t="shared" si="70"/>
        <v>698460.79999999981</v>
      </c>
      <c r="N151" s="70">
        <f t="shared" si="70"/>
        <v>856860.79999999981</v>
      </c>
      <c r="O151" s="70">
        <f t="shared" si="70"/>
        <v>880060.80000000075</v>
      </c>
    </row>
    <row r="152" spans="1:26" x14ac:dyDescent="0.25">
      <c r="C152" s="93"/>
      <c r="D152" s="93"/>
    </row>
    <row r="153" spans="1:26" x14ac:dyDescent="0.25">
      <c r="C153" s="93" t="s">
        <v>214</v>
      </c>
      <c r="H153" s="70">
        <f t="shared" ref="H153:O153" si="71">H57</f>
        <v>1200000</v>
      </c>
      <c r="I153" s="70">
        <f t="shared" si="71"/>
        <v>0</v>
      </c>
      <c r="J153" s="70">
        <f t="shared" si="71"/>
        <v>7000000</v>
      </c>
      <c r="K153" s="70">
        <f t="shared" si="71"/>
        <v>0</v>
      </c>
      <c r="L153" s="70">
        <f t="shared" si="71"/>
        <v>0</v>
      </c>
      <c r="M153" s="70">
        <f t="shared" si="71"/>
        <v>0</v>
      </c>
      <c r="N153" s="70">
        <f t="shared" si="71"/>
        <v>0</v>
      </c>
      <c r="O153" s="70">
        <f t="shared" si="71"/>
        <v>0</v>
      </c>
    </row>
    <row r="154" spans="1:26" x14ac:dyDescent="0.25">
      <c r="C154" s="93" t="s">
        <v>239</v>
      </c>
      <c r="H154" s="70">
        <f>H117</f>
        <v>440800</v>
      </c>
      <c r="I154" s="70" t="e">
        <f>#REF!</f>
        <v>#REF!</v>
      </c>
      <c r="J154" s="70" t="e">
        <f>#REF!</f>
        <v>#REF!</v>
      </c>
      <c r="K154" s="70" t="e">
        <f>#REF!</f>
        <v>#REF!</v>
      </c>
      <c r="L154" s="70" t="e">
        <f>#REF!</f>
        <v>#REF!</v>
      </c>
      <c r="M154" s="70" t="e">
        <f>#REF!</f>
        <v>#REF!</v>
      </c>
      <c r="N154" s="70" t="e">
        <f>#REF!</f>
        <v>#REF!</v>
      </c>
      <c r="O154" s="70" t="e">
        <f>#REF!</f>
        <v>#REF!</v>
      </c>
    </row>
    <row r="155" spans="1:26" x14ac:dyDescent="0.25">
      <c r="C155" s="93"/>
      <c r="D155" s="93"/>
    </row>
    <row r="156" spans="1:26" x14ac:dyDescent="0.25">
      <c r="C156" s="93"/>
      <c r="D156" s="93"/>
    </row>
    <row r="157" spans="1:26" x14ac:dyDescent="0.25">
      <c r="C157" s="93" t="s">
        <v>229</v>
      </c>
      <c r="H157" s="70">
        <f>H125</f>
        <v>2000000</v>
      </c>
      <c r="I157" s="70">
        <f t="shared" ref="I157:O157" si="72">I125</f>
        <v>5605800</v>
      </c>
      <c r="J157" s="70">
        <f t="shared" si="72"/>
        <v>7604096.7999999998</v>
      </c>
      <c r="K157" s="70">
        <f t="shared" si="72"/>
        <v>3047757.6000000006</v>
      </c>
      <c r="L157" s="70">
        <f t="shared" si="72"/>
        <v>5432418.4000000004</v>
      </c>
      <c r="M157" s="70">
        <f t="shared" si="72"/>
        <v>7536579.2000000002</v>
      </c>
      <c r="N157" s="70">
        <f t="shared" si="72"/>
        <v>7597540</v>
      </c>
      <c r="O157" s="70">
        <f t="shared" si="72"/>
        <v>8229400.7999999998</v>
      </c>
    </row>
    <row r="158" spans="1:26" x14ac:dyDescent="0.25">
      <c r="D158" s="93"/>
    </row>
    <row r="159" spans="1:26" x14ac:dyDescent="0.25">
      <c r="C159" s="93" t="s">
        <v>221</v>
      </c>
      <c r="D159" s="93"/>
      <c r="H159" s="70" t="s">
        <v>225</v>
      </c>
      <c r="J159" s="47"/>
    </row>
    <row r="160" spans="1:26" x14ac:dyDescent="0.25">
      <c r="D160" s="93"/>
      <c r="H160" s="47"/>
      <c r="J160" s="47"/>
      <c r="Q160" s="70" t="s">
        <v>230</v>
      </c>
    </row>
    <row r="161" spans="1:15" s="47" customFormat="1" x14ac:dyDescent="0.25">
      <c r="A161" s="92"/>
      <c r="G161" s="70"/>
      <c r="H161" s="70" t="s">
        <v>6</v>
      </c>
      <c r="I161" s="70" t="s">
        <v>6</v>
      </c>
      <c r="J161" s="70" t="s">
        <v>6</v>
      </c>
      <c r="K161" s="70" t="s">
        <v>6</v>
      </c>
      <c r="L161" s="70" t="s">
        <v>6</v>
      </c>
      <c r="M161" s="70" t="s">
        <v>6</v>
      </c>
      <c r="N161" s="70" t="s">
        <v>6</v>
      </c>
      <c r="O161" s="70" t="s">
        <v>6</v>
      </c>
    </row>
    <row r="162" spans="1:15" s="47" customFormat="1" x14ac:dyDescent="0.25">
      <c r="A162" s="92"/>
      <c r="C162" s="93" t="s">
        <v>243</v>
      </c>
      <c r="G162" s="70"/>
      <c r="H162" s="70">
        <v>1</v>
      </c>
      <c r="I162" s="70">
        <v>2</v>
      </c>
      <c r="J162" s="70">
        <v>3</v>
      </c>
      <c r="K162" s="70">
        <v>4</v>
      </c>
      <c r="L162" s="70">
        <v>5</v>
      </c>
      <c r="M162" s="70">
        <v>6</v>
      </c>
      <c r="N162" s="70">
        <v>7</v>
      </c>
      <c r="O162" s="70">
        <v>8</v>
      </c>
    </row>
    <row r="163" spans="1:15" s="47" customFormat="1" x14ac:dyDescent="0.25">
      <c r="A163" s="92"/>
      <c r="D163" s="70" t="s">
        <v>36</v>
      </c>
      <c r="G163" s="70"/>
      <c r="H163" s="70">
        <f t="shared" ref="H163:O163" si="73">G77+G79</f>
        <v>3000000</v>
      </c>
      <c r="I163" s="70">
        <f t="shared" si="73"/>
        <v>5204000</v>
      </c>
      <c r="J163" s="70">
        <f t="shared" si="73"/>
        <v>7199996</v>
      </c>
      <c r="K163" s="70">
        <f t="shared" si="73"/>
        <v>9414072</v>
      </c>
      <c r="L163" s="70">
        <f t="shared" si="73"/>
        <v>11748148</v>
      </c>
      <c r="M163" s="70">
        <f t="shared" si="73"/>
        <v>14022224</v>
      </c>
      <c r="N163" s="70">
        <f t="shared" si="73"/>
        <v>15292300</v>
      </c>
      <c r="O163" s="70">
        <f t="shared" si="73"/>
        <v>16210376</v>
      </c>
    </row>
    <row r="164" spans="1:15" s="47" customFormat="1" x14ac:dyDescent="0.25">
      <c r="A164" s="92"/>
      <c r="D164" s="70" t="s">
        <v>250</v>
      </c>
      <c r="G164" s="70"/>
      <c r="H164" s="70">
        <f t="shared" ref="H164:O164" si="74">((H34+H31)/(H163))*100</f>
        <v>73.466666666666669</v>
      </c>
      <c r="I164" s="70">
        <f t="shared" si="74"/>
        <v>44.888470407378939</v>
      </c>
      <c r="J164" s="70">
        <f t="shared" si="74"/>
        <v>35.784408769115984</v>
      </c>
      <c r="K164" s="70">
        <f t="shared" si="74"/>
        <v>28.643035659807996</v>
      </c>
      <c r="L164" s="70">
        <f t="shared" si="74"/>
        <v>22.441630800020565</v>
      </c>
      <c r="M164" s="70">
        <f t="shared" si="74"/>
        <v>11.642061915427966</v>
      </c>
      <c r="N164" s="70">
        <f t="shared" si="74"/>
        <v>8.3733382159648961</v>
      </c>
      <c r="O164" s="70">
        <f t="shared" si="74"/>
        <v>6.9984558038629086</v>
      </c>
    </row>
    <row r="165" spans="1:15" s="47" customFormat="1" x14ac:dyDescent="0.25">
      <c r="A165" s="92"/>
      <c r="D165" s="70" t="s">
        <v>244</v>
      </c>
      <c r="G165" s="70"/>
      <c r="H165" s="70">
        <f t="shared" ref="H165:O165" si="75">(H28/H61)*100</f>
        <v>30.600870329481879</v>
      </c>
      <c r="I165" s="70">
        <f t="shared" si="75"/>
        <v>26.726025077147909</v>
      </c>
      <c r="J165" s="70">
        <f t="shared" si="75"/>
        <v>24.952957109281339</v>
      </c>
      <c r="K165" s="70">
        <f t="shared" si="75"/>
        <v>22.659291196991404</v>
      </c>
      <c r="L165" s="70">
        <f t="shared" si="75"/>
        <v>19.810135347160365</v>
      </c>
      <c r="M165" s="70">
        <f t="shared" si="75"/>
        <v>12.197342288364212</v>
      </c>
      <c r="N165" s="70">
        <f t="shared" si="75"/>
        <v>9.3461194749398828</v>
      </c>
      <c r="O165" s="70">
        <f t="shared" si="75"/>
        <v>8.0591383922358197</v>
      </c>
    </row>
    <row r="166" spans="1:15" s="47" customFormat="1" x14ac:dyDescent="0.25">
      <c r="A166" s="92"/>
      <c r="D166" s="70"/>
      <c r="G166" s="70"/>
      <c r="H166" s="70"/>
      <c r="I166" s="70"/>
      <c r="J166" s="70"/>
      <c r="K166" s="70"/>
      <c r="L166" s="70"/>
      <c r="M166" s="70"/>
      <c r="N166" s="70"/>
      <c r="O166" s="70"/>
    </row>
    <row r="167" spans="1:15" s="47" customFormat="1" x14ac:dyDescent="0.25">
      <c r="A167" s="92"/>
      <c r="D167" s="70"/>
      <c r="G167" s="70"/>
      <c r="H167" s="70"/>
      <c r="I167" s="70"/>
      <c r="J167" s="70"/>
      <c r="K167" s="70"/>
      <c r="L167" s="70"/>
      <c r="M167" s="70"/>
      <c r="N167" s="70"/>
      <c r="O167" s="70"/>
    </row>
    <row r="168" spans="1:15" s="47" customFormat="1" x14ac:dyDescent="0.25">
      <c r="A168" s="92"/>
      <c r="D168" s="47" t="s">
        <v>245</v>
      </c>
      <c r="G168" s="70"/>
      <c r="H168" s="127">
        <f t="shared" ref="H168:O168" si="76">H49/H70</f>
        <v>2.2616849816849816</v>
      </c>
      <c r="I168" s="127">
        <f t="shared" si="76"/>
        <v>3.1448079999999998</v>
      </c>
      <c r="J168" s="127">
        <f t="shared" si="76"/>
        <v>0.84318510822510861</v>
      </c>
      <c r="K168" s="127">
        <f t="shared" si="76"/>
        <v>1.773258136645963</v>
      </c>
      <c r="L168" s="127">
        <f t="shared" si="76"/>
        <v>2.7138959576719577</v>
      </c>
      <c r="M168" s="127">
        <f t="shared" si="76"/>
        <v>4.6922040816326529</v>
      </c>
      <c r="N168" s="127">
        <f t="shared" si="76"/>
        <v>6.6488318614718613</v>
      </c>
      <c r="O168" s="127">
        <f t="shared" si="76"/>
        <v>8.330365421245423</v>
      </c>
    </row>
    <row r="169" spans="1:15" s="47" customFormat="1" x14ac:dyDescent="0.25">
      <c r="A169" s="92"/>
      <c r="D169" s="70"/>
      <c r="G169" s="70"/>
      <c r="H169" s="70"/>
      <c r="I169" s="70"/>
      <c r="J169" s="70"/>
      <c r="K169" s="70"/>
      <c r="L169" s="70"/>
      <c r="M169" s="70"/>
      <c r="N169" s="70"/>
      <c r="O169" s="70"/>
    </row>
    <row r="170" spans="1:15" s="47" customFormat="1" x14ac:dyDescent="0.25">
      <c r="A170" s="92"/>
      <c r="D170" s="70" t="s">
        <v>246</v>
      </c>
      <c r="G170" s="70"/>
      <c r="H170" s="70">
        <f>(H15/H12)*100</f>
        <v>25</v>
      </c>
      <c r="I170" s="70"/>
      <c r="J170" s="70"/>
      <c r="K170" s="70"/>
      <c r="L170" s="70"/>
      <c r="M170" s="70"/>
      <c r="N170" s="70"/>
      <c r="O170" s="70"/>
    </row>
    <row r="171" spans="1:15" s="47" customFormat="1" x14ac:dyDescent="0.25">
      <c r="A171" s="92"/>
      <c r="D171" s="70" t="s">
        <v>247</v>
      </c>
      <c r="G171" s="70"/>
      <c r="H171" s="70">
        <f t="shared" ref="H171:O171" si="77">(H28/H12)*100</f>
        <v>73.205128205128204</v>
      </c>
      <c r="I171" s="70">
        <f t="shared" si="77"/>
        <v>73.25</v>
      </c>
      <c r="J171" s="70">
        <f t="shared" si="77"/>
        <v>73.409090909090907</v>
      </c>
      <c r="K171" s="70">
        <f t="shared" si="77"/>
        <v>73.478260869565219</v>
      </c>
      <c r="L171" s="70">
        <f t="shared" si="77"/>
        <v>73.444444444444443</v>
      </c>
      <c r="M171" s="70">
        <f t="shared" si="77"/>
        <v>73.214285714285708</v>
      </c>
      <c r="N171" s="70">
        <f t="shared" si="77"/>
        <v>73.181818181818187</v>
      </c>
      <c r="O171" s="70">
        <f t="shared" si="77"/>
        <v>73.205128205128204</v>
      </c>
    </row>
    <row r="172" spans="1:15" s="47" customFormat="1" x14ac:dyDescent="0.25">
      <c r="A172" s="92"/>
      <c r="D172" s="70" t="s">
        <v>248</v>
      </c>
      <c r="G172" s="70"/>
      <c r="H172" s="70">
        <f t="shared" ref="H172:O172" si="78">(H28/(H50+H49-H70))*100</f>
        <v>51.13463363960382</v>
      </c>
      <c r="I172" s="70">
        <f t="shared" si="78"/>
        <v>39.045338540942062</v>
      </c>
      <c r="J172" s="70">
        <f t="shared" si="78"/>
        <v>121.53102299472305</v>
      </c>
      <c r="K172" s="70">
        <f t="shared" si="78"/>
        <v>69.15716485414876</v>
      </c>
      <c r="L172" s="70">
        <f t="shared" si="78"/>
        <v>46.752906658621121</v>
      </c>
      <c r="M172" s="70">
        <f t="shared" si="78"/>
        <v>24.267419864244502</v>
      </c>
      <c r="N172" s="70">
        <f t="shared" si="78"/>
        <v>16.868528823726681</v>
      </c>
      <c r="O172" s="70">
        <f t="shared" si="78"/>
        <v>13.563639207919195</v>
      </c>
    </row>
    <row r="173" spans="1:15" s="47" customFormat="1" x14ac:dyDescent="0.25">
      <c r="A173" s="92"/>
      <c r="D173" s="70"/>
      <c r="G173" s="70"/>
      <c r="H173" s="70"/>
      <c r="I173" s="70"/>
      <c r="J173" s="70"/>
      <c r="K173" s="70"/>
      <c r="L173" s="70"/>
      <c r="M173" s="70"/>
      <c r="N173" s="70"/>
      <c r="O173" s="70"/>
    </row>
    <row r="174" spans="1:15" s="70" customFormat="1" x14ac:dyDescent="0.25">
      <c r="A174" s="92"/>
      <c r="B174" s="47"/>
      <c r="C174" s="47"/>
      <c r="D174" s="70" t="s">
        <v>249</v>
      </c>
      <c r="E174" s="47"/>
      <c r="F174" s="47"/>
      <c r="H174" s="127">
        <f>H34/H61</f>
        <v>0.23623228793757636</v>
      </c>
      <c r="I174" s="127">
        <f t="shared" ref="I174:O174" si="79">I28/I61</f>
        <v>0.26726025077147908</v>
      </c>
      <c r="J174" s="127">
        <f t="shared" si="79"/>
        <v>0.2495295710928134</v>
      </c>
      <c r="K174" s="127">
        <f t="shared" si="79"/>
        <v>0.22659291196991405</v>
      </c>
      <c r="L174" s="127">
        <f t="shared" si="79"/>
        <v>0.19810135347160365</v>
      </c>
      <c r="M174" s="127">
        <f t="shared" si="79"/>
        <v>0.12197342288364212</v>
      </c>
      <c r="N174" s="127">
        <f t="shared" si="79"/>
        <v>9.3461194749398832E-2</v>
      </c>
      <c r="O174" s="127">
        <f t="shared" si="79"/>
        <v>8.0591383922358206E-2</v>
      </c>
    </row>
    <row r="175" spans="1:15" s="70" customFormat="1" x14ac:dyDescent="0.25">
      <c r="A175" s="92"/>
      <c r="B175" s="47"/>
      <c r="C175" s="47"/>
      <c r="D175" s="47"/>
      <c r="E175" s="47"/>
      <c r="F175" s="47"/>
    </row>
    <row r="176" spans="1:15" s="70" customFormat="1" x14ac:dyDescent="0.25">
      <c r="A176" s="92"/>
      <c r="B176" s="47"/>
      <c r="C176" s="47"/>
      <c r="D176" s="47"/>
      <c r="E176" s="47"/>
      <c r="F176" s="47"/>
      <c r="H176" s="70" t="s">
        <v>251</v>
      </c>
    </row>
    <row r="194" spans="1:6" s="70" customFormat="1" x14ac:dyDescent="0.25">
      <c r="A194" s="92"/>
      <c r="B194" s="47"/>
      <c r="C194" s="47"/>
      <c r="D194" s="47"/>
      <c r="E194" s="47"/>
      <c r="F194" s="47" t="s">
        <v>240</v>
      </c>
    </row>
    <row r="195" spans="1:6" s="70" customFormat="1" x14ac:dyDescent="0.25">
      <c r="A195" s="92"/>
      <c r="B195" s="47"/>
      <c r="C195" s="47"/>
      <c r="D195" s="47"/>
      <c r="E195" s="47"/>
      <c r="F195" s="47" t="s">
        <v>241</v>
      </c>
    </row>
    <row r="196" spans="1:6" s="70" customFormat="1" x14ac:dyDescent="0.25">
      <c r="A196" s="92"/>
      <c r="B196" s="47"/>
      <c r="C196" s="47"/>
      <c r="D196" s="47"/>
      <c r="E196" s="47"/>
      <c r="F196" s="47" t="s">
        <v>242</v>
      </c>
    </row>
  </sheetData>
  <sheetProtection selectLockedCells="1" selectUnlockedCells="1"/>
  <hyperlinks>
    <hyperlink ref="E77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workbookViewId="0">
      <selection activeCell="D25" sqref="D25"/>
    </sheetView>
  </sheetViews>
  <sheetFormatPr defaultRowHeight="15" x14ac:dyDescent="0.25"/>
  <sheetData>
    <row r="1" spans="1:19" x14ac:dyDescent="0.25">
      <c r="A1" t="s">
        <v>152</v>
      </c>
    </row>
    <row r="4" spans="1:19" x14ac:dyDescent="0.25">
      <c r="B4" t="s">
        <v>79</v>
      </c>
      <c r="O4" t="s">
        <v>4</v>
      </c>
    </row>
    <row r="5" spans="1:19" x14ac:dyDescent="0.25">
      <c r="B5" t="s">
        <v>80</v>
      </c>
      <c r="P5" t="s">
        <v>5</v>
      </c>
    </row>
    <row r="6" spans="1:19" x14ac:dyDescent="0.25">
      <c r="O6" t="s">
        <v>6</v>
      </c>
      <c r="P6" t="s">
        <v>6</v>
      </c>
      <c r="Q6" t="s">
        <v>6</v>
      </c>
      <c r="R6" t="s">
        <v>6</v>
      </c>
    </row>
    <row r="7" spans="1:19" x14ac:dyDescent="0.25">
      <c r="B7" t="s">
        <v>81</v>
      </c>
      <c r="O7">
        <v>1</v>
      </c>
      <c r="P7">
        <v>2</v>
      </c>
      <c r="Q7">
        <v>3</v>
      </c>
      <c r="R7">
        <v>4</v>
      </c>
    </row>
    <row r="8" spans="1:19" x14ac:dyDescent="0.25">
      <c r="P8" t="s">
        <v>7</v>
      </c>
    </row>
    <row r="9" spans="1:19" x14ac:dyDescent="0.25">
      <c r="B9" t="s">
        <v>82</v>
      </c>
    </row>
    <row r="10" spans="1:19" x14ac:dyDescent="0.25">
      <c r="B10" t="s">
        <v>83</v>
      </c>
      <c r="J10" t="s">
        <v>130</v>
      </c>
      <c r="L10" t="s">
        <v>60</v>
      </c>
      <c r="O10">
        <v>100</v>
      </c>
      <c r="P10">
        <v>100</v>
      </c>
      <c r="Q10">
        <v>100</v>
      </c>
      <c r="R10">
        <v>100</v>
      </c>
      <c r="S10" t="s">
        <v>59</v>
      </c>
    </row>
    <row r="11" spans="1:19" x14ac:dyDescent="0.25">
      <c r="L11" t="s">
        <v>133</v>
      </c>
      <c r="O11">
        <v>100</v>
      </c>
      <c r="P11">
        <v>100</v>
      </c>
      <c r="Q11">
        <v>100</v>
      </c>
      <c r="R11">
        <v>100</v>
      </c>
      <c r="S11" t="s">
        <v>59</v>
      </c>
    </row>
    <row r="12" spans="1:19" x14ac:dyDescent="0.25">
      <c r="J12" t="s">
        <v>131</v>
      </c>
      <c r="O12">
        <f>O10+O11</f>
        <v>200</v>
      </c>
      <c r="P12">
        <f t="shared" ref="P12:R12" si="0">P10+P11</f>
        <v>200</v>
      </c>
      <c r="Q12">
        <f t="shared" si="0"/>
        <v>200</v>
      </c>
      <c r="R12">
        <f t="shared" si="0"/>
        <v>200</v>
      </c>
    </row>
    <row r="13" spans="1:19" x14ac:dyDescent="0.25">
      <c r="B13" t="s">
        <v>93</v>
      </c>
      <c r="J13" t="s">
        <v>9</v>
      </c>
      <c r="L13" t="s">
        <v>60</v>
      </c>
      <c r="M13">
        <v>0.25</v>
      </c>
      <c r="O13">
        <f>O10*$M$13</f>
        <v>25</v>
      </c>
      <c r="P13">
        <f t="shared" ref="P13:R14" si="1">P10*$M$13</f>
        <v>25</v>
      </c>
      <c r="Q13">
        <f t="shared" si="1"/>
        <v>25</v>
      </c>
      <c r="R13">
        <f t="shared" si="1"/>
        <v>25</v>
      </c>
      <c r="S13" t="s">
        <v>63</v>
      </c>
    </row>
    <row r="14" spans="1:19" x14ac:dyDescent="0.25">
      <c r="H14" t="s">
        <v>101</v>
      </c>
      <c r="L14" t="s">
        <v>133</v>
      </c>
      <c r="M14">
        <v>0.25</v>
      </c>
      <c r="O14">
        <f>O11*$M$13</f>
        <v>25</v>
      </c>
      <c r="P14">
        <f t="shared" si="1"/>
        <v>25</v>
      </c>
      <c r="Q14">
        <f t="shared" si="1"/>
        <v>25</v>
      </c>
      <c r="R14">
        <f t="shared" si="1"/>
        <v>25</v>
      </c>
      <c r="S14" t="s">
        <v>63</v>
      </c>
    </row>
    <row r="15" spans="1:19" x14ac:dyDescent="0.25">
      <c r="J15" t="s">
        <v>132</v>
      </c>
      <c r="O15">
        <f t="shared" ref="O15:R15" si="2">O13+O14</f>
        <v>50</v>
      </c>
      <c r="P15">
        <f t="shared" si="2"/>
        <v>50</v>
      </c>
      <c r="Q15">
        <f t="shared" si="2"/>
        <v>50</v>
      </c>
      <c r="R15">
        <f t="shared" si="2"/>
        <v>50</v>
      </c>
    </row>
    <row r="16" spans="1:19" x14ac:dyDescent="0.25">
      <c r="B16" t="s">
        <v>3</v>
      </c>
      <c r="E16" t="s">
        <v>84</v>
      </c>
      <c r="H16">
        <v>25</v>
      </c>
      <c r="J16" t="s">
        <v>61</v>
      </c>
      <c r="O16">
        <f>(O10-O13)+(O11-O14)</f>
        <v>150</v>
      </c>
      <c r="P16">
        <f t="shared" ref="P16:R16" si="3">(P10-P13)+(P11-P14)</f>
        <v>150</v>
      </c>
      <c r="Q16">
        <f t="shared" si="3"/>
        <v>150</v>
      </c>
      <c r="R16">
        <f t="shared" si="3"/>
        <v>150</v>
      </c>
    </row>
    <row r="17" spans="2:19" x14ac:dyDescent="0.25">
      <c r="B17" t="s">
        <v>66</v>
      </c>
      <c r="E17" t="s">
        <v>85</v>
      </c>
      <c r="H17">
        <v>5</v>
      </c>
      <c r="J17" t="s">
        <v>62</v>
      </c>
      <c r="O17">
        <v>0</v>
      </c>
      <c r="P17">
        <v>0</v>
      </c>
      <c r="Q17">
        <v>0</v>
      </c>
      <c r="R17">
        <v>0</v>
      </c>
    </row>
    <row r="18" spans="2:19" x14ac:dyDescent="0.25">
      <c r="B18" t="s">
        <v>67</v>
      </c>
      <c r="E18" t="s">
        <v>86</v>
      </c>
      <c r="H18">
        <v>12</v>
      </c>
      <c r="J18" t="s">
        <v>8</v>
      </c>
      <c r="O18">
        <f>O16+O17</f>
        <v>150</v>
      </c>
      <c r="P18">
        <f t="shared" ref="P18:R18" si="4">P16+P17</f>
        <v>150</v>
      </c>
      <c r="Q18">
        <f t="shared" si="4"/>
        <v>150</v>
      </c>
      <c r="R18">
        <f t="shared" si="4"/>
        <v>150</v>
      </c>
    </row>
    <row r="19" spans="2:19" x14ac:dyDescent="0.25">
      <c r="B19" t="s">
        <v>68</v>
      </c>
      <c r="E19" t="s">
        <v>87</v>
      </c>
      <c r="H19">
        <v>15</v>
      </c>
    </row>
    <row r="20" spans="2:19" x14ac:dyDescent="0.25">
      <c r="B20" t="s">
        <v>31</v>
      </c>
      <c r="E20" t="s">
        <v>88</v>
      </c>
      <c r="H20">
        <v>40</v>
      </c>
      <c r="J20" t="s">
        <v>0</v>
      </c>
      <c r="O20">
        <v>0</v>
      </c>
      <c r="P20">
        <v>0</v>
      </c>
      <c r="Q20">
        <v>0</v>
      </c>
      <c r="R20">
        <v>0</v>
      </c>
      <c r="S20" t="s">
        <v>64</v>
      </c>
    </row>
    <row r="21" spans="2:19" x14ac:dyDescent="0.25">
      <c r="B21" t="s">
        <v>72</v>
      </c>
      <c r="E21" t="s">
        <v>89</v>
      </c>
      <c r="H21">
        <v>30</v>
      </c>
      <c r="J21" t="s">
        <v>54</v>
      </c>
      <c r="O21">
        <v>0</v>
      </c>
      <c r="P21">
        <v>0</v>
      </c>
      <c r="Q21">
        <v>0</v>
      </c>
      <c r="R21">
        <v>0</v>
      </c>
      <c r="S21" t="s">
        <v>64</v>
      </c>
    </row>
    <row r="22" spans="2:19" x14ac:dyDescent="0.25">
      <c r="B22" t="s">
        <v>73</v>
      </c>
      <c r="E22" t="s">
        <v>88</v>
      </c>
      <c r="H22">
        <v>30</v>
      </c>
      <c r="J22" t="s">
        <v>1</v>
      </c>
      <c r="O22">
        <v>0</v>
      </c>
      <c r="P22">
        <v>0</v>
      </c>
      <c r="Q22">
        <v>0</v>
      </c>
      <c r="R22">
        <v>0</v>
      </c>
      <c r="S22" t="s">
        <v>64</v>
      </c>
    </row>
    <row r="23" spans="2:19" x14ac:dyDescent="0.25">
      <c r="B23" t="s">
        <v>76</v>
      </c>
      <c r="E23" t="s">
        <v>90</v>
      </c>
      <c r="H23">
        <v>10</v>
      </c>
      <c r="J23" t="s">
        <v>57</v>
      </c>
      <c r="O23">
        <v>0</v>
      </c>
      <c r="P23">
        <v>0</v>
      </c>
      <c r="Q23">
        <v>0</v>
      </c>
      <c r="R23">
        <v>0</v>
      </c>
      <c r="S23" t="s">
        <v>64</v>
      </c>
    </row>
    <row r="24" spans="2:19" x14ac:dyDescent="0.25">
      <c r="J24" t="s">
        <v>2</v>
      </c>
      <c r="O24">
        <v>0</v>
      </c>
      <c r="P24">
        <v>0</v>
      </c>
      <c r="Q24">
        <v>0</v>
      </c>
      <c r="R24">
        <v>0</v>
      </c>
      <c r="S24" t="s">
        <v>64</v>
      </c>
    </row>
    <row r="25" spans="2:19" x14ac:dyDescent="0.25">
      <c r="J25" t="s">
        <v>58</v>
      </c>
      <c r="O25">
        <v>0</v>
      </c>
      <c r="P25">
        <v>0</v>
      </c>
      <c r="Q25">
        <v>0</v>
      </c>
      <c r="R25">
        <v>0</v>
      </c>
      <c r="S25" t="s">
        <v>64</v>
      </c>
    </row>
    <row r="26" spans="2:19" x14ac:dyDescent="0.25">
      <c r="J26" t="s">
        <v>56</v>
      </c>
      <c r="O26">
        <v>0</v>
      </c>
      <c r="P26">
        <v>0</v>
      </c>
      <c r="Q26">
        <v>0</v>
      </c>
      <c r="R26">
        <v>0</v>
      </c>
      <c r="S26" t="s">
        <v>64</v>
      </c>
    </row>
    <row r="27" spans="2:19" x14ac:dyDescent="0.25">
      <c r="C27" t="s">
        <v>94</v>
      </c>
      <c r="J27" t="s">
        <v>10</v>
      </c>
      <c r="O27">
        <f>O20+O23+O21+O24+O25+O26</f>
        <v>0</v>
      </c>
      <c r="P27">
        <f t="shared" ref="P27:R27" si="5">P20+P23+P21+P24+P25+P26</f>
        <v>0</v>
      </c>
      <c r="Q27">
        <f t="shared" si="5"/>
        <v>0</v>
      </c>
      <c r="R27">
        <f t="shared" si="5"/>
        <v>0</v>
      </c>
      <c r="S27" t="s">
        <v>55</v>
      </c>
    </row>
    <row r="28" spans="2:19" x14ac:dyDescent="0.25">
      <c r="C28" t="s">
        <v>95</v>
      </c>
      <c r="J28" t="s">
        <v>116</v>
      </c>
      <c r="O28">
        <f>O18-O27</f>
        <v>150</v>
      </c>
      <c r="P28">
        <f t="shared" ref="P28:R28" si="6">P18-P27</f>
        <v>150</v>
      </c>
      <c r="Q28">
        <f t="shared" si="6"/>
        <v>150</v>
      </c>
      <c r="R28">
        <f t="shared" si="6"/>
        <v>150</v>
      </c>
      <c r="S28" t="s">
        <v>55</v>
      </c>
    </row>
    <row r="29" spans="2:19" x14ac:dyDescent="0.25">
      <c r="J29" t="s">
        <v>11</v>
      </c>
      <c r="O29">
        <f>O66*0.05</f>
        <v>0</v>
      </c>
      <c r="P29">
        <f t="shared" ref="P29:R29" si="7">P66*0.05</f>
        <v>2.5</v>
      </c>
      <c r="Q29">
        <f t="shared" si="7"/>
        <v>5.5</v>
      </c>
      <c r="R29">
        <f t="shared" si="7"/>
        <v>9</v>
      </c>
      <c r="S29" t="s">
        <v>65</v>
      </c>
    </row>
    <row r="30" spans="2:19" x14ac:dyDescent="0.25">
      <c r="C30" t="s">
        <v>96</v>
      </c>
      <c r="J30" t="s">
        <v>117</v>
      </c>
      <c r="O30">
        <f>O28-O29</f>
        <v>150</v>
      </c>
      <c r="P30">
        <f t="shared" ref="P30:R30" si="8">P28-P29</f>
        <v>147.5</v>
      </c>
      <c r="Q30">
        <f t="shared" si="8"/>
        <v>144.5</v>
      </c>
      <c r="R30">
        <f t="shared" si="8"/>
        <v>141</v>
      </c>
      <c r="S30" t="s">
        <v>55</v>
      </c>
    </row>
    <row r="31" spans="2:19" x14ac:dyDescent="0.25">
      <c r="J31" t="s">
        <v>12</v>
      </c>
      <c r="O31">
        <f>N52*0.1</f>
        <v>0</v>
      </c>
      <c r="P31">
        <f>O52*0.1</f>
        <v>5</v>
      </c>
      <c r="Q31">
        <f>P52*0.1</f>
        <v>5</v>
      </c>
      <c r="R31">
        <f>Q52*0.1</f>
        <v>5</v>
      </c>
      <c r="S31" t="s">
        <v>55</v>
      </c>
    </row>
    <row r="32" spans="2:19" x14ac:dyDescent="0.25">
      <c r="J32" t="s">
        <v>13</v>
      </c>
      <c r="O32">
        <f>O30-O31</f>
        <v>150</v>
      </c>
      <c r="P32">
        <f>P30-P31</f>
        <v>142.5</v>
      </c>
      <c r="Q32">
        <f>Q30-Q31</f>
        <v>139.5</v>
      </c>
      <c r="R32">
        <f>R30-R31</f>
        <v>136</v>
      </c>
      <c r="S32" t="s">
        <v>55</v>
      </c>
    </row>
    <row r="33" spans="3:21" x14ac:dyDescent="0.25">
      <c r="C33" t="s">
        <v>97</v>
      </c>
      <c r="J33" t="s">
        <v>14</v>
      </c>
      <c r="O33">
        <f>(O30-O31)*0</f>
        <v>0</v>
      </c>
      <c r="P33">
        <f t="shared" ref="P33:R33" si="9">(P30-P31)*0</f>
        <v>0</v>
      </c>
      <c r="Q33">
        <f t="shared" si="9"/>
        <v>0</v>
      </c>
      <c r="R33">
        <f t="shared" si="9"/>
        <v>0</v>
      </c>
      <c r="S33" t="s">
        <v>55</v>
      </c>
    </row>
    <row r="34" spans="3:21" x14ac:dyDescent="0.25">
      <c r="C34" t="s">
        <v>98</v>
      </c>
      <c r="J34" t="s">
        <v>15</v>
      </c>
      <c r="O34">
        <f>O30-O31-O33</f>
        <v>150</v>
      </c>
      <c r="P34">
        <f>P30-P31-P33</f>
        <v>142.5</v>
      </c>
      <c r="Q34">
        <f t="shared" ref="Q34:R34" si="10">Q30-Q31-Q33</f>
        <v>139.5</v>
      </c>
      <c r="R34">
        <f t="shared" si="10"/>
        <v>136</v>
      </c>
      <c r="S34" t="s">
        <v>55</v>
      </c>
    </row>
    <row r="35" spans="3:21" x14ac:dyDescent="0.25">
      <c r="C35" t="s">
        <v>99</v>
      </c>
    </row>
    <row r="36" spans="3:21" x14ac:dyDescent="0.25">
      <c r="C36" t="s">
        <v>100</v>
      </c>
    </row>
    <row r="37" spans="3:21" x14ac:dyDescent="0.25">
      <c r="K37">
        <f>N44+O34-O45-O47+O61-O73</f>
        <v>160</v>
      </c>
    </row>
    <row r="38" spans="3:21" x14ac:dyDescent="0.25">
      <c r="L38">
        <v>7</v>
      </c>
      <c r="O38" t="s">
        <v>16</v>
      </c>
    </row>
    <row r="39" spans="3:21" x14ac:dyDescent="0.25">
      <c r="F39">
        <f>O10-O13-O33-O45-O47+O61</f>
        <v>65</v>
      </c>
      <c r="P39" t="s">
        <v>17</v>
      </c>
    </row>
    <row r="40" spans="3:21" x14ac:dyDescent="0.25">
      <c r="O40" t="s">
        <v>6</v>
      </c>
      <c r="P40" t="s">
        <v>6</v>
      </c>
      <c r="Q40" t="s">
        <v>18</v>
      </c>
      <c r="R40" t="s">
        <v>6</v>
      </c>
    </row>
    <row r="41" spans="3:21" x14ac:dyDescent="0.25">
      <c r="N41" t="s">
        <v>19</v>
      </c>
      <c r="O41">
        <v>1</v>
      </c>
      <c r="P41">
        <v>2</v>
      </c>
      <c r="Q41">
        <v>3</v>
      </c>
      <c r="R41">
        <v>4</v>
      </c>
    </row>
    <row r="42" spans="3:21" x14ac:dyDescent="0.25">
      <c r="P42" t="s">
        <v>20</v>
      </c>
    </row>
    <row r="43" spans="3:21" x14ac:dyDescent="0.25">
      <c r="J43" t="s">
        <v>21</v>
      </c>
    </row>
    <row r="44" spans="3:21" x14ac:dyDescent="0.25">
      <c r="C44" t="s">
        <v>69</v>
      </c>
      <c r="J44" t="s">
        <v>22</v>
      </c>
      <c r="N44">
        <f>20+N67</f>
        <v>20</v>
      </c>
      <c r="O44">
        <f>O110</f>
        <v>170</v>
      </c>
      <c r="P44">
        <f t="shared" ref="P44:R44" si="11">P110</f>
        <v>377.5</v>
      </c>
      <c r="Q44">
        <f t="shared" si="11"/>
        <v>592</v>
      </c>
      <c r="R44">
        <f t="shared" si="11"/>
        <v>813</v>
      </c>
    </row>
    <row r="45" spans="3:21" x14ac:dyDescent="0.25">
      <c r="J45" t="s">
        <v>121</v>
      </c>
      <c r="O45">
        <f>O10*0.1</f>
        <v>10</v>
      </c>
      <c r="P45">
        <f>P10*0.1</f>
        <v>10</v>
      </c>
      <c r="Q45">
        <f t="shared" ref="Q45:R46" si="12">Q10*0.1</f>
        <v>10</v>
      </c>
      <c r="R45">
        <f t="shared" si="12"/>
        <v>10</v>
      </c>
      <c r="U45" t="s">
        <v>127</v>
      </c>
    </row>
    <row r="46" spans="3:21" x14ac:dyDescent="0.25">
      <c r="J46" t="s">
        <v>122</v>
      </c>
      <c r="O46">
        <f t="shared" ref="O46:P46" si="13">O11*0.1</f>
        <v>10</v>
      </c>
      <c r="P46">
        <f t="shared" si="13"/>
        <v>10</v>
      </c>
      <c r="Q46">
        <f t="shared" si="12"/>
        <v>10</v>
      </c>
      <c r="R46">
        <f t="shared" si="12"/>
        <v>10</v>
      </c>
      <c r="U46" t="s">
        <v>127</v>
      </c>
    </row>
    <row r="47" spans="3:21" x14ac:dyDescent="0.25">
      <c r="J47" t="s">
        <v>123</v>
      </c>
      <c r="O47">
        <f>O13*0.1</f>
        <v>2.5</v>
      </c>
      <c r="P47">
        <f>P13*0.1</f>
        <v>2.5</v>
      </c>
      <c r="Q47">
        <f t="shared" ref="Q47:R48" si="14">Q13*0.1</f>
        <v>2.5</v>
      </c>
      <c r="R47">
        <f t="shared" si="14"/>
        <v>2.5</v>
      </c>
      <c r="U47" t="s">
        <v>128</v>
      </c>
    </row>
    <row r="48" spans="3:21" x14ac:dyDescent="0.25">
      <c r="J48" t="s">
        <v>124</v>
      </c>
      <c r="O48">
        <f>O14*0.1</f>
        <v>2.5</v>
      </c>
      <c r="P48">
        <f>P14*0.1</f>
        <v>2.5</v>
      </c>
      <c r="Q48">
        <f t="shared" si="14"/>
        <v>2.5</v>
      </c>
      <c r="R48">
        <f t="shared" si="14"/>
        <v>2.5</v>
      </c>
      <c r="U48" t="s">
        <v>129</v>
      </c>
    </row>
    <row r="49" spans="1:21" x14ac:dyDescent="0.25">
      <c r="C49" t="s">
        <v>110</v>
      </c>
      <c r="J49" t="s">
        <v>23</v>
      </c>
      <c r="N49">
        <f>SUM(N44:N48)</f>
        <v>20</v>
      </c>
      <c r="O49">
        <f>SUM(O44:O48)</f>
        <v>195</v>
      </c>
      <c r="P49">
        <f>SUM(P44:P48)</f>
        <v>402.5</v>
      </c>
      <c r="Q49">
        <f>SUM(Q44:Q48)</f>
        <v>617</v>
      </c>
      <c r="R49">
        <f>SUM(R44:R48)</f>
        <v>838</v>
      </c>
    </row>
    <row r="50" spans="1:21" x14ac:dyDescent="0.25">
      <c r="C50" t="s">
        <v>111</v>
      </c>
      <c r="J50" t="s">
        <v>24</v>
      </c>
      <c r="O50">
        <f>N50+N51</f>
        <v>20</v>
      </c>
      <c r="P50">
        <f>O50+O51</f>
        <v>50</v>
      </c>
      <c r="Q50">
        <f>P50+P51</f>
        <v>50</v>
      </c>
      <c r="R50">
        <f>Q50+Q51</f>
        <v>50</v>
      </c>
    </row>
    <row r="51" spans="1:21" x14ac:dyDescent="0.25">
      <c r="C51" t="s">
        <v>112</v>
      </c>
      <c r="J51" t="s">
        <v>25</v>
      </c>
      <c r="N51">
        <v>20</v>
      </c>
      <c r="O51">
        <v>30</v>
      </c>
      <c r="S51" t="s">
        <v>74</v>
      </c>
    </row>
    <row r="52" spans="1:21" x14ac:dyDescent="0.25">
      <c r="J52" t="s">
        <v>26</v>
      </c>
      <c r="O52">
        <f>O50+O51</f>
        <v>50</v>
      </c>
      <c r="P52">
        <f>P50+P51</f>
        <v>50</v>
      </c>
      <c r="Q52">
        <f>Q50+Q51</f>
        <v>50</v>
      </c>
      <c r="R52">
        <f>R50+R51</f>
        <v>50</v>
      </c>
      <c r="S52" t="s">
        <v>91</v>
      </c>
    </row>
    <row r="53" spans="1:21" x14ac:dyDescent="0.25">
      <c r="J53" t="s">
        <v>27</v>
      </c>
      <c r="O53">
        <f>O31</f>
        <v>0</v>
      </c>
      <c r="P53">
        <f>P31</f>
        <v>5</v>
      </c>
      <c r="Q53">
        <f>Q31+P53</f>
        <v>10</v>
      </c>
      <c r="R53">
        <f>R31+Q53</f>
        <v>15</v>
      </c>
    </row>
    <row r="54" spans="1:21" x14ac:dyDescent="0.25">
      <c r="C54" t="s">
        <v>113</v>
      </c>
      <c r="J54" t="s">
        <v>28</v>
      </c>
      <c r="N54">
        <f>N50+N51-N53</f>
        <v>20</v>
      </c>
      <c r="O54">
        <f>O52-O53</f>
        <v>50</v>
      </c>
      <c r="P54">
        <f>P52-P53</f>
        <v>45</v>
      </c>
      <c r="Q54">
        <f>Q52-Q53</f>
        <v>40</v>
      </c>
      <c r="R54">
        <f>R52-R53</f>
        <v>35</v>
      </c>
      <c r="S54" t="s">
        <v>63</v>
      </c>
    </row>
    <row r="55" spans="1:21" x14ac:dyDescent="0.25">
      <c r="E55">
        <f t="shared" ref="E55:H56" si="15">O44-N44</f>
        <v>150</v>
      </c>
      <c r="F55">
        <f t="shared" si="15"/>
        <v>207.5</v>
      </c>
      <c r="G55">
        <f t="shared" si="15"/>
        <v>214.5</v>
      </c>
      <c r="H55">
        <f t="shared" si="15"/>
        <v>221</v>
      </c>
    </row>
    <row r="56" spans="1:21" x14ac:dyDescent="0.25">
      <c r="E56">
        <f t="shared" si="15"/>
        <v>10</v>
      </c>
      <c r="F56">
        <f t="shared" si="15"/>
        <v>0</v>
      </c>
      <c r="G56">
        <f t="shared" si="15"/>
        <v>0</v>
      </c>
      <c r="H56">
        <f t="shared" si="15"/>
        <v>0</v>
      </c>
      <c r="J56" t="s">
        <v>118</v>
      </c>
      <c r="O56">
        <v>0</v>
      </c>
      <c r="P56">
        <v>0</v>
      </c>
      <c r="Q56">
        <v>0</v>
      </c>
      <c r="R56">
        <v>0</v>
      </c>
    </row>
    <row r="57" spans="1:21" x14ac:dyDescent="0.25">
      <c r="E57">
        <f>O47-N47</f>
        <v>2.5</v>
      </c>
      <c r="F57">
        <f>P47-O47</f>
        <v>0</v>
      </c>
      <c r="G57">
        <f>Q47-P47</f>
        <v>0</v>
      </c>
      <c r="H57">
        <f>R47-Q47</f>
        <v>0</v>
      </c>
    </row>
    <row r="58" spans="1:21" x14ac:dyDescent="0.25">
      <c r="E58">
        <f t="shared" ref="E58:H66" si="16">O49-N49</f>
        <v>175</v>
      </c>
      <c r="F58">
        <f t="shared" si="16"/>
        <v>207.5</v>
      </c>
      <c r="G58">
        <f t="shared" si="16"/>
        <v>214.5</v>
      </c>
      <c r="H58">
        <f t="shared" si="16"/>
        <v>221</v>
      </c>
      <c r="J58" s="37" t="s">
        <v>29</v>
      </c>
      <c r="K58" s="37"/>
      <c r="L58" s="37"/>
      <c r="M58" s="37"/>
      <c r="N58" s="37">
        <f>N49+N54</f>
        <v>40</v>
      </c>
      <c r="O58" s="37">
        <f>O49+O54+O56</f>
        <v>245</v>
      </c>
      <c r="P58" s="37">
        <f>P49+P54+P56</f>
        <v>447.5</v>
      </c>
      <c r="Q58" s="37">
        <f>Q49+Q54+Q56</f>
        <v>657</v>
      </c>
      <c r="R58" s="37">
        <f>R49+R54+R56</f>
        <v>873</v>
      </c>
    </row>
    <row r="59" spans="1:21" x14ac:dyDescent="0.25">
      <c r="E59">
        <f t="shared" si="16"/>
        <v>20</v>
      </c>
      <c r="F59">
        <f t="shared" si="16"/>
        <v>30</v>
      </c>
      <c r="G59">
        <f t="shared" si="16"/>
        <v>0</v>
      </c>
      <c r="H59">
        <f t="shared" si="16"/>
        <v>0</v>
      </c>
    </row>
    <row r="60" spans="1:21" x14ac:dyDescent="0.25">
      <c r="E60">
        <f t="shared" si="16"/>
        <v>10</v>
      </c>
      <c r="F60">
        <f t="shared" si="16"/>
        <v>-30</v>
      </c>
      <c r="G60">
        <f t="shared" si="16"/>
        <v>0</v>
      </c>
      <c r="H60">
        <f t="shared" si="16"/>
        <v>0</v>
      </c>
      <c r="J60" t="s">
        <v>30</v>
      </c>
    </row>
    <row r="61" spans="1:21" x14ac:dyDescent="0.25">
      <c r="A61">
        <f>N58-N76</f>
        <v>0</v>
      </c>
      <c r="B61">
        <f>O58-O76</f>
        <v>0</v>
      </c>
      <c r="C61">
        <f>P58-P76</f>
        <v>0</v>
      </c>
      <c r="D61">
        <f>Q58-Q76</f>
        <v>0</v>
      </c>
      <c r="E61">
        <f t="shared" si="16"/>
        <v>50</v>
      </c>
      <c r="F61">
        <f t="shared" si="16"/>
        <v>0</v>
      </c>
      <c r="G61">
        <f t="shared" si="16"/>
        <v>0</v>
      </c>
      <c r="H61">
        <f t="shared" si="16"/>
        <v>0</v>
      </c>
      <c r="J61" t="s">
        <v>125</v>
      </c>
      <c r="O61">
        <f t="shared" ref="O61:R62" si="17">O13*0.1</f>
        <v>2.5</v>
      </c>
      <c r="P61">
        <f t="shared" si="17"/>
        <v>2.5</v>
      </c>
      <c r="Q61">
        <f t="shared" si="17"/>
        <v>2.5</v>
      </c>
      <c r="R61">
        <f t="shared" si="17"/>
        <v>2.5</v>
      </c>
    </row>
    <row r="62" spans="1:21" x14ac:dyDescent="0.25">
      <c r="E62">
        <f t="shared" si="16"/>
        <v>0</v>
      </c>
      <c r="F62">
        <f t="shared" si="16"/>
        <v>5</v>
      </c>
      <c r="G62">
        <f t="shared" si="16"/>
        <v>5</v>
      </c>
      <c r="H62">
        <f t="shared" si="16"/>
        <v>5</v>
      </c>
      <c r="J62" t="s">
        <v>126</v>
      </c>
      <c r="O62">
        <f t="shared" si="17"/>
        <v>2.5</v>
      </c>
      <c r="P62">
        <f t="shared" si="17"/>
        <v>2.5</v>
      </c>
      <c r="Q62">
        <f t="shared" si="17"/>
        <v>2.5</v>
      </c>
      <c r="R62">
        <f t="shared" si="17"/>
        <v>2.5</v>
      </c>
    </row>
    <row r="63" spans="1:21" x14ac:dyDescent="0.25">
      <c r="E63">
        <f t="shared" si="16"/>
        <v>30</v>
      </c>
      <c r="F63">
        <f t="shared" si="16"/>
        <v>-5</v>
      </c>
      <c r="G63">
        <f t="shared" si="16"/>
        <v>-5</v>
      </c>
      <c r="H63">
        <f t="shared" si="16"/>
        <v>-5</v>
      </c>
      <c r="J63" t="s">
        <v>32</v>
      </c>
      <c r="U63" t="s">
        <v>127</v>
      </c>
    </row>
    <row r="64" spans="1:21" x14ac:dyDescent="0.25">
      <c r="E64">
        <f t="shared" si="16"/>
        <v>0</v>
      </c>
      <c r="F64">
        <f t="shared" si="16"/>
        <v>0</v>
      </c>
      <c r="G64">
        <f t="shared" si="16"/>
        <v>0</v>
      </c>
      <c r="H64">
        <f t="shared" si="16"/>
        <v>0</v>
      </c>
      <c r="J64" t="s">
        <v>33</v>
      </c>
      <c r="O64">
        <f>O61+O63+O62</f>
        <v>5</v>
      </c>
      <c r="P64">
        <f>P61+P63+P62</f>
        <v>5</v>
      </c>
      <c r="Q64">
        <f>Q61+Q63+Q62</f>
        <v>5</v>
      </c>
      <c r="R64">
        <f>R61+R63+R62</f>
        <v>5</v>
      </c>
    </row>
    <row r="65" spans="5:19" x14ac:dyDescent="0.25">
      <c r="E65">
        <f t="shared" si="16"/>
        <v>0</v>
      </c>
      <c r="F65">
        <f t="shared" si="16"/>
        <v>0</v>
      </c>
      <c r="G65">
        <f t="shared" si="16"/>
        <v>0</v>
      </c>
      <c r="H65">
        <f t="shared" si="16"/>
        <v>0</v>
      </c>
    </row>
    <row r="66" spans="5:19" x14ac:dyDescent="0.25">
      <c r="E66">
        <f t="shared" si="16"/>
        <v>0</v>
      </c>
      <c r="F66">
        <f t="shared" si="16"/>
        <v>0</v>
      </c>
      <c r="G66">
        <f t="shared" si="16"/>
        <v>0</v>
      </c>
      <c r="H66">
        <f t="shared" si="16"/>
        <v>0</v>
      </c>
      <c r="J66" t="s">
        <v>34</v>
      </c>
      <c r="N66">
        <v>0</v>
      </c>
      <c r="O66">
        <f>N68</f>
        <v>0</v>
      </c>
      <c r="P66">
        <f>O68</f>
        <v>50</v>
      </c>
      <c r="Q66">
        <f>P68</f>
        <v>110</v>
      </c>
      <c r="R66">
        <f>Q68</f>
        <v>180</v>
      </c>
      <c r="S66" t="s">
        <v>70</v>
      </c>
    </row>
    <row r="67" spans="5:19" x14ac:dyDescent="0.25">
      <c r="J67" t="s">
        <v>114</v>
      </c>
      <c r="N67">
        <v>0</v>
      </c>
      <c r="O67">
        <v>50</v>
      </c>
      <c r="P67">
        <v>60</v>
      </c>
      <c r="Q67">
        <v>70</v>
      </c>
      <c r="R67">
        <v>80</v>
      </c>
    </row>
    <row r="68" spans="5:19" x14ac:dyDescent="0.25">
      <c r="E68" t="e">
        <f>#REF!-#REF!</f>
        <v>#REF!</v>
      </c>
      <c r="F68" t="e">
        <f>#REF!-#REF!</f>
        <v>#REF!</v>
      </c>
      <c r="G68" t="e">
        <f>#REF!-#REF!</f>
        <v>#REF!</v>
      </c>
      <c r="H68" t="e">
        <f>#REF!-#REF!</f>
        <v>#REF!</v>
      </c>
      <c r="J68" t="s">
        <v>115</v>
      </c>
      <c r="N68">
        <f>N67+N66</f>
        <v>0</v>
      </c>
      <c r="O68">
        <f>O66+O67</f>
        <v>50</v>
      </c>
      <c r="P68">
        <f>P66+P67</f>
        <v>110</v>
      </c>
      <c r="Q68">
        <f>Q66+Q67</f>
        <v>180</v>
      </c>
      <c r="R68">
        <f>R66+R67</f>
        <v>260</v>
      </c>
      <c r="S68" t="s">
        <v>71</v>
      </c>
    </row>
    <row r="69" spans="5:19" x14ac:dyDescent="0.25">
      <c r="E69">
        <f>O59-N59</f>
        <v>0</v>
      </c>
      <c r="F69">
        <f>P59-O59</f>
        <v>0</v>
      </c>
      <c r="G69">
        <f>Q59-P59</f>
        <v>0</v>
      </c>
      <c r="H69">
        <f>R59-Q59</f>
        <v>0</v>
      </c>
      <c r="S69" t="s">
        <v>70</v>
      </c>
    </row>
    <row r="70" spans="5:19" x14ac:dyDescent="0.25">
      <c r="E70" t="e">
        <f>#REF!-#REF!</f>
        <v>#REF!</v>
      </c>
      <c r="F70" t="e">
        <f>#REF!-#REF!</f>
        <v>#REF!</v>
      </c>
      <c r="G70" t="e">
        <f>#REF!-#REF!</f>
        <v>#REF!</v>
      </c>
      <c r="H70" t="e">
        <f>#REF!-#REF!</f>
        <v>#REF!</v>
      </c>
      <c r="J70" t="s">
        <v>35</v>
      </c>
    </row>
    <row r="71" spans="5:19" x14ac:dyDescent="0.25">
      <c r="E71">
        <f>O58-N58</f>
        <v>205</v>
      </c>
      <c r="F71">
        <f>P58-O58</f>
        <v>202.5</v>
      </c>
      <c r="G71">
        <f>Q58-P58</f>
        <v>209.5</v>
      </c>
      <c r="H71">
        <f>R58-Q58</f>
        <v>216</v>
      </c>
      <c r="J71" t="s">
        <v>36</v>
      </c>
      <c r="N71">
        <v>40</v>
      </c>
      <c r="O71">
        <f>N71</f>
        <v>40</v>
      </c>
      <c r="P71">
        <f>O71</f>
        <v>40</v>
      </c>
      <c r="Q71">
        <f>P71</f>
        <v>40</v>
      </c>
      <c r="R71">
        <f>Q71</f>
        <v>40</v>
      </c>
      <c r="S71" t="s">
        <v>75</v>
      </c>
    </row>
    <row r="72" spans="5:19" x14ac:dyDescent="0.25">
      <c r="E72" t="e">
        <f>#REF!-#REF!</f>
        <v>#REF!</v>
      </c>
      <c r="F72" t="e">
        <f>#REF!-#REF!</f>
        <v>#REF!</v>
      </c>
      <c r="G72" t="e">
        <f>#REF!-#REF!</f>
        <v>#REF!</v>
      </c>
      <c r="H72" t="e">
        <f>#REF!-#REF!</f>
        <v>#REF!</v>
      </c>
      <c r="J72" t="s">
        <v>37</v>
      </c>
      <c r="O72">
        <f>N72+O34</f>
        <v>150</v>
      </c>
      <c r="P72">
        <f>O72+P34</f>
        <v>292.5</v>
      </c>
      <c r="Q72">
        <f>P72+Q34</f>
        <v>432</v>
      </c>
      <c r="R72">
        <f>Q72+R34</f>
        <v>568</v>
      </c>
    </row>
    <row r="73" spans="5:19" x14ac:dyDescent="0.25">
      <c r="E73" t="e">
        <f>#REF!-#REF!</f>
        <v>#REF!</v>
      </c>
      <c r="F73" t="e">
        <f>#REF!-#REF!</f>
        <v>#REF!</v>
      </c>
      <c r="G73" t="e">
        <f>#REF!-#REF!</f>
        <v>#REF!</v>
      </c>
      <c r="H73" t="e">
        <f>#REF!-#REF!</f>
        <v>#REF!</v>
      </c>
      <c r="J73" t="s">
        <v>38</v>
      </c>
      <c r="O73">
        <f>O34*0</f>
        <v>0</v>
      </c>
      <c r="P73">
        <f>P34*0</f>
        <v>0</v>
      </c>
      <c r="Q73">
        <f>Q34*0</f>
        <v>0</v>
      </c>
      <c r="R73">
        <f>R34*0</f>
        <v>0</v>
      </c>
    </row>
    <row r="74" spans="5:19" x14ac:dyDescent="0.25">
      <c r="E74">
        <f t="shared" ref="E74:H75" si="18">O60-N60</f>
        <v>0</v>
      </c>
      <c r="F74">
        <f t="shared" si="18"/>
        <v>0</v>
      </c>
      <c r="G74">
        <f t="shared" si="18"/>
        <v>0</v>
      </c>
      <c r="H74">
        <f t="shared" si="18"/>
        <v>0</v>
      </c>
      <c r="J74" t="s">
        <v>39</v>
      </c>
      <c r="N74">
        <f>N71+N72</f>
        <v>40</v>
      </c>
      <c r="O74">
        <f>O71+O72-O73</f>
        <v>190</v>
      </c>
      <c r="P74">
        <f>P71+P72-P73</f>
        <v>332.5</v>
      </c>
      <c r="Q74">
        <f>Q71+Q72-Q73</f>
        <v>472</v>
      </c>
      <c r="R74">
        <f>R71+R72-R73</f>
        <v>608</v>
      </c>
    </row>
    <row r="75" spans="5:19" x14ac:dyDescent="0.25">
      <c r="E75">
        <f t="shared" si="18"/>
        <v>2.5</v>
      </c>
      <c r="F75">
        <f t="shared" si="18"/>
        <v>0</v>
      </c>
      <c r="G75">
        <f t="shared" si="18"/>
        <v>0</v>
      </c>
      <c r="H75">
        <f t="shared" si="18"/>
        <v>0</v>
      </c>
    </row>
    <row r="76" spans="5:19" x14ac:dyDescent="0.25">
      <c r="E76">
        <f t="shared" ref="E76:H89" si="19">O63-N63</f>
        <v>0</v>
      </c>
      <c r="F76">
        <f t="shared" si="19"/>
        <v>0</v>
      </c>
      <c r="G76">
        <f t="shared" si="19"/>
        <v>0</v>
      </c>
      <c r="H76">
        <f t="shared" si="19"/>
        <v>0</v>
      </c>
      <c r="J76" s="37" t="s">
        <v>40</v>
      </c>
      <c r="K76" s="37"/>
      <c r="L76" s="37"/>
      <c r="M76" s="37"/>
      <c r="N76" s="37">
        <f>N68+M64+N74</f>
        <v>40</v>
      </c>
      <c r="O76" s="37">
        <f>O64+O68+O74</f>
        <v>245</v>
      </c>
      <c r="P76" s="37">
        <f>P64+P68+P74</f>
        <v>447.5</v>
      </c>
      <c r="Q76" s="37">
        <f>Q64+Q68+Q74</f>
        <v>657</v>
      </c>
      <c r="R76" s="37">
        <f>R64+R68+R74</f>
        <v>873</v>
      </c>
      <c r="S76" t="s">
        <v>75</v>
      </c>
    </row>
    <row r="77" spans="5:19" x14ac:dyDescent="0.25">
      <c r="E77">
        <f t="shared" si="19"/>
        <v>5</v>
      </c>
      <c r="F77">
        <f t="shared" si="19"/>
        <v>0</v>
      </c>
      <c r="G77">
        <f t="shared" si="19"/>
        <v>0</v>
      </c>
      <c r="H77">
        <f t="shared" si="19"/>
        <v>0</v>
      </c>
      <c r="N77" t="s">
        <v>138</v>
      </c>
      <c r="O77">
        <f>O58-O76</f>
        <v>0</v>
      </c>
      <c r="P77">
        <f>P58-P76</f>
        <v>0</v>
      </c>
      <c r="Q77">
        <f>Q58-Q76</f>
        <v>0</v>
      </c>
      <c r="R77">
        <f>R58-R76</f>
        <v>0</v>
      </c>
    </row>
    <row r="78" spans="5:19" x14ac:dyDescent="0.25">
      <c r="E78">
        <f t="shared" si="19"/>
        <v>0</v>
      </c>
      <c r="F78">
        <f t="shared" si="19"/>
        <v>0</v>
      </c>
      <c r="G78">
        <f t="shared" si="19"/>
        <v>0</v>
      </c>
      <c r="H78">
        <f t="shared" si="19"/>
        <v>0</v>
      </c>
      <c r="P78" t="s">
        <v>41</v>
      </c>
    </row>
    <row r="79" spans="5:19" x14ac:dyDescent="0.25">
      <c r="E79">
        <f t="shared" si="19"/>
        <v>0</v>
      </c>
      <c r="F79">
        <f t="shared" si="19"/>
        <v>50</v>
      </c>
      <c r="G79">
        <f t="shared" si="19"/>
        <v>60</v>
      </c>
      <c r="H79">
        <f t="shared" si="19"/>
        <v>70</v>
      </c>
      <c r="P79" t="s">
        <v>42</v>
      </c>
    </row>
    <row r="80" spans="5:19" x14ac:dyDescent="0.25">
      <c r="E80">
        <f t="shared" si="19"/>
        <v>50</v>
      </c>
      <c r="F80">
        <f t="shared" si="19"/>
        <v>10</v>
      </c>
      <c r="G80">
        <f t="shared" si="19"/>
        <v>10</v>
      </c>
      <c r="H80">
        <f t="shared" si="19"/>
        <v>10</v>
      </c>
      <c r="O80" t="s">
        <v>6</v>
      </c>
      <c r="P80" t="s">
        <v>6</v>
      </c>
      <c r="Q80" t="s">
        <v>18</v>
      </c>
      <c r="R80" t="s">
        <v>6</v>
      </c>
    </row>
    <row r="81" spans="4:18" x14ac:dyDescent="0.25">
      <c r="E81">
        <f t="shared" si="19"/>
        <v>50</v>
      </c>
      <c r="F81">
        <f t="shared" si="19"/>
        <v>60</v>
      </c>
      <c r="G81">
        <f t="shared" si="19"/>
        <v>70</v>
      </c>
      <c r="H81">
        <f t="shared" si="19"/>
        <v>80</v>
      </c>
      <c r="O81">
        <v>1</v>
      </c>
      <c r="P81">
        <v>2</v>
      </c>
      <c r="Q81">
        <v>3</v>
      </c>
      <c r="R81">
        <v>4</v>
      </c>
    </row>
    <row r="82" spans="4:18" x14ac:dyDescent="0.25">
      <c r="E82">
        <f t="shared" si="19"/>
        <v>0</v>
      </c>
      <c r="F82">
        <f t="shared" si="19"/>
        <v>0</v>
      </c>
      <c r="G82">
        <f t="shared" si="19"/>
        <v>0</v>
      </c>
      <c r="H82">
        <f t="shared" si="19"/>
        <v>0</v>
      </c>
      <c r="O82" t="s">
        <v>43</v>
      </c>
    </row>
    <row r="83" spans="4:18" x14ac:dyDescent="0.25">
      <c r="E83">
        <f t="shared" si="19"/>
        <v>0</v>
      </c>
      <c r="F83">
        <f t="shared" si="19"/>
        <v>0</v>
      </c>
      <c r="G83">
        <f t="shared" si="19"/>
        <v>0</v>
      </c>
      <c r="H83">
        <f t="shared" si="19"/>
        <v>0</v>
      </c>
    </row>
    <row r="84" spans="4:18" x14ac:dyDescent="0.25">
      <c r="E84">
        <f t="shared" si="19"/>
        <v>0</v>
      </c>
      <c r="F84">
        <f t="shared" si="19"/>
        <v>0</v>
      </c>
      <c r="G84">
        <f t="shared" si="19"/>
        <v>0</v>
      </c>
      <c r="H84">
        <f t="shared" si="19"/>
        <v>0</v>
      </c>
      <c r="J84" t="s">
        <v>44</v>
      </c>
      <c r="O84">
        <f>N44</f>
        <v>20</v>
      </c>
      <c r="P84">
        <f>O110</f>
        <v>170</v>
      </c>
      <c r="Q84">
        <f t="shared" ref="Q84:R84" si="20">P110</f>
        <v>377.5</v>
      </c>
      <c r="R84">
        <f t="shared" si="20"/>
        <v>592</v>
      </c>
    </row>
    <row r="85" spans="4:18" x14ac:dyDescent="0.25">
      <c r="E85">
        <f t="shared" si="19"/>
        <v>150</v>
      </c>
      <c r="F85">
        <f t="shared" si="19"/>
        <v>142.5</v>
      </c>
      <c r="G85">
        <f t="shared" si="19"/>
        <v>139.5</v>
      </c>
      <c r="H85">
        <f t="shared" si="19"/>
        <v>136</v>
      </c>
    </row>
    <row r="86" spans="4:18" x14ac:dyDescent="0.25">
      <c r="E86">
        <f t="shared" si="19"/>
        <v>0</v>
      </c>
      <c r="F86">
        <f t="shared" si="19"/>
        <v>0</v>
      </c>
      <c r="G86">
        <f t="shared" si="19"/>
        <v>0</v>
      </c>
      <c r="H86">
        <f t="shared" si="19"/>
        <v>0</v>
      </c>
      <c r="J86" t="s">
        <v>15</v>
      </c>
      <c r="O86">
        <f>O34</f>
        <v>150</v>
      </c>
      <c r="P86">
        <f>P34</f>
        <v>142.5</v>
      </c>
      <c r="Q86">
        <f>Q34</f>
        <v>139.5</v>
      </c>
      <c r="R86">
        <f>R34</f>
        <v>136</v>
      </c>
    </row>
    <row r="87" spans="4:18" x14ac:dyDescent="0.25">
      <c r="E87">
        <f t="shared" si="19"/>
        <v>150</v>
      </c>
      <c r="F87">
        <f t="shared" si="19"/>
        <v>142.5</v>
      </c>
      <c r="G87">
        <f t="shared" si="19"/>
        <v>139.5</v>
      </c>
      <c r="H87">
        <f t="shared" si="19"/>
        <v>136</v>
      </c>
      <c r="J87" t="s">
        <v>45</v>
      </c>
    </row>
    <row r="88" spans="4:18" x14ac:dyDescent="0.25">
      <c r="E88">
        <f t="shared" si="19"/>
        <v>0</v>
      </c>
      <c r="F88">
        <f t="shared" si="19"/>
        <v>0</v>
      </c>
      <c r="G88">
        <f t="shared" si="19"/>
        <v>0</v>
      </c>
      <c r="H88">
        <f t="shared" si="19"/>
        <v>0</v>
      </c>
      <c r="J88" t="s">
        <v>12</v>
      </c>
      <c r="O88">
        <f>O31</f>
        <v>0</v>
      </c>
      <c r="P88">
        <f>P31</f>
        <v>5</v>
      </c>
      <c r="Q88">
        <f>Q31</f>
        <v>5</v>
      </c>
      <c r="R88">
        <f>R31</f>
        <v>5</v>
      </c>
    </row>
    <row r="89" spans="4:18" x14ac:dyDescent="0.25">
      <c r="E89">
        <f t="shared" si="19"/>
        <v>205</v>
      </c>
      <c r="F89">
        <f t="shared" si="19"/>
        <v>202.5</v>
      </c>
      <c r="G89">
        <f t="shared" si="19"/>
        <v>209.5</v>
      </c>
      <c r="H89">
        <f t="shared" si="19"/>
        <v>216</v>
      </c>
      <c r="J89" t="s">
        <v>134</v>
      </c>
      <c r="O89">
        <f t="shared" ref="O89:R90" si="21">(N45-O45)</f>
        <v>-10</v>
      </c>
      <c r="P89">
        <f t="shared" si="21"/>
        <v>0</v>
      </c>
      <c r="Q89">
        <f t="shared" si="21"/>
        <v>0</v>
      </c>
      <c r="R89">
        <f t="shared" si="21"/>
        <v>0</v>
      </c>
    </row>
    <row r="90" spans="4:18" x14ac:dyDescent="0.25">
      <c r="J90" t="s">
        <v>135</v>
      </c>
      <c r="O90">
        <f t="shared" si="21"/>
        <v>-10</v>
      </c>
      <c r="P90">
        <f t="shared" si="21"/>
        <v>0</v>
      </c>
      <c r="Q90">
        <f t="shared" si="21"/>
        <v>0</v>
      </c>
      <c r="R90">
        <f t="shared" si="21"/>
        <v>0</v>
      </c>
    </row>
    <row r="91" spans="4:18" x14ac:dyDescent="0.25">
      <c r="J91" t="s">
        <v>136</v>
      </c>
      <c r="O91">
        <f t="shared" ref="O91:R92" si="22">(N47-O47)</f>
        <v>-2.5</v>
      </c>
      <c r="P91">
        <f t="shared" si="22"/>
        <v>0</v>
      </c>
      <c r="Q91">
        <f t="shared" si="22"/>
        <v>0</v>
      </c>
      <c r="R91">
        <f t="shared" si="22"/>
        <v>0</v>
      </c>
    </row>
    <row r="92" spans="4:18" x14ac:dyDescent="0.25">
      <c r="D92" t="s">
        <v>92</v>
      </c>
      <c r="J92" t="s">
        <v>136</v>
      </c>
      <c r="O92">
        <f t="shared" si="22"/>
        <v>-2.5</v>
      </c>
      <c r="P92">
        <f t="shared" si="22"/>
        <v>0</v>
      </c>
      <c r="Q92">
        <f t="shared" si="22"/>
        <v>0</v>
      </c>
      <c r="R92">
        <f t="shared" si="22"/>
        <v>0</v>
      </c>
    </row>
    <row r="93" spans="4:18" x14ac:dyDescent="0.25">
      <c r="J93" t="s">
        <v>119</v>
      </c>
      <c r="O93">
        <f>(N61-O61)*-1</f>
        <v>2.5</v>
      </c>
      <c r="P93">
        <f t="shared" ref="P93:R94" si="23">(O61-P61)*-1</f>
        <v>0</v>
      </c>
      <c r="Q93">
        <f t="shared" si="23"/>
        <v>0</v>
      </c>
      <c r="R93">
        <f t="shared" si="23"/>
        <v>0</v>
      </c>
    </row>
    <row r="94" spans="4:18" x14ac:dyDescent="0.25">
      <c r="J94" t="s">
        <v>120</v>
      </c>
      <c r="O94">
        <f t="shared" ref="O94:P94" si="24">(N62-O62)*-1</f>
        <v>2.5</v>
      </c>
      <c r="P94">
        <f t="shared" si="24"/>
        <v>0</v>
      </c>
      <c r="Q94">
        <f t="shared" si="23"/>
        <v>0</v>
      </c>
      <c r="R94">
        <f t="shared" si="23"/>
        <v>0</v>
      </c>
    </row>
    <row r="96" spans="4:18" x14ac:dyDescent="0.25">
      <c r="J96" t="s">
        <v>46</v>
      </c>
      <c r="O96">
        <f>(M63-O63)*-1</f>
        <v>0</v>
      </c>
      <c r="P96">
        <f>(N63-P63)*-1</f>
        <v>0</v>
      </c>
      <c r="Q96">
        <f>(O63-Q63)*-1</f>
        <v>0</v>
      </c>
      <c r="R96">
        <f>(P63-R63)*-1</f>
        <v>0</v>
      </c>
    </row>
    <row r="98" spans="10:18" x14ac:dyDescent="0.25">
      <c r="J98" t="s">
        <v>47</v>
      </c>
      <c r="O98">
        <f>O86+O88+O89+O90+O91+O92+O93+O94+O96</f>
        <v>130</v>
      </c>
      <c r="P98">
        <f t="shared" ref="P98:R98" si="25">P86+P88+P89+P90+P91+P92+P93+P94+P96</f>
        <v>147.5</v>
      </c>
      <c r="Q98">
        <f t="shared" si="25"/>
        <v>144.5</v>
      </c>
      <c r="R98">
        <f t="shared" si="25"/>
        <v>141</v>
      </c>
    </row>
    <row r="100" spans="10:18" x14ac:dyDescent="0.25">
      <c r="J100" t="s">
        <v>48</v>
      </c>
      <c r="O100">
        <f>O51*-1</f>
        <v>-30</v>
      </c>
      <c r="P100">
        <f t="shared" ref="P100:R100" si="26">P51*-1</f>
        <v>0</v>
      </c>
      <c r="Q100">
        <f t="shared" si="26"/>
        <v>0</v>
      </c>
      <c r="R100">
        <f t="shared" si="26"/>
        <v>0</v>
      </c>
    </row>
    <row r="102" spans="10:18" x14ac:dyDescent="0.25">
      <c r="J102" t="s">
        <v>49</v>
      </c>
    </row>
    <row r="103" spans="10:18" x14ac:dyDescent="0.25">
      <c r="J103" t="s">
        <v>137</v>
      </c>
      <c r="O103">
        <f>O67</f>
        <v>50</v>
      </c>
      <c r="P103">
        <f t="shared" ref="P103:R103" si="27">P67</f>
        <v>60</v>
      </c>
      <c r="Q103">
        <f t="shared" si="27"/>
        <v>70</v>
      </c>
      <c r="R103">
        <f t="shared" si="27"/>
        <v>80</v>
      </c>
    </row>
    <row r="104" spans="10:18" x14ac:dyDescent="0.25">
      <c r="J104" t="s">
        <v>50</v>
      </c>
      <c r="O104">
        <f>(N71-O71)*-1</f>
        <v>0</v>
      </c>
      <c r="P104">
        <f>O71-P71</f>
        <v>0</v>
      </c>
      <c r="Q104">
        <f t="shared" ref="Q104:R104" si="28">P71-Q71</f>
        <v>0</v>
      </c>
      <c r="R104">
        <f t="shared" si="28"/>
        <v>0</v>
      </c>
    </row>
    <row r="106" spans="10:18" x14ac:dyDescent="0.25">
      <c r="J106" t="s">
        <v>38</v>
      </c>
      <c r="O106">
        <f>O73</f>
        <v>0</v>
      </c>
      <c r="P106">
        <f>P73</f>
        <v>0</v>
      </c>
      <c r="Q106">
        <f>Q73</f>
        <v>0</v>
      </c>
      <c r="R106">
        <f>R73</f>
        <v>0</v>
      </c>
    </row>
    <row r="108" spans="10:18" x14ac:dyDescent="0.25">
      <c r="J108" t="s">
        <v>51</v>
      </c>
      <c r="M108" t="s">
        <v>78</v>
      </c>
    </row>
    <row r="110" spans="10:18" x14ac:dyDescent="0.25">
      <c r="J110" t="s">
        <v>52</v>
      </c>
      <c r="O110">
        <f>O84+O98-O106+O100+O103+O104+O108</f>
        <v>170</v>
      </c>
      <c r="P110">
        <f>P84+P98-P106+T106+P100+P103+P104+P108</f>
        <v>377.5</v>
      </c>
      <c r="Q110">
        <f t="shared" ref="Q110:R110" si="29">Q84+Q98-Q106+U106+Q100+Q103+Q104+Q108</f>
        <v>592</v>
      </c>
      <c r="R110">
        <f t="shared" si="29"/>
        <v>813</v>
      </c>
    </row>
    <row r="112" spans="10:18" x14ac:dyDescent="0.25">
      <c r="K112" t="s">
        <v>53</v>
      </c>
      <c r="M112">
        <v>0.5</v>
      </c>
      <c r="P112">
        <f>P84+(O16*$M$112)</f>
        <v>245</v>
      </c>
      <c r="Q112">
        <f>Q84+(P16*$M$112)</f>
        <v>452.5</v>
      </c>
      <c r="R112">
        <f>R84+(Q16*$M$112)</f>
        <v>667</v>
      </c>
    </row>
    <row r="113" spans="3:19" x14ac:dyDescent="0.25">
      <c r="S113" t="s">
        <v>77</v>
      </c>
    </row>
    <row r="117" spans="3:19" x14ac:dyDescent="0.25">
      <c r="C117" t="s">
        <v>102</v>
      </c>
    </row>
    <row r="119" spans="3:19" x14ac:dyDescent="0.25">
      <c r="C119" t="s">
        <v>103</v>
      </c>
    </row>
    <row r="120" spans="3:19" x14ac:dyDescent="0.25">
      <c r="C120" t="s">
        <v>104</v>
      </c>
    </row>
    <row r="121" spans="3:19" x14ac:dyDescent="0.25">
      <c r="C121" t="s">
        <v>105</v>
      </c>
    </row>
    <row r="122" spans="3:19" x14ac:dyDescent="0.25">
      <c r="C122" t="s">
        <v>106</v>
      </c>
    </row>
    <row r="123" spans="3:19" x14ac:dyDescent="0.25">
      <c r="C123" t="s">
        <v>107</v>
      </c>
    </row>
    <row r="124" spans="3:19" x14ac:dyDescent="0.25">
      <c r="C124" t="s">
        <v>108</v>
      </c>
    </row>
    <row r="126" spans="3:19" x14ac:dyDescent="0.25">
      <c r="C126" t="s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126"/>
  <sheetViews>
    <sheetView topLeftCell="C121" workbookViewId="0">
      <selection activeCell="R68" sqref="R68"/>
    </sheetView>
  </sheetViews>
  <sheetFormatPr defaultRowHeight="15" x14ac:dyDescent="0.25"/>
  <sheetData>
    <row r="4" spans="2:19" x14ac:dyDescent="0.25">
      <c r="B4" t="s">
        <v>79</v>
      </c>
      <c r="O4" t="s">
        <v>4</v>
      </c>
    </row>
    <row r="5" spans="2:19" x14ac:dyDescent="0.25">
      <c r="B5" t="s">
        <v>80</v>
      </c>
      <c r="P5" t="s">
        <v>5</v>
      </c>
    </row>
    <row r="6" spans="2:19" x14ac:dyDescent="0.25">
      <c r="O6" t="s">
        <v>6</v>
      </c>
      <c r="P6" t="s">
        <v>6</v>
      </c>
      <c r="Q6" t="s">
        <v>6</v>
      </c>
      <c r="R6" t="s">
        <v>6</v>
      </c>
    </row>
    <row r="7" spans="2:19" x14ac:dyDescent="0.25">
      <c r="B7" t="s">
        <v>81</v>
      </c>
      <c r="O7">
        <v>1</v>
      </c>
      <c r="P7">
        <v>2</v>
      </c>
      <c r="Q7">
        <v>3</v>
      </c>
      <c r="R7">
        <v>4</v>
      </c>
    </row>
    <row r="8" spans="2:19" x14ac:dyDescent="0.25">
      <c r="P8" t="s">
        <v>7</v>
      </c>
    </row>
    <row r="9" spans="2:19" x14ac:dyDescent="0.25">
      <c r="B9" t="s">
        <v>82</v>
      </c>
    </row>
    <row r="10" spans="2:19" x14ac:dyDescent="0.25">
      <c r="B10" t="s">
        <v>83</v>
      </c>
      <c r="J10" t="s">
        <v>130</v>
      </c>
      <c r="L10" t="s">
        <v>60</v>
      </c>
      <c r="O10">
        <v>100</v>
      </c>
      <c r="P10">
        <v>100</v>
      </c>
      <c r="Q10">
        <v>100</v>
      </c>
      <c r="R10">
        <v>100</v>
      </c>
      <c r="S10" t="s">
        <v>59</v>
      </c>
    </row>
    <row r="11" spans="2:19" x14ac:dyDescent="0.25">
      <c r="L11" t="s">
        <v>133</v>
      </c>
      <c r="O11">
        <v>100</v>
      </c>
      <c r="P11">
        <v>100</v>
      </c>
      <c r="Q11">
        <v>100</v>
      </c>
      <c r="R11">
        <v>100</v>
      </c>
      <c r="S11" t="s">
        <v>59</v>
      </c>
    </row>
    <row r="12" spans="2:19" x14ac:dyDescent="0.25">
      <c r="J12" t="s">
        <v>131</v>
      </c>
      <c r="O12">
        <f>O10+O11</f>
        <v>200</v>
      </c>
      <c r="P12">
        <f t="shared" ref="P12:R12" si="0">P10+P11</f>
        <v>200</v>
      </c>
      <c r="Q12">
        <f t="shared" si="0"/>
        <v>200</v>
      </c>
      <c r="R12">
        <f t="shared" si="0"/>
        <v>200</v>
      </c>
    </row>
    <row r="13" spans="2:19" x14ac:dyDescent="0.25">
      <c r="B13" t="s">
        <v>93</v>
      </c>
      <c r="J13" t="s">
        <v>9</v>
      </c>
      <c r="L13" t="s">
        <v>60</v>
      </c>
      <c r="M13">
        <v>0.25</v>
      </c>
      <c r="O13">
        <f>O10*$M$13</f>
        <v>25</v>
      </c>
      <c r="P13">
        <f t="shared" ref="P13:R14" si="1">P10*$M$13</f>
        <v>25</v>
      </c>
      <c r="Q13">
        <f t="shared" si="1"/>
        <v>25</v>
      </c>
      <c r="R13">
        <f t="shared" si="1"/>
        <v>25</v>
      </c>
      <c r="S13" t="s">
        <v>63</v>
      </c>
    </row>
    <row r="14" spans="2:19" x14ac:dyDescent="0.25">
      <c r="H14" t="s">
        <v>101</v>
      </c>
      <c r="L14" t="s">
        <v>133</v>
      </c>
      <c r="M14">
        <v>0.25</v>
      </c>
      <c r="O14">
        <f>O11*$M$13</f>
        <v>25</v>
      </c>
      <c r="P14">
        <f t="shared" si="1"/>
        <v>25</v>
      </c>
      <c r="Q14">
        <f t="shared" si="1"/>
        <v>25</v>
      </c>
      <c r="R14">
        <f t="shared" si="1"/>
        <v>25</v>
      </c>
      <c r="S14" t="s">
        <v>63</v>
      </c>
    </row>
    <row r="15" spans="2:19" x14ac:dyDescent="0.25">
      <c r="J15" t="s">
        <v>132</v>
      </c>
      <c r="O15">
        <f t="shared" ref="O15:R15" si="2">O13+O14</f>
        <v>50</v>
      </c>
      <c r="P15">
        <f t="shared" si="2"/>
        <v>50</v>
      </c>
      <c r="Q15">
        <f t="shared" si="2"/>
        <v>50</v>
      </c>
      <c r="R15">
        <f t="shared" si="2"/>
        <v>50</v>
      </c>
    </row>
    <row r="16" spans="2:19" x14ac:dyDescent="0.25">
      <c r="B16" t="s">
        <v>3</v>
      </c>
      <c r="E16" t="s">
        <v>84</v>
      </c>
      <c r="H16">
        <v>25</v>
      </c>
      <c r="J16" t="s">
        <v>61</v>
      </c>
      <c r="O16">
        <f>(O10-O13)+(O11-O14)</f>
        <v>150</v>
      </c>
      <c r="P16">
        <f t="shared" ref="P16:R16" si="3">(P10-P13)+(P11-P14)</f>
        <v>150</v>
      </c>
      <c r="Q16">
        <f t="shared" si="3"/>
        <v>150</v>
      </c>
      <c r="R16">
        <f t="shared" si="3"/>
        <v>150</v>
      </c>
    </row>
    <row r="17" spans="2:19" x14ac:dyDescent="0.25">
      <c r="B17" t="s">
        <v>66</v>
      </c>
      <c r="E17" t="s">
        <v>85</v>
      </c>
      <c r="H17">
        <v>5</v>
      </c>
      <c r="J17" t="s">
        <v>62</v>
      </c>
      <c r="O17">
        <v>0</v>
      </c>
      <c r="P17">
        <v>0</v>
      </c>
      <c r="Q17">
        <v>0</v>
      </c>
      <c r="R17">
        <v>0</v>
      </c>
    </row>
    <row r="18" spans="2:19" x14ac:dyDescent="0.25">
      <c r="B18" t="s">
        <v>67</v>
      </c>
      <c r="E18" t="s">
        <v>86</v>
      </c>
      <c r="H18">
        <v>12</v>
      </c>
      <c r="J18" t="s">
        <v>8</v>
      </c>
      <c r="O18">
        <f>O16+O17</f>
        <v>150</v>
      </c>
      <c r="P18">
        <f t="shared" ref="P18:R18" si="4">P16+P17</f>
        <v>150</v>
      </c>
      <c r="Q18">
        <f t="shared" si="4"/>
        <v>150</v>
      </c>
      <c r="R18">
        <f t="shared" si="4"/>
        <v>150</v>
      </c>
    </row>
    <row r="19" spans="2:19" x14ac:dyDescent="0.25">
      <c r="B19" t="s">
        <v>68</v>
      </c>
      <c r="E19" t="s">
        <v>87</v>
      </c>
      <c r="H19">
        <v>15</v>
      </c>
    </row>
    <row r="20" spans="2:19" x14ac:dyDescent="0.25">
      <c r="B20" t="s">
        <v>31</v>
      </c>
      <c r="E20" t="s">
        <v>88</v>
      </c>
      <c r="H20">
        <v>40</v>
      </c>
      <c r="J20" t="s">
        <v>0</v>
      </c>
      <c r="O20">
        <v>0</v>
      </c>
      <c r="P20">
        <v>0</v>
      </c>
      <c r="Q20">
        <v>0</v>
      </c>
      <c r="R20">
        <v>0</v>
      </c>
      <c r="S20" t="s">
        <v>64</v>
      </c>
    </row>
    <row r="21" spans="2:19" x14ac:dyDescent="0.25">
      <c r="B21" t="s">
        <v>72</v>
      </c>
      <c r="E21" t="s">
        <v>89</v>
      </c>
      <c r="H21">
        <v>30</v>
      </c>
      <c r="J21" t="s">
        <v>54</v>
      </c>
      <c r="O21">
        <v>0</v>
      </c>
      <c r="P21">
        <v>0</v>
      </c>
      <c r="Q21">
        <v>0</v>
      </c>
      <c r="R21">
        <v>0</v>
      </c>
      <c r="S21" t="s">
        <v>64</v>
      </c>
    </row>
    <row r="22" spans="2:19" x14ac:dyDescent="0.25">
      <c r="B22" t="s">
        <v>73</v>
      </c>
      <c r="E22" t="s">
        <v>88</v>
      </c>
      <c r="H22">
        <v>30</v>
      </c>
      <c r="J22" t="s">
        <v>1</v>
      </c>
      <c r="O22">
        <v>0</v>
      </c>
      <c r="P22">
        <v>0</v>
      </c>
      <c r="Q22">
        <v>0</v>
      </c>
      <c r="R22">
        <v>0</v>
      </c>
      <c r="S22" t="s">
        <v>64</v>
      </c>
    </row>
    <row r="23" spans="2:19" x14ac:dyDescent="0.25">
      <c r="B23" t="s">
        <v>76</v>
      </c>
      <c r="E23" t="s">
        <v>90</v>
      </c>
      <c r="H23">
        <v>10</v>
      </c>
      <c r="J23" t="s">
        <v>57</v>
      </c>
      <c r="O23">
        <v>0</v>
      </c>
      <c r="P23">
        <v>0</v>
      </c>
      <c r="Q23">
        <v>0</v>
      </c>
      <c r="R23">
        <v>0</v>
      </c>
      <c r="S23" t="s">
        <v>64</v>
      </c>
    </row>
    <row r="24" spans="2:19" x14ac:dyDescent="0.25">
      <c r="J24" t="s">
        <v>2</v>
      </c>
      <c r="O24">
        <v>0</v>
      </c>
      <c r="P24">
        <v>0</v>
      </c>
      <c r="Q24">
        <v>0</v>
      </c>
      <c r="R24">
        <v>0</v>
      </c>
      <c r="S24" t="s">
        <v>64</v>
      </c>
    </row>
    <row r="25" spans="2:19" x14ac:dyDescent="0.25">
      <c r="J25" t="s">
        <v>58</v>
      </c>
      <c r="O25">
        <v>0</v>
      </c>
      <c r="P25">
        <v>0</v>
      </c>
      <c r="Q25">
        <v>0</v>
      </c>
      <c r="R25">
        <v>0</v>
      </c>
      <c r="S25" t="s">
        <v>64</v>
      </c>
    </row>
    <row r="26" spans="2:19" x14ac:dyDescent="0.25">
      <c r="J26" t="s">
        <v>56</v>
      </c>
      <c r="O26">
        <v>0</v>
      </c>
      <c r="P26">
        <v>0</v>
      </c>
      <c r="Q26">
        <v>0</v>
      </c>
      <c r="R26">
        <v>0</v>
      </c>
      <c r="S26" t="s">
        <v>64</v>
      </c>
    </row>
    <row r="27" spans="2:19" x14ac:dyDescent="0.25">
      <c r="C27" t="s">
        <v>94</v>
      </c>
      <c r="J27" t="s">
        <v>10</v>
      </c>
      <c r="O27">
        <f>O20+O23+O21+O24+O25+O26</f>
        <v>0</v>
      </c>
      <c r="P27">
        <f t="shared" ref="P27:R27" si="5">P20+P23+P21+P24+P25+P26</f>
        <v>0</v>
      </c>
      <c r="Q27">
        <f t="shared" si="5"/>
        <v>0</v>
      </c>
      <c r="R27">
        <f t="shared" si="5"/>
        <v>0</v>
      </c>
      <c r="S27" t="s">
        <v>55</v>
      </c>
    </row>
    <row r="28" spans="2:19" x14ac:dyDescent="0.25">
      <c r="C28" t="s">
        <v>95</v>
      </c>
      <c r="J28" t="s">
        <v>116</v>
      </c>
      <c r="O28">
        <f>O18-O27</f>
        <v>150</v>
      </c>
      <c r="P28">
        <f t="shared" ref="P28:R28" si="6">P18-P27</f>
        <v>150</v>
      </c>
      <c r="Q28">
        <f t="shared" si="6"/>
        <v>150</v>
      </c>
      <c r="R28">
        <f t="shared" si="6"/>
        <v>150</v>
      </c>
      <c r="S28" t="s">
        <v>55</v>
      </c>
    </row>
    <row r="29" spans="2:19" x14ac:dyDescent="0.25">
      <c r="J29" t="s">
        <v>11</v>
      </c>
      <c r="O29">
        <f>O66*0.05</f>
        <v>0</v>
      </c>
      <c r="P29">
        <f t="shared" ref="P29:R29" si="7">P66*0.05</f>
        <v>2.5</v>
      </c>
      <c r="Q29">
        <f t="shared" si="7"/>
        <v>5.5</v>
      </c>
      <c r="R29">
        <f t="shared" si="7"/>
        <v>9</v>
      </c>
      <c r="S29" t="s">
        <v>65</v>
      </c>
    </row>
    <row r="30" spans="2:19" x14ac:dyDescent="0.25">
      <c r="C30" t="s">
        <v>96</v>
      </c>
      <c r="J30" t="s">
        <v>117</v>
      </c>
      <c r="O30">
        <f>O28-O29</f>
        <v>150</v>
      </c>
      <c r="P30">
        <f t="shared" ref="P30:R30" si="8">P28-P29</f>
        <v>147.5</v>
      </c>
      <c r="Q30">
        <f t="shared" si="8"/>
        <v>144.5</v>
      </c>
      <c r="R30">
        <f t="shared" si="8"/>
        <v>141</v>
      </c>
      <c r="S30" t="s">
        <v>55</v>
      </c>
    </row>
    <row r="31" spans="2:19" x14ac:dyDescent="0.25">
      <c r="J31" t="s">
        <v>12</v>
      </c>
      <c r="O31">
        <f>N52*0</f>
        <v>0</v>
      </c>
      <c r="P31">
        <f>O52*0</f>
        <v>0</v>
      </c>
      <c r="Q31">
        <f>P52*0</f>
        <v>0</v>
      </c>
      <c r="R31">
        <f>Q52*0</f>
        <v>0</v>
      </c>
      <c r="S31" t="s">
        <v>55</v>
      </c>
    </row>
    <row r="32" spans="2:19" x14ac:dyDescent="0.25">
      <c r="J32" t="s">
        <v>13</v>
      </c>
      <c r="O32">
        <f>O30-O31</f>
        <v>150</v>
      </c>
      <c r="P32">
        <f>P30-P31</f>
        <v>147.5</v>
      </c>
      <c r="Q32">
        <f>Q30-Q31</f>
        <v>144.5</v>
      </c>
      <c r="R32">
        <f>R30-R31</f>
        <v>141</v>
      </c>
      <c r="S32" t="s">
        <v>55</v>
      </c>
    </row>
    <row r="33" spans="3:21" x14ac:dyDescent="0.25">
      <c r="C33" t="s">
        <v>97</v>
      </c>
      <c r="J33" t="s">
        <v>14</v>
      </c>
      <c r="O33">
        <f>(O30-O31)*0</f>
        <v>0</v>
      </c>
      <c r="P33">
        <f t="shared" ref="P33:R33" si="9">(P30-P31)*0</f>
        <v>0</v>
      </c>
      <c r="Q33">
        <f t="shared" si="9"/>
        <v>0</v>
      </c>
      <c r="R33">
        <f t="shared" si="9"/>
        <v>0</v>
      </c>
      <c r="S33" t="s">
        <v>55</v>
      </c>
    </row>
    <row r="34" spans="3:21" x14ac:dyDescent="0.25">
      <c r="C34" t="s">
        <v>98</v>
      </c>
      <c r="J34" t="s">
        <v>15</v>
      </c>
      <c r="O34">
        <f>O30-O31-O33</f>
        <v>150</v>
      </c>
      <c r="P34">
        <f>P30-P31-P33</f>
        <v>147.5</v>
      </c>
      <c r="Q34">
        <f t="shared" ref="Q34:R34" si="10">Q30-Q31-Q33</f>
        <v>144.5</v>
      </c>
      <c r="R34">
        <f t="shared" si="10"/>
        <v>141</v>
      </c>
      <c r="S34" t="s">
        <v>55</v>
      </c>
    </row>
    <row r="35" spans="3:21" x14ac:dyDescent="0.25">
      <c r="C35" t="s">
        <v>99</v>
      </c>
    </row>
    <row r="36" spans="3:21" x14ac:dyDescent="0.25">
      <c r="C36" t="s">
        <v>100</v>
      </c>
    </row>
    <row r="37" spans="3:21" x14ac:dyDescent="0.25">
      <c r="K37">
        <f>N44+O34-O45-O47+O61-O73</f>
        <v>160</v>
      </c>
    </row>
    <row r="38" spans="3:21" x14ac:dyDescent="0.25">
      <c r="L38">
        <v>7</v>
      </c>
      <c r="O38" t="s">
        <v>16</v>
      </c>
    </row>
    <row r="39" spans="3:21" x14ac:dyDescent="0.25">
      <c r="F39">
        <f>O10-O13-O33-O45-O47+O61</f>
        <v>65</v>
      </c>
      <c r="P39" t="s">
        <v>17</v>
      </c>
    </row>
    <row r="40" spans="3:21" x14ac:dyDescent="0.25">
      <c r="O40" t="s">
        <v>6</v>
      </c>
      <c r="P40" t="s">
        <v>6</v>
      </c>
      <c r="Q40" t="s">
        <v>18</v>
      </c>
      <c r="R40" t="s">
        <v>6</v>
      </c>
    </row>
    <row r="41" spans="3:21" x14ac:dyDescent="0.25">
      <c r="N41" t="s">
        <v>19</v>
      </c>
      <c r="O41">
        <v>1</v>
      </c>
      <c r="P41">
        <v>2</v>
      </c>
      <c r="Q41">
        <v>3</v>
      </c>
      <c r="R41">
        <v>4</v>
      </c>
    </row>
    <row r="42" spans="3:21" x14ac:dyDescent="0.25">
      <c r="P42" t="s">
        <v>20</v>
      </c>
    </row>
    <row r="43" spans="3:21" x14ac:dyDescent="0.25">
      <c r="J43" t="s">
        <v>21</v>
      </c>
    </row>
    <row r="44" spans="3:21" x14ac:dyDescent="0.25">
      <c r="C44" t="s">
        <v>69</v>
      </c>
      <c r="J44" t="s">
        <v>22</v>
      </c>
      <c r="N44">
        <f>20+N67</f>
        <v>20</v>
      </c>
      <c r="O44">
        <f>O110</f>
        <v>200</v>
      </c>
      <c r="P44">
        <f t="shared" ref="P44:R44" si="11">P110</f>
        <v>407.5</v>
      </c>
      <c r="Q44">
        <f t="shared" si="11"/>
        <v>622</v>
      </c>
      <c r="R44">
        <f t="shared" si="11"/>
        <v>843</v>
      </c>
    </row>
    <row r="45" spans="3:21" x14ac:dyDescent="0.25">
      <c r="J45" t="s">
        <v>121</v>
      </c>
      <c r="O45">
        <f>O10*0.1</f>
        <v>10</v>
      </c>
      <c r="P45">
        <f>P10*0.1</f>
        <v>10</v>
      </c>
      <c r="Q45">
        <f t="shared" ref="Q45:R46" si="12">Q10*0.1</f>
        <v>10</v>
      </c>
      <c r="R45">
        <f t="shared" si="12"/>
        <v>10</v>
      </c>
      <c r="U45" t="s">
        <v>127</v>
      </c>
    </row>
    <row r="46" spans="3:21" x14ac:dyDescent="0.25">
      <c r="J46" t="s">
        <v>122</v>
      </c>
      <c r="O46">
        <f t="shared" ref="O46:P46" si="13">O11*0.1</f>
        <v>10</v>
      </c>
      <c r="P46">
        <f t="shared" si="13"/>
        <v>10</v>
      </c>
      <c r="Q46">
        <f t="shared" si="12"/>
        <v>10</v>
      </c>
      <c r="R46">
        <f t="shared" si="12"/>
        <v>10</v>
      </c>
      <c r="U46" t="s">
        <v>127</v>
      </c>
    </row>
    <row r="47" spans="3:21" x14ac:dyDescent="0.25">
      <c r="J47" t="s">
        <v>123</v>
      </c>
      <c r="O47">
        <f>O13*0.1</f>
        <v>2.5</v>
      </c>
      <c r="P47">
        <f>P13*0.1</f>
        <v>2.5</v>
      </c>
      <c r="Q47">
        <f t="shared" ref="Q47:R48" si="14">Q13*0.1</f>
        <v>2.5</v>
      </c>
      <c r="R47">
        <f t="shared" si="14"/>
        <v>2.5</v>
      </c>
      <c r="U47" t="s">
        <v>128</v>
      </c>
    </row>
    <row r="48" spans="3:21" x14ac:dyDescent="0.25">
      <c r="J48" t="s">
        <v>124</v>
      </c>
      <c r="O48">
        <f>O14*0.1</f>
        <v>2.5</v>
      </c>
      <c r="P48">
        <f>P14*0.1</f>
        <v>2.5</v>
      </c>
      <c r="Q48">
        <f t="shared" si="14"/>
        <v>2.5</v>
      </c>
      <c r="R48">
        <f t="shared" si="14"/>
        <v>2.5</v>
      </c>
      <c r="U48" t="s">
        <v>129</v>
      </c>
    </row>
    <row r="49" spans="1:21" x14ac:dyDescent="0.25">
      <c r="C49" t="s">
        <v>110</v>
      </c>
      <c r="J49" t="s">
        <v>23</v>
      </c>
      <c r="N49">
        <f>SUM(N44:N48)</f>
        <v>20</v>
      </c>
      <c r="O49">
        <f>SUM(O44:O48)</f>
        <v>225</v>
      </c>
      <c r="P49">
        <f>SUM(P44:P48)</f>
        <v>432.5</v>
      </c>
      <c r="Q49">
        <f>SUM(Q44:Q48)</f>
        <v>647</v>
      </c>
      <c r="R49">
        <f>SUM(R44:R48)</f>
        <v>868</v>
      </c>
    </row>
    <row r="50" spans="1:21" x14ac:dyDescent="0.25">
      <c r="C50" t="s">
        <v>111</v>
      </c>
      <c r="J50" t="s">
        <v>24</v>
      </c>
      <c r="O50">
        <f>N50+N51</f>
        <v>20</v>
      </c>
      <c r="P50">
        <f>O50+O51</f>
        <v>20</v>
      </c>
      <c r="Q50">
        <f>P50+P51</f>
        <v>20</v>
      </c>
      <c r="R50">
        <f>Q50+Q51</f>
        <v>20</v>
      </c>
    </row>
    <row r="51" spans="1:21" x14ac:dyDescent="0.25">
      <c r="C51" t="s">
        <v>112</v>
      </c>
      <c r="J51" t="s">
        <v>25</v>
      </c>
      <c r="N51">
        <v>20</v>
      </c>
      <c r="O51">
        <v>0</v>
      </c>
      <c r="P51">
        <v>0</v>
      </c>
      <c r="Q51">
        <v>0</v>
      </c>
      <c r="R51">
        <v>0</v>
      </c>
      <c r="S51" t="s">
        <v>74</v>
      </c>
    </row>
    <row r="52" spans="1:21" x14ac:dyDescent="0.25">
      <c r="J52" t="s">
        <v>26</v>
      </c>
      <c r="O52">
        <f>O50+O51</f>
        <v>20</v>
      </c>
      <c r="P52">
        <f>P50+P51</f>
        <v>20</v>
      </c>
      <c r="Q52">
        <f>Q50+Q51</f>
        <v>20</v>
      </c>
      <c r="R52">
        <f>R50+R51</f>
        <v>20</v>
      </c>
      <c r="S52" t="s">
        <v>91</v>
      </c>
    </row>
    <row r="53" spans="1:21" x14ac:dyDescent="0.25">
      <c r="J53" t="s">
        <v>27</v>
      </c>
      <c r="O53">
        <f>O31</f>
        <v>0</v>
      </c>
      <c r="P53">
        <f>P31</f>
        <v>0</v>
      </c>
      <c r="Q53">
        <f>Q31</f>
        <v>0</v>
      </c>
      <c r="R53">
        <f>R31</f>
        <v>0</v>
      </c>
    </row>
    <row r="54" spans="1:21" x14ac:dyDescent="0.25">
      <c r="C54" t="s">
        <v>113</v>
      </c>
      <c r="J54" t="s">
        <v>28</v>
      </c>
      <c r="N54">
        <f>N50+N51-N53</f>
        <v>20</v>
      </c>
      <c r="O54">
        <f>O52-O53</f>
        <v>20</v>
      </c>
      <c r="P54">
        <f>P52-P53</f>
        <v>20</v>
      </c>
      <c r="Q54">
        <f>Q52-Q53</f>
        <v>20</v>
      </c>
      <c r="R54">
        <f>R52-R53</f>
        <v>20</v>
      </c>
      <c r="S54" t="s">
        <v>63</v>
      </c>
    </row>
    <row r="55" spans="1:21" x14ac:dyDescent="0.25">
      <c r="E55">
        <f t="shared" ref="E55:H56" si="15">O44-N44</f>
        <v>180</v>
      </c>
      <c r="F55">
        <f t="shared" si="15"/>
        <v>207.5</v>
      </c>
      <c r="G55">
        <f t="shared" si="15"/>
        <v>214.5</v>
      </c>
      <c r="H55">
        <f t="shared" si="15"/>
        <v>221</v>
      </c>
    </row>
    <row r="56" spans="1:21" x14ac:dyDescent="0.25">
      <c r="E56">
        <f t="shared" si="15"/>
        <v>10</v>
      </c>
      <c r="F56">
        <f t="shared" si="15"/>
        <v>0</v>
      </c>
      <c r="G56">
        <f t="shared" si="15"/>
        <v>0</v>
      </c>
      <c r="H56">
        <f t="shared" si="15"/>
        <v>0</v>
      </c>
      <c r="J56" t="s">
        <v>118</v>
      </c>
      <c r="O56">
        <v>0</v>
      </c>
      <c r="P56">
        <v>0</v>
      </c>
      <c r="Q56">
        <v>0</v>
      </c>
      <c r="R56">
        <v>0</v>
      </c>
    </row>
    <row r="57" spans="1:21" x14ac:dyDescent="0.25">
      <c r="E57">
        <f>O47-N47</f>
        <v>2.5</v>
      </c>
      <c r="F57">
        <f>P47-O47</f>
        <v>0</v>
      </c>
      <c r="G57">
        <f>Q47-P47</f>
        <v>0</v>
      </c>
      <c r="H57">
        <f>R47-Q47</f>
        <v>0</v>
      </c>
    </row>
    <row r="58" spans="1:21" x14ac:dyDescent="0.25">
      <c r="E58">
        <f t="shared" ref="E58:H66" si="16">O49-N49</f>
        <v>205</v>
      </c>
      <c r="F58">
        <f t="shared" si="16"/>
        <v>207.5</v>
      </c>
      <c r="G58">
        <f t="shared" si="16"/>
        <v>214.5</v>
      </c>
      <c r="H58">
        <f t="shared" si="16"/>
        <v>221</v>
      </c>
      <c r="J58" s="37" t="s">
        <v>29</v>
      </c>
      <c r="K58" s="37"/>
      <c r="L58" s="37"/>
      <c r="M58" s="37"/>
      <c r="N58" s="37">
        <f>N49+N54</f>
        <v>40</v>
      </c>
      <c r="O58" s="37">
        <f>O49+O54+O56</f>
        <v>245</v>
      </c>
      <c r="P58" s="37">
        <f>P49+P54+P56</f>
        <v>452.5</v>
      </c>
      <c r="Q58" s="37">
        <f>Q49+Q54+Q56</f>
        <v>667</v>
      </c>
      <c r="R58" s="37">
        <f>R49+R54+R56</f>
        <v>888</v>
      </c>
    </row>
    <row r="59" spans="1:21" x14ac:dyDescent="0.25">
      <c r="E59">
        <f t="shared" si="16"/>
        <v>20</v>
      </c>
      <c r="F59">
        <f t="shared" si="16"/>
        <v>0</v>
      </c>
      <c r="G59">
        <f t="shared" si="16"/>
        <v>0</v>
      </c>
      <c r="H59">
        <f t="shared" si="16"/>
        <v>0</v>
      </c>
    </row>
    <row r="60" spans="1:21" x14ac:dyDescent="0.25">
      <c r="E60">
        <f t="shared" si="16"/>
        <v>-20</v>
      </c>
      <c r="F60">
        <f t="shared" si="16"/>
        <v>0</v>
      </c>
      <c r="G60">
        <f t="shared" si="16"/>
        <v>0</v>
      </c>
      <c r="H60">
        <f t="shared" si="16"/>
        <v>0</v>
      </c>
      <c r="J60" t="s">
        <v>30</v>
      </c>
    </row>
    <row r="61" spans="1:21" x14ac:dyDescent="0.25">
      <c r="A61">
        <f>N58-N76</f>
        <v>0</v>
      </c>
      <c r="B61">
        <f>O58-O76</f>
        <v>0</v>
      </c>
      <c r="C61">
        <f>P58-P76</f>
        <v>0</v>
      </c>
      <c r="D61">
        <f>Q58-Q76</f>
        <v>0</v>
      </c>
      <c r="E61">
        <f t="shared" si="16"/>
        <v>20</v>
      </c>
      <c r="F61">
        <f t="shared" si="16"/>
        <v>0</v>
      </c>
      <c r="G61">
        <f t="shared" si="16"/>
        <v>0</v>
      </c>
      <c r="H61">
        <f t="shared" si="16"/>
        <v>0</v>
      </c>
      <c r="J61" t="s">
        <v>125</v>
      </c>
      <c r="O61">
        <f t="shared" ref="O61:R62" si="17">O13*0.1</f>
        <v>2.5</v>
      </c>
      <c r="P61">
        <f t="shared" si="17"/>
        <v>2.5</v>
      </c>
      <c r="Q61">
        <f t="shared" si="17"/>
        <v>2.5</v>
      </c>
      <c r="R61">
        <f t="shared" si="17"/>
        <v>2.5</v>
      </c>
    </row>
    <row r="62" spans="1:21" x14ac:dyDescent="0.25">
      <c r="E62">
        <f t="shared" si="16"/>
        <v>0</v>
      </c>
      <c r="F62">
        <f t="shared" si="16"/>
        <v>0</v>
      </c>
      <c r="G62">
        <f t="shared" si="16"/>
        <v>0</v>
      </c>
      <c r="H62">
        <f t="shared" si="16"/>
        <v>0</v>
      </c>
      <c r="J62" t="s">
        <v>126</v>
      </c>
      <c r="O62">
        <f t="shared" si="17"/>
        <v>2.5</v>
      </c>
      <c r="P62">
        <f t="shared" si="17"/>
        <v>2.5</v>
      </c>
      <c r="Q62">
        <f t="shared" si="17"/>
        <v>2.5</v>
      </c>
      <c r="R62">
        <f t="shared" si="17"/>
        <v>2.5</v>
      </c>
    </row>
    <row r="63" spans="1:21" x14ac:dyDescent="0.25">
      <c r="E63">
        <f t="shared" si="16"/>
        <v>0</v>
      </c>
      <c r="F63">
        <f t="shared" si="16"/>
        <v>0</v>
      </c>
      <c r="G63">
        <f t="shared" si="16"/>
        <v>0</v>
      </c>
      <c r="H63">
        <f t="shared" si="16"/>
        <v>0</v>
      </c>
      <c r="J63" t="s">
        <v>32</v>
      </c>
      <c r="U63" t="s">
        <v>127</v>
      </c>
    </row>
    <row r="64" spans="1:21" x14ac:dyDescent="0.25">
      <c r="E64">
        <f t="shared" si="16"/>
        <v>0</v>
      </c>
      <c r="F64">
        <f t="shared" si="16"/>
        <v>0</v>
      </c>
      <c r="G64">
        <f t="shared" si="16"/>
        <v>0</v>
      </c>
      <c r="H64">
        <f t="shared" si="16"/>
        <v>0</v>
      </c>
      <c r="J64" t="s">
        <v>33</v>
      </c>
      <c r="O64">
        <f>O61+O63+O62</f>
        <v>5</v>
      </c>
      <c r="P64">
        <f>P61+P63+P62</f>
        <v>5</v>
      </c>
      <c r="Q64">
        <f>Q61+Q63+Q62</f>
        <v>5</v>
      </c>
      <c r="R64">
        <f>R61+R63+R62</f>
        <v>5</v>
      </c>
    </row>
    <row r="65" spans="5:19" x14ac:dyDescent="0.25">
      <c r="E65">
        <f t="shared" si="16"/>
        <v>0</v>
      </c>
      <c r="F65">
        <f t="shared" si="16"/>
        <v>0</v>
      </c>
      <c r="G65">
        <f t="shared" si="16"/>
        <v>0</v>
      </c>
      <c r="H65">
        <f t="shared" si="16"/>
        <v>0</v>
      </c>
    </row>
    <row r="66" spans="5:19" x14ac:dyDescent="0.25">
      <c r="E66">
        <f t="shared" si="16"/>
        <v>0</v>
      </c>
      <c r="F66">
        <f t="shared" si="16"/>
        <v>0</v>
      </c>
      <c r="G66">
        <f t="shared" si="16"/>
        <v>0</v>
      </c>
      <c r="H66">
        <f t="shared" si="16"/>
        <v>0</v>
      </c>
      <c r="J66" t="s">
        <v>34</v>
      </c>
      <c r="N66">
        <v>0</v>
      </c>
      <c r="O66">
        <f>N68</f>
        <v>0</v>
      </c>
      <c r="P66">
        <f>O68</f>
        <v>50</v>
      </c>
      <c r="Q66">
        <f>P68</f>
        <v>110</v>
      </c>
      <c r="R66">
        <f>Q68</f>
        <v>180</v>
      </c>
      <c r="S66" t="s">
        <v>70</v>
      </c>
    </row>
    <row r="67" spans="5:19" x14ac:dyDescent="0.25">
      <c r="J67" t="s">
        <v>114</v>
      </c>
      <c r="N67">
        <v>0</v>
      </c>
      <c r="O67">
        <v>50</v>
      </c>
      <c r="P67">
        <v>60</v>
      </c>
      <c r="Q67">
        <v>70</v>
      </c>
      <c r="R67">
        <v>80</v>
      </c>
    </row>
    <row r="68" spans="5:19" x14ac:dyDescent="0.25">
      <c r="E68" t="e">
        <f>#REF!-#REF!</f>
        <v>#REF!</v>
      </c>
      <c r="F68" t="e">
        <f>#REF!-#REF!</f>
        <v>#REF!</v>
      </c>
      <c r="G68" t="e">
        <f>#REF!-#REF!</f>
        <v>#REF!</v>
      </c>
      <c r="H68" t="e">
        <f>#REF!-#REF!</f>
        <v>#REF!</v>
      </c>
      <c r="J68" t="s">
        <v>115</v>
      </c>
      <c r="N68">
        <f>N67+N66</f>
        <v>0</v>
      </c>
      <c r="O68">
        <f>O66+O67</f>
        <v>50</v>
      </c>
      <c r="P68">
        <f>P66+P67</f>
        <v>110</v>
      </c>
      <c r="Q68">
        <f>Q66+Q67</f>
        <v>180</v>
      </c>
      <c r="R68">
        <f>R66+R67</f>
        <v>260</v>
      </c>
      <c r="S68" t="s">
        <v>71</v>
      </c>
    </row>
    <row r="69" spans="5:19" x14ac:dyDescent="0.25">
      <c r="E69">
        <f>O59-N59</f>
        <v>0</v>
      </c>
      <c r="F69">
        <f>P59-O59</f>
        <v>0</v>
      </c>
      <c r="G69">
        <f>Q59-P59</f>
        <v>0</v>
      </c>
      <c r="H69">
        <f>R59-Q59</f>
        <v>0</v>
      </c>
      <c r="S69" t="s">
        <v>70</v>
      </c>
    </row>
    <row r="70" spans="5:19" x14ac:dyDescent="0.25">
      <c r="E70" t="e">
        <f>#REF!-#REF!</f>
        <v>#REF!</v>
      </c>
      <c r="F70" t="e">
        <f>#REF!-#REF!</f>
        <v>#REF!</v>
      </c>
      <c r="G70" t="e">
        <f>#REF!-#REF!</f>
        <v>#REF!</v>
      </c>
      <c r="H70" t="e">
        <f>#REF!-#REF!</f>
        <v>#REF!</v>
      </c>
      <c r="J70" t="s">
        <v>35</v>
      </c>
    </row>
    <row r="71" spans="5:19" x14ac:dyDescent="0.25">
      <c r="E71">
        <f>O58-N58</f>
        <v>205</v>
      </c>
      <c r="F71">
        <f>P58-O58</f>
        <v>207.5</v>
      </c>
      <c r="G71">
        <f>Q58-P58</f>
        <v>214.5</v>
      </c>
      <c r="H71">
        <f>R58-Q58</f>
        <v>221</v>
      </c>
      <c r="J71" t="s">
        <v>36</v>
      </c>
      <c r="N71">
        <v>40</v>
      </c>
      <c r="O71">
        <f>N71</f>
        <v>40</v>
      </c>
      <c r="P71">
        <f>O71</f>
        <v>40</v>
      </c>
      <c r="Q71">
        <f>P71</f>
        <v>40</v>
      </c>
      <c r="R71">
        <f>Q71</f>
        <v>40</v>
      </c>
      <c r="S71" t="s">
        <v>75</v>
      </c>
    </row>
    <row r="72" spans="5:19" x14ac:dyDescent="0.25">
      <c r="E72" t="e">
        <f>#REF!-#REF!</f>
        <v>#REF!</v>
      </c>
      <c r="F72" t="e">
        <f>#REF!-#REF!</f>
        <v>#REF!</v>
      </c>
      <c r="G72" t="e">
        <f>#REF!-#REF!</f>
        <v>#REF!</v>
      </c>
      <c r="H72" t="e">
        <f>#REF!-#REF!</f>
        <v>#REF!</v>
      </c>
      <c r="J72" t="s">
        <v>37</v>
      </c>
      <c r="O72">
        <f>N72+O34</f>
        <v>150</v>
      </c>
      <c r="P72">
        <f>O72+P34</f>
        <v>297.5</v>
      </c>
      <c r="Q72">
        <f>P72+Q34</f>
        <v>442</v>
      </c>
      <c r="R72">
        <f>Q72+R34</f>
        <v>583</v>
      </c>
    </row>
    <row r="73" spans="5:19" x14ac:dyDescent="0.25">
      <c r="E73" t="e">
        <f>#REF!-#REF!</f>
        <v>#REF!</v>
      </c>
      <c r="F73" t="e">
        <f>#REF!-#REF!</f>
        <v>#REF!</v>
      </c>
      <c r="G73" t="e">
        <f>#REF!-#REF!</f>
        <v>#REF!</v>
      </c>
      <c r="H73" t="e">
        <f>#REF!-#REF!</f>
        <v>#REF!</v>
      </c>
      <c r="J73" t="s">
        <v>38</v>
      </c>
      <c r="O73">
        <f>O34*0</f>
        <v>0</v>
      </c>
      <c r="P73">
        <f>P34*0</f>
        <v>0</v>
      </c>
      <c r="Q73">
        <f>Q34*0</f>
        <v>0</v>
      </c>
      <c r="R73">
        <f>R34*0</f>
        <v>0</v>
      </c>
    </row>
    <row r="74" spans="5:19" x14ac:dyDescent="0.25">
      <c r="E74">
        <f t="shared" ref="E74:H75" si="18">O60-N60</f>
        <v>0</v>
      </c>
      <c r="F74">
        <f t="shared" si="18"/>
        <v>0</v>
      </c>
      <c r="G74">
        <f t="shared" si="18"/>
        <v>0</v>
      </c>
      <c r="H74">
        <f t="shared" si="18"/>
        <v>0</v>
      </c>
      <c r="J74" t="s">
        <v>39</v>
      </c>
      <c r="N74">
        <f>N71+N72</f>
        <v>40</v>
      </c>
      <c r="O74">
        <f>O71+O72-O73</f>
        <v>190</v>
      </c>
      <c r="P74">
        <f>P71+P72-P73</f>
        <v>337.5</v>
      </c>
      <c r="Q74">
        <f>Q71+Q72-Q73</f>
        <v>482</v>
      </c>
      <c r="R74">
        <f>R71+R72-R73</f>
        <v>623</v>
      </c>
    </row>
    <row r="75" spans="5:19" x14ac:dyDescent="0.25">
      <c r="E75">
        <f t="shared" si="18"/>
        <v>2.5</v>
      </c>
      <c r="F75">
        <f t="shared" si="18"/>
        <v>0</v>
      </c>
      <c r="G75">
        <f t="shared" si="18"/>
        <v>0</v>
      </c>
      <c r="H75">
        <f t="shared" si="18"/>
        <v>0</v>
      </c>
    </row>
    <row r="76" spans="5:19" x14ac:dyDescent="0.25">
      <c r="E76">
        <f t="shared" ref="E76:H89" si="19">O63-N63</f>
        <v>0</v>
      </c>
      <c r="F76">
        <f t="shared" si="19"/>
        <v>0</v>
      </c>
      <c r="G76">
        <f t="shared" si="19"/>
        <v>0</v>
      </c>
      <c r="H76">
        <f t="shared" si="19"/>
        <v>0</v>
      </c>
      <c r="J76" s="37" t="s">
        <v>40</v>
      </c>
      <c r="K76" s="37"/>
      <c r="L76" s="37"/>
      <c r="M76" s="37"/>
      <c r="N76" s="37">
        <f>N68+M64+N74</f>
        <v>40</v>
      </c>
      <c r="O76" s="37">
        <f>O64+O68+O74</f>
        <v>245</v>
      </c>
      <c r="P76" s="37">
        <f>P64+P68+P74</f>
        <v>452.5</v>
      </c>
      <c r="Q76" s="37">
        <f>Q64+Q68+Q74</f>
        <v>667</v>
      </c>
      <c r="R76" s="37">
        <f>R64+R68+R74</f>
        <v>888</v>
      </c>
      <c r="S76" t="s">
        <v>75</v>
      </c>
    </row>
    <row r="77" spans="5:19" x14ac:dyDescent="0.25">
      <c r="E77">
        <f t="shared" si="19"/>
        <v>5</v>
      </c>
      <c r="F77">
        <f t="shared" si="19"/>
        <v>0</v>
      </c>
      <c r="G77">
        <f t="shared" si="19"/>
        <v>0</v>
      </c>
      <c r="H77">
        <f t="shared" si="19"/>
        <v>0</v>
      </c>
      <c r="N77" t="s">
        <v>138</v>
      </c>
      <c r="O77">
        <f>O58-O76</f>
        <v>0</v>
      </c>
      <c r="P77">
        <f>P58-P76</f>
        <v>0</v>
      </c>
      <c r="Q77">
        <f>Q58-Q76</f>
        <v>0</v>
      </c>
      <c r="R77">
        <f>R58-R76</f>
        <v>0</v>
      </c>
    </row>
    <row r="78" spans="5:19" x14ac:dyDescent="0.25">
      <c r="E78">
        <f t="shared" si="19"/>
        <v>0</v>
      </c>
      <c r="F78">
        <f t="shared" si="19"/>
        <v>0</v>
      </c>
      <c r="G78">
        <f t="shared" si="19"/>
        <v>0</v>
      </c>
      <c r="H78">
        <f t="shared" si="19"/>
        <v>0</v>
      </c>
      <c r="P78" t="s">
        <v>41</v>
      </c>
    </row>
    <row r="79" spans="5:19" x14ac:dyDescent="0.25">
      <c r="E79">
        <f t="shared" si="19"/>
        <v>0</v>
      </c>
      <c r="F79">
        <f t="shared" si="19"/>
        <v>50</v>
      </c>
      <c r="G79">
        <f t="shared" si="19"/>
        <v>60</v>
      </c>
      <c r="H79">
        <f t="shared" si="19"/>
        <v>70</v>
      </c>
      <c r="P79" t="s">
        <v>42</v>
      </c>
    </row>
    <row r="80" spans="5:19" x14ac:dyDescent="0.25">
      <c r="E80">
        <f t="shared" si="19"/>
        <v>50</v>
      </c>
      <c r="F80">
        <f t="shared" si="19"/>
        <v>10</v>
      </c>
      <c r="G80">
        <f t="shared" si="19"/>
        <v>10</v>
      </c>
      <c r="H80">
        <f t="shared" si="19"/>
        <v>10</v>
      </c>
      <c r="O80" t="s">
        <v>6</v>
      </c>
      <c r="P80" t="s">
        <v>6</v>
      </c>
      <c r="Q80" t="s">
        <v>18</v>
      </c>
      <c r="R80" t="s">
        <v>6</v>
      </c>
    </row>
    <row r="81" spans="4:18" x14ac:dyDescent="0.25">
      <c r="E81">
        <f t="shared" si="19"/>
        <v>50</v>
      </c>
      <c r="F81">
        <f t="shared" si="19"/>
        <v>60</v>
      </c>
      <c r="G81">
        <f t="shared" si="19"/>
        <v>70</v>
      </c>
      <c r="H81">
        <f t="shared" si="19"/>
        <v>80</v>
      </c>
      <c r="O81">
        <v>1</v>
      </c>
      <c r="P81">
        <v>2</v>
      </c>
      <c r="Q81">
        <v>3</v>
      </c>
      <c r="R81">
        <v>4</v>
      </c>
    </row>
    <row r="82" spans="4:18" x14ac:dyDescent="0.25">
      <c r="E82">
        <f t="shared" si="19"/>
        <v>0</v>
      </c>
      <c r="F82">
        <f t="shared" si="19"/>
        <v>0</v>
      </c>
      <c r="G82">
        <f t="shared" si="19"/>
        <v>0</v>
      </c>
      <c r="H82">
        <f t="shared" si="19"/>
        <v>0</v>
      </c>
      <c r="O82" t="s">
        <v>43</v>
      </c>
    </row>
    <row r="83" spans="4:18" x14ac:dyDescent="0.25">
      <c r="E83">
        <f t="shared" si="19"/>
        <v>0</v>
      </c>
      <c r="F83">
        <f t="shared" si="19"/>
        <v>0</v>
      </c>
      <c r="G83">
        <f t="shared" si="19"/>
        <v>0</v>
      </c>
      <c r="H83">
        <f t="shared" si="19"/>
        <v>0</v>
      </c>
    </row>
    <row r="84" spans="4:18" x14ac:dyDescent="0.25">
      <c r="E84">
        <f t="shared" si="19"/>
        <v>0</v>
      </c>
      <c r="F84">
        <f t="shared" si="19"/>
        <v>0</v>
      </c>
      <c r="G84">
        <f t="shared" si="19"/>
        <v>0</v>
      </c>
      <c r="H84">
        <f t="shared" si="19"/>
        <v>0</v>
      </c>
      <c r="J84" t="s">
        <v>44</v>
      </c>
      <c r="O84">
        <f>N44</f>
        <v>20</v>
      </c>
      <c r="P84">
        <f>O110</f>
        <v>200</v>
      </c>
      <c r="Q84">
        <f t="shared" ref="Q84:R84" si="20">P110</f>
        <v>407.5</v>
      </c>
      <c r="R84">
        <f t="shared" si="20"/>
        <v>622</v>
      </c>
    </row>
    <row r="85" spans="4:18" x14ac:dyDescent="0.25">
      <c r="E85">
        <f t="shared" si="19"/>
        <v>150</v>
      </c>
      <c r="F85">
        <f t="shared" si="19"/>
        <v>147.5</v>
      </c>
      <c r="G85">
        <f t="shared" si="19"/>
        <v>144.5</v>
      </c>
      <c r="H85">
        <f t="shared" si="19"/>
        <v>141</v>
      </c>
    </row>
    <row r="86" spans="4:18" x14ac:dyDescent="0.25">
      <c r="E86">
        <f t="shared" si="19"/>
        <v>0</v>
      </c>
      <c r="F86">
        <f t="shared" si="19"/>
        <v>0</v>
      </c>
      <c r="G86">
        <f t="shared" si="19"/>
        <v>0</v>
      </c>
      <c r="H86">
        <f t="shared" si="19"/>
        <v>0</v>
      </c>
      <c r="J86" t="s">
        <v>15</v>
      </c>
      <c r="O86">
        <f>O34</f>
        <v>150</v>
      </c>
      <c r="P86">
        <f>P34</f>
        <v>147.5</v>
      </c>
      <c r="Q86">
        <f>Q34</f>
        <v>144.5</v>
      </c>
      <c r="R86">
        <f>R34</f>
        <v>141</v>
      </c>
    </row>
    <row r="87" spans="4:18" x14ac:dyDescent="0.25">
      <c r="E87">
        <f t="shared" si="19"/>
        <v>150</v>
      </c>
      <c r="F87">
        <f t="shared" si="19"/>
        <v>147.5</v>
      </c>
      <c r="G87">
        <f t="shared" si="19"/>
        <v>144.5</v>
      </c>
      <c r="H87">
        <f t="shared" si="19"/>
        <v>141</v>
      </c>
      <c r="J87" t="s">
        <v>45</v>
      </c>
    </row>
    <row r="88" spans="4:18" x14ac:dyDescent="0.25">
      <c r="E88">
        <f t="shared" si="19"/>
        <v>0</v>
      </c>
      <c r="F88">
        <f t="shared" si="19"/>
        <v>0</v>
      </c>
      <c r="G88">
        <f t="shared" si="19"/>
        <v>0</v>
      </c>
      <c r="H88">
        <f t="shared" si="19"/>
        <v>0</v>
      </c>
      <c r="J88" t="s">
        <v>12</v>
      </c>
      <c r="O88">
        <f>O31</f>
        <v>0</v>
      </c>
      <c r="P88">
        <f>P31</f>
        <v>0</v>
      </c>
      <c r="Q88">
        <f>Q31</f>
        <v>0</v>
      </c>
      <c r="R88">
        <f>R31</f>
        <v>0</v>
      </c>
    </row>
    <row r="89" spans="4:18" x14ac:dyDescent="0.25">
      <c r="E89">
        <f t="shared" si="19"/>
        <v>205</v>
      </c>
      <c r="F89">
        <f t="shared" si="19"/>
        <v>207.5</v>
      </c>
      <c r="G89">
        <f t="shared" si="19"/>
        <v>214.5</v>
      </c>
      <c r="H89">
        <f t="shared" si="19"/>
        <v>221</v>
      </c>
      <c r="J89" t="s">
        <v>134</v>
      </c>
      <c r="O89">
        <f t="shared" ref="O89:R90" si="21">(N45-O45)</f>
        <v>-10</v>
      </c>
      <c r="P89">
        <f t="shared" si="21"/>
        <v>0</v>
      </c>
      <c r="Q89">
        <f t="shared" si="21"/>
        <v>0</v>
      </c>
      <c r="R89">
        <f t="shared" si="21"/>
        <v>0</v>
      </c>
    </row>
    <row r="90" spans="4:18" x14ac:dyDescent="0.25">
      <c r="J90" t="s">
        <v>135</v>
      </c>
      <c r="O90">
        <f t="shared" si="21"/>
        <v>-10</v>
      </c>
      <c r="P90">
        <f t="shared" si="21"/>
        <v>0</v>
      </c>
      <c r="Q90">
        <f t="shared" si="21"/>
        <v>0</v>
      </c>
      <c r="R90">
        <f t="shared" si="21"/>
        <v>0</v>
      </c>
    </row>
    <row r="91" spans="4:18" x14ac:dyDescent="0.25">
      <c r="J91" t="s">
        <v>136</v>
      </c>
      <c r="O91">
        <f t="shared" ref="O91:R92" si="22">(N47-O47)</f>
        <v>-2.5</v>
      </c>
      <c r="P91">
        <f t="shared" si="22"/>
        <v>0</v>
      </c>
      <c r="Q91">
        <f t="shared" si="22"/>
        <v>0</v>
      </c>
      <c r="R91">
        <f t="shared" si="22"/>
        <v>0</v>
      </c>
    </row>
    <row r="92" spans="4:18" x14ac:dyDescent="0.25">
      <c r="D92" t="s">
        <v>92</v>
      </c>
      <c r="J92" t="s">
        <v>136</v>
      </c>
      <c r="O92">
        <f t="shared" si="22"/>
        <v>-2.5</v>
      </c>
      <c r="P92">
        <f t="shared" si="22"/>
        <v>0</v>
      </c>
      <c r="Q92">
        <f t="shared" si="22"/>
        <v>0</v>
      </c>
      <c r="R92">
        <f t="shared" si="22"/>
        <v>0</v>
      </c>
    </row>
    <row r="93" spans="4:18" x14ac:dyDescent="0.25">
      <c r="J93" t="s">
        <v>119</v>
      </c>
      <c r="O93">
        <f>(N61-O61)*-1</f>
        <v>2.5</v>
      </c>
      <c r="P93">
        <f t="shared" ref="P93:R94" si="23">(O61-P61)*-1</f>
        <v>0</v>
      </c>
      <c r="Q93">
        <f t="shared" si="23"/>
        <v>0</v>
      </c>
      <c r="R93">
        <f t="shared" si="23"/>
        <v>0</v>
      </c>
    </row>
    <row r="94" spans="4:18" x14ac:dyDescent="0.25">
      <c r="J94" t="s">
        <v>120</v>
      </c>
      <c r="O94">
        <f t="shared" ref="O94:P94" si="24">(N62-O62)*-1</f>
        <v>2.5</v>
      </c>
      <c r="P94">
        <f t="shared" si="24"/>
        <v>0</v>
      </c>
      <c r="Q94">
        <f t="shared" si="23"/>
        <v>0</v>
      </c>
      <c r="R94">
        <f t="shared" si="23"/>
        <v>0</v>
      </c>
    </row>
    <row r="96" spans="4:18" x14ac:dyDescent="0.25">
      <c r="J96" t="s">
        <v>46</v>
      </c>
      <c r="O96">
        <f>(M63-O63)*-1</f>
        <v>0</v>
      </c>
      <c r="P96">
        <f>(N63-P63)*-1</f>
        <v>0</v>
      </c>
      <c r="Q96">
        <f>(O63-Q63)*-1</f>
        <v>0</v>
      </c>
      <c r="R96">
        <f>(P63-R63)*-1</f>
        <v>0</v>
      </c>
    </row>
    <row r="98" spans="10:18" x14ac:dyDescent="0.25">
      <c r="J98" t="s">
        <v>47</v>
      </c>
      <c r="O98">
        <f>O86+O88+O89+O90+O91+O92+O93+O94+O96</f>
        <v>130</v>
      </c>
      <c r="P98">
        <f t="shared" ref="P98:R98" si="25">P86+P88+P89+P90+P91+P92+P93+P94+P96</f>
        <v>147.5</v>
      </c>
      <c r="Q98">
        <f t="shared" si="25"/>
        <v>144.5</v>
      </c>
      <c r="R98">
        <f t="shared" si="25"/>
        <v>141</v>
      </c>
    </row>
    <row r="100" spans="10:18" x14ac:dyDescent="0.25">
      <c r="J100" t="s">
        <v>48</v>
      </c>
      <c r="O100">
        <f>O51*-1</f>
        <v>0</v>
      </c>
      <c r="P100">
        <f t="shared" ref="P100:R100" si="26">P51*-1</f>
        <v>0</v>
      </c>
      <c r="Q100">
        <f t="shared" si="26"/>
        <v>0</v>
      </c>
      <c r="R100">
        <f t="shared" si="26"/>
        <v>0</v>
      </c>
    </row>
    <row r="102" spans="10:18" x14ac:dyDescent="0.25">
      <c r="J102" t="s">
        <v>49</v>
      </c>
    </row>
    <row r="103" spans="10:18" x14ac:dyDescent="0.25">
      <c r="J103" t="s">
        <v>137</v>
      </c>
      <c r="O103">
        <f>O67</f>
        <v>50</v>
      </c>
      <c r="P103">
        <f t="shared" ref="P103:R103" si="27">P67</f>
        <v>60</v>
      </c>
      <c r="Q103">
        <f t="shared" si="27"/>
        <v>70</v>
      </c>
      <c r="R103">
        <f t="shared" si="27"/>
        <v>80</v>
      </c>
    </row>
    <row r="104" spans="10:18" x14ac:dyDescent="0.25">
      <c r="J104" t="s">
        <v>50</v>
      </c>
      <c r="O104">
        <f>(N71-O71)*-1</f>
        <v>0</v>
      </c>
      <c r="P104">
        <f>O71-P71</f>
        <v>0</v>
      </c>
      <c r="Q104">
        <f t="shared" ref="Q104:R104" si="28">P71-Q71</f>
        <v>0</v>
      </c>
      <c r="R104">
        <f t="shared" si="28"/>
        <v>0</v>
      </c>
    </row>
    <row r="106" spans="10:18" x14ac:dyDescent="0.25">
      <c r="J106" t="s">
        <v>38</v>
      </c>
      <c r="O106">
        <f>O73</f>
        <v>0</v>
      </c>
      <c r="P106">
        <f>P73</f>
        <v>0</v>
      </c>
      <c r="Q106">
        <f>Q73</f>
        <v>0</v>
      </c>
      <c r="R106">
        <f>R73</f>
        <v>0</v>
      </c>
    </row>
    <row r="108" spans="10:18" x14ac:dyDescent="0.25">
      <c r="J108" t="s">
        <v>51</v>
      </c>
      <c r="M108" t="s">
        <v>78</v>
      </c>
    </row>
    <row r="110" spans="10:18" x14ac:dyDescent="0.25">
      <c r="J110" t="s">
        <v>52</v>
      </c>
      <c r="O110">
        <f>O84+O98-O106+O100+O103+O104+O108</f>
        <v>200</v>
      </c>
      <c r="P110">
        <f>P84+P98-P106+T106+P100+P103+P104+P108</f>
        <v>407.5</v>
      </c>
      <c r="Q110">
        <f t="shared" ref="Q110:R110" si="29">Q84+Q98-Q106+U106+Q100+Q103+Q104+Q108</f>
        <v>622</v>
      </c>
      <c r="R110">
        <f t="shared" si="29"/>
        <v>843</v>
      </c>
    </row>
    <row r="112" spans="10:18" x14ac:dyDescent="0.25">
      <c r="K112" t="s">
        <v>53</v>
      </c>
      <c r="M112">
        <v>0.5</v>
      </c>
      <c r="P112">
        <f>P84+(O16*$M$112)</f>
        <v>275</v>
      </c>
      <c r="Q112">
        <f>Q84+(P16*$M$112)</f>
        <v>482.5</v>
      </c>
      <c r="R112">
        <f>R84+(Q16*$M$112)</f>
        <v>697</v>
      </c>
    </row>
    <row r="113" spans="3:19" x14ac:dyDescent="0.25">
      <c r="S113" t="s">
        <v>77</v>
      </c>
    </row>
    <row r="117" spans="3:19" x14ac:dyDescent="0.25">
      <c r="C117" t="s">
        <v>102</v>
      </c>
    </row>
    <row r="119" spans="3:19" x14ac:dyDescent="0.25">
      <c r="C119" t="s">
        <v>103</v>
      </c>
    </row>
    <row r="120" spans="3:19" x14ac:dyDescent="0.25">
      <c r="C120" t="s">
        <v>104</v>
      </c>
    </row>
    <row r="121" spans="3:19" x14ac:dyDescent="0.25">
      <c r="C121" t="s">
        <v>105</v>
      </c>
    </row>
    <row r="122" spans="3:19" x14ac:dyDescent="0.25">
      <c r="C122" t="s">
        <v>106</v>
      </c>
    </row>
    <row r="123" spans="3:19" x14ac:dyDescent="0.25">
      <c r="C123" t="s">
        <v>107</v>
      </c>
    </row>
    <row r="124" spans="3:19" x14ac:dyDescent="0.25">
      <c r="C124" t="s">
        <v>108</v>
      </c>
    </row>
    <row r="126" spans="3:19" x14ac:dyDescent="0.25">
      <c r="C126" t="s">
        <v>109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workbookViewId="0">
      <selection sqref="A1:XFD1048576"/>
    </sheetView>
  </sheetViews>
  <sheetFormatPr defaultRowHeight="15" x14ac:dyDescent="0.25"/>
  <cols>
    <col min="1" max="5" width="9.140625" style="2"/>
    <col min="6" max="6" width="10.140625" style="2" bestFit="1" customWidth="1"/>
    <col min="7" max="12" width="9.140625" style="2"/>
    <col min="13" max="13" width="10.140625" style="3" bestFit="1" customWidth="1"/>
    <col min="14" max="14" width="13.42578125" style="2" customWidth="1"/>
    <col min="15" max="15" width="12.140625" style="20" customWidth="1"/>
    <col min="16" max="16" width="11.7109375" style="3" customWidth="1"/>
    <col min="17" max="18" width="11" style="3" customWidth="1"/>
    <col min="19" max="16384" width="9.140625" style="2"/>
  </cols>
  <sheetData>
    <row r="1" spans="1:19" x14ac:dyDescent="0.25">
      <c r="A1" s="1"/>
    </row>
    <row r="2" spans="1:19" x14ac:dyDescent="0.25">
      <c r="A2" s="1"/>
    </row>
    <row r="3" spans="1:19" x14ac:dyDescent="0.25">
      <c r="A3" s="1"/>
    </row>
    <row r="4" spans="1:19" x14ac:dyDescent="0.25">
      <c r="B4" s="2" t="s">
        <v>79</v>
      </c>
      <c r="O4" s="20" t="s">
        <v>4</v>
      </c>
    </row>
    <row r="5" spans="1:19" x14ac:dyDescent="0.25">
      <c r="B5" s="2" t="s">
        <v>80</v>
      </c>
      <c r="P5" s="3" t="s">
        <v>5</v>
      </c>
    </row>
    <row r="6" spans="1:19" x14ac:dyDescent="0.25">
      <c r="O6" s="20" t="s">
        <v>6</v>
      </c>
      <c r="P6" s="3" t="s">
        <v>6</v>
      </c>
      <c r="Q6" s="3" t="s">
        <v>6</v>
      </c>
      <c r="R6" s="3" t="s">
        <v>6</v>
      </c>
    </row>
    <row r="7" spans="1:19" x14ac:dyDescent="0.25">
      <c r="B7" s="2" t="s">
        <v>81</v>
      </c>
      <c r="O7" s="20">
        <v>1</v>
      </c>
      <c r="P7" s="3">
        <v>2</v>
      </c>
      <c r="Q7" s="3">
        <v>3</v>
      </c>
      <c r="R7" s="3">
        <v>4</v>
      </c>
    </row>
    <row r="8" spans="1:19" x14ac:dyDescent="0.25">
      <c r="P8" s="3" t="s">
        <v>7</v>
      </c>
    </row>
    <row r="9" spans="1:19" x14ac:dyDescent="0.25">
      <c r="B9" s="2" t="s">
        <v>82</v>
      </c>
    </row>
    <row r="10" spans="1:19" x14ac:dyDescent="0.25">
      <c r="B10" s="2" t="s">
        <v>83</v>
      </c>
      <c r="J10" s="2" t="s">
        <v>130</v>
      </c>
      <c r="L10" s="2" t="s">
        <v>60</v>
      </c>
      <c r="O10" s="21">
        <v>100</v>
      </c>
      <c r="P10" s="4">
        <v>100</v>
      </c>
      <c r="Q10" s="4">
        <v>100</v>
      </c>
      <c r="R10" s="4">
        <v>100</v>
      </c>
      <c r="S10" s="2" t="s">
        <v>59</v>
      </c>
    </row>
    <row r="11" spans="1:19" x14ac:dyDescent="0.25">
      <c r="L11" s="2" t="s">
        <v>133</v>
      </c>
      <c r="O11" s="21">
        <v>100</v>
      </c>
      <c r="P11" s="4">
        <v>100</v>
      </c>
      <c r="Q11" s="4">
        <v>100</v>
      </c>
      <c r="R11" s="4">
        <v>100</v>
      </c>
      <c r="S11" s="2" t="s">
        <v>59</v>
      </c>
    </row>
    <row r="12" spans="1:19" x14ac:dyDescent="0.25">
      <c r="J12" s="2" t="s">
        <v>131</v>
      </c>
      <c r="O12" s="33">
        <f>O10+O11</f>
        <v>200</v>
      </c>
      <c r="P12" s="34">
        <f t="shared" ref="P12:R12" si="0">P10+P11</f>
        <v>200</v>
      </c>
      <c r="Q12" s="34">
        <f t="shared" si="0"/>
        <v>200</v>
      </c>
      <c r="R12" s="34">
        <f t="shared" si="0"/>
        <v>200</v>
      </c>
    </row>
    <row r="13" spans="1:19" x14ac:dyDescent="0.25">
      <c r="B13" s="2" t="s">
        <v>93</v>
      </c>
      <c r="J13" s="2" t="s">
        <v>9</v>
      </c>
      <c r="L13" s="2" t="s">
        <v>60</v>
      </c>
      <c r="M13" s="9">
        <v>0.25</v>
      </c>
      <c r="O13" s="20">
        <f>O10*$M$13</f>
        <v>25</v>
      </c>
      <c r="P13" s="3">
        <f t="shared" ref="P13" si="1">P10*$M$13</f>
        <v>25</v>
      </c>
      <c r="Q13" s="3">
        <f t="shared" ref="Q13:R13" si="2">Q10*$M$13</f>
        <v>25</v>
      </c>
      <c r="R13" s="3">
        <f t="shared" si="2"/>
        <v>25</v>
      </c>
      <c r="S13" s="2" t="s">
        <v>63</v>
      </c>
    </row>
    <row r="14" spans="1:19" x14ac:dyDescent="0.25">
      <c r="H14" s="12" t="s">
        <v>101</v>
      </c>
      <c r="L14" s="2" t="s">
        <v>133</v>
      </c>
      <c r="M14" s="9">
        <v>0.25</v>
      </c>
      <c r="O14" s="20">
        <f>O11*$M$13</f>
        <v>25</v>
      </c>
      <c r="P14" s="3">
        <f t="shared" ref="P14:R14" si="3">P11*$M$13</f>
        <v>25</v>
      </c>
      <c r="Q14" s="3">
        <f t="shared" si="3"/>
        <v>25</v>
      </c>
      <c r="R14" s="3">
        <f t="shared" si="3"/>
        <v>25</v>
      </c>
      <c r="S14" s="2" t="s">
        <v>63</v>
      </c>
    </row>
    <row r="15" spans="1:19" x14ac:dyDescent="0.25">
      <c r="H15" s="12"/>
      <c r="J15" s="2" t="s">
        <v>132</v>
      </c>
      <c r="M15" s="9"/>
      <c r="O15" s="35">
        <f t="shared" ref="O15:R15" si="4">O13+O14</f>
        <v>50</v>
      </c>
      <c r="P15" s="36">
        <f t="shared" si="4"/>
        <v>50</v>
      </c>
      <c r="Q15" s="36">
        <f t="shared" si="4"/>
        <v>50</v>
      </c>
      <c r="R15" s="36">
        <f t="shared" si="4"/>
        <v>50</v>
      </c>
    </row>
    <row r="16" spans="1:19" x14ac:dyDescent="0.25">
      <c r="B16" s="6" t="s">
        <v>3</v>
      </c>
      <c r="C16" s="6"/>
      <c r="E16" s="2" t="s">
        <v>84</v>
      </c>
      <c r="H16" s="12">
        <v>25</v>
      </c>
      <c r="J16" s="2" t="s">
        <v>61</v>
      </c>
      <c r="O16" s="20">
        <f>(O10-O13)+(O11-O14)</f>
        <v>150</v>
      </c>
      <c r="P16" s="3">
        <f t="shared" ref="P16:R16" si="5">(P10-P13)+(P11-P14)</f>
        <v>150</v>
      </c>
      <c r="Q16" s="3">
        <f t="shared" si="5"/>
        <v>150</v>
      </c>
      <c r="R16" s="3">
        <f t="shared" si="5"/>
        <v>150</v>
      </c>
    </row>
    <row r="17" spans="2:19" x14ac:dyDescent="0.25">
      <c r="B17" s="6" t="s">
        <v>66</v>
      </c>
      <c r="C17" s="6"/>
      <c r="E17" s="2" t="s">
        <v>85</v>
      </c>
      <c r="H17" s="12">
        <v>5</v>
      </c>
      <c r="J17" s="5" t="s">
        <v>62</v>
      </c>
      <c r="O17" s="22">
        <v>0</v>
      </c>
      <c r="P17" s="7">
        <v>0</v>
      </c>
      <c r="Q17" s="7">
        <v>0</v>
      </c>
      <c r="R17" s="7">
        <v>0</v>
      </c>
    </row>
    <row r="18" spans="2:19" x14ac:dyDescent="0.25">
      <c r="B18" s="6" t="s">
        <v>67</v>
      </c>
      <c r="C18" s="6"/>
      <c r="E18" s="2" t="s">
        <v>86</v>
      </c>
      <c r="H18" s="12">
        <v>12</v>
      </c>
      <c r="J18" s="2" t="s">
        <v>8</v>
      </c>
      <c r="O18" s="35">
        <f>O16+O17</f>
        <v>150</v>
      </c>
      <c r="P18" s="36">
        <f t="shared" ref="P18:R18" si="6">P16+P17</f>
        <v>150</v>
      </c>
      <c r="Q18" s="36">
        <f t="shared" si="6"/>
        <v>150</v>
      </c>
      <c r="R18" s="36">
        <f t="shared" si="6"/>
        <v>150</v>
      </c>
    </row>
    <row r="19" spans="2:19" x14ac:dyDescent="0.25">
      <c r="B19" s="6" t="s">
        <v>68</v>
      </c>
      <c r="C19" s="6"/>
      <c r="E19" s="2" t="s">
        <v>87</v>
      </c>
      <c r="H19" s="12">
        <v>15</v>
      </c>
    </row>
    <row r="20" spans="2:19" x14ac:dyDescent="0.25">
      <c r="B20" s="6" t="s">
        <v>31</v>
      </c>
      <c r="C20" s="6"/>
      <c r="E20" s="2" t="s">
        <v>88</v>
      </c>
      <c r="H20" s="12">
        <v>40</v>
      </c>
      <c r="J20" s="31" t="s">
        <v>0</v>
      </c>
      <c r="O20" s="21">
        <v>0</v>
      </c>
      <c r="P20" s="4">
        <v>0</v>
      </c>
      <c r="Q20" s="4">
        <v>0</v>
      </c>
      <c r="R20" s="4">
        <v>0</v>
      </c>
      <c r="S20" s="2" t="s">
        <v>64</v>
      </c>
    </row>
    <row r="21" spans="2:19" x14ac:dyDescent="0.25">
      <c r="B21" s="6" t="s">
        <v>72</v>
      </c>
      <c r="C21" s="6"/>
      <c r="E21" s="2" t="s">
        <v>89</v>
      </c>
      <c r="H21" s="12">
        <v>30</v>
      </c>
      <c r="J21" s="31" t="s">
        <v>54</v>
      </c>
      <c r="O21" s="21">
        <v>0</v>
      </c>
      <c r="P21" s="4">
        <v>0</v>
      </c>
      <c r="Q21" s="4">
        <v>0</v>
      </c>
      <c r="R21" s="4">
        <v>0</v>
      </c>
      <c r="S21" s="2" t="s">
        <v>64</v>
      </c>
    </row>
    <row r="22" spans="2:19" x14ac:dyDescent="0.25">
      <c r="B22" s="6" t="s">
        <v>73</v>
      </c>
      <c r="C22" s="6"/>
      <c r="E22" s="2" t="s">
        <v>88</v>
      </c>
      <c r="F22" s="6"/>
      <c r="H22" s="12">
        <v>30</v>
      </c>
      <c r="J22" s="31" t="s">
        <v>1</v>
      </c>
      <c r="O22" s="21">
        <v>0</v>
      </c>
      <c r="P22" s="4">
        <v>0</v>
      </c>
      <c r="Q22" s="4">
        <v>0</v>
      </c>
      <c r="R22" s="4">
        <v>0</v>
      </c>
      <c r="S22" s="2" t="s">
        <v>64</v>
      </c>
    </row>
    <row r="23" spans="2:19" x14ac:dyDescent="0.25">
      <c r="B23" s="6" t="s">
        <v>76</v>
      </c>
      <c r="C23" s="6"/>
      <c r="E23" s="2" t="s">
        <v>90</v>
      </c>
      <c r="H23" s="12">
        <v>10</v>
      </c>
      <c r="J23" s="31" t="s">
        <v>57</v>
      </c>
      <c r="O23" s="21">
        <v>0</v>
      </c>
      <c r="P23" s="4">
        <v>0</v>
      </c>
      <c r="Q23" s="4">
        <v>0</v>
      </c>
      <c r="R23" s="4">
        <v>0</v>
      </c>
      <c r="S23" s="2" t="s">
        <v>64</v>
      </c>
    </row>
    <row r="24" spans="2:19" x14ac:dyDescent="0.25">
      <c r="J24" s="31" t="s">
        <v>2</v>
      </c>
      <c r="O24" s="21">
        <v>0</v>
      </c>
      <c r="P24" s="4">
        <v>0</v>
      </c>
      <c r="Q24" s="4">
        <v>0</v>
      </c>
      <c r="R24" s="4">
        <v>0</v>
      </c>
      <c r="S24" s="2" t="s">
        <v>64</v>
      </c>
    </row>
    <row r="25" spans="2:19" x14ac:dyDescent="0.25">
      <c r="J25" s="31" t="s">
        <v>58</v>
      </c>
      <c r="O25" s="21">
        <v>0</v>
      </c>
      <c r="P25" s="4">
        <v>0</v>
      </c>
      <c r="Q25" s="4">
        <v>0</v>
      </c>
      <c r="R25" s="4">
        <v>0</v>
      </c>
      <c r="S25" s="2" t="s">
        <v>64</v>
      </c>
    </row>
    <row r="26" spans="2:19" x14ac:dyDescent="0.25">
      <c r="J26" s="31" t="s">
        <v>56</v>
      </c>
      <c r="O26" s="21">
        <v>0</v>
      </c>
      <c r="P26" s="4">
        <v>0</v>
      </c>
      <c r="Q26" s="4">
        <v>0</v>
      </c>
      <c r="R26" s="4">
        <v>0</v>
      </c>
      <c r="S26" s="2" t="s">
        <v>64</v>
      </c>
    </row>
    <row r="27" spans="2:19" x14ac:dyDescent="0.25">
      <c r="B27" s="5"/>
      <c r="C27" s="2" t="s">
        <v>94</v>
      </c>
      <c r="J27" s="2" t="s">
        <v>10</v>
      </c>
      <c r="O27" s="20">
        <f>O20+O23+O21+O24+O25+O26</f>
        <v>0</v>
      </c>
      <c r="P27" s="3">
        <f t="shared" ref="P27:R27" si="7">P20+P23+P21+P24+P25+P26</f>
        <v>0</v>
      </c>
      <c r="Q27" s="3">
        <f t="shared" si="7"/>
        <v>0</v>
      </c>
      <c r="R27" s="3">
        <f t="shared" si="7"/>
        <v>0</v>
      </c>
      <c r="S27" s="2" t="s">
        <v>55</v>
      </c>
    </row>
    <row r="28" spans="2:19" x14ac:dyDescent="0.25">
      <c r="C28" s="2" t="s">
        <v>95</v>
      </c>
      <c r="J28" s="2" t="s">
        <v>116</v>
      </c>
      <c r="O28" s="26">
        <f>O18-O27</f>
        <v>150</v>
      </c>
      <c r="P28" s="26">
        <f t="shared" ref="P28:R28" si="8">P18-P27</f>
        <v>150</v>
      </c>
      <c r="Q28" s="26">
        <f t="shared" si="8"/>
        <v>150</v>
      </c>
      <c r="R28" s="20">
        <f t="shared" si="8"/>
        <v>150</v>
      </c>
      <c r="S28" s="2" t="s">
        <v>55</v>
      </c>
    </row>
    <row r="29" spans="2:19" x14ac:dyDescent="0.25">
      <c r="J29" s="2" t="s">
        <v>11</v>
      </c>
      <c r="O29" s="26">
        <f>O66*0.05</f>
        <v>0</v>
      </c>
      <c r="P29" s="26">
        <f t="shared" ref="P29:R29" si="9">P66*0.05</f>
        <v>0</v>
      </c>
      <c r="Q29" s="26">
        <f t="shared" si="9"/>
        <v>0</v>
      </c>
      <c r="R29" s="20">
        <f t="shared" si="9"/>
        <v>0</v>
      </c>
      <c r="S29" s="2" t="s">
        <v>65</v>
      </c>
    </row>
    <row r="30" spans="2:19" x14ac:dyDescent="0.25">
      <c r="C30" s="2" t="s">
        <v>96</v>
      </c>
      <c r="J30" s="2" t="s">
        <v>117</v>
      </c>
      <c r="O30" s="26">
        <f>O28-O29</f>
        <v>150</v>
      </c>
      <c r="P30" s="26">
        <f t="shared" ref="P30:R30" si="10">P28-P29</f>
        <v>150</v>
      </c>
      <c r="Q30" s="26">
        <f t="shared" si="10"/>
        <v>150</v>
      </c>
      <c r="R30" s="20">
        <f t="shared" si="10"/>
        <v>150</v>
      </c>
      <c r="S30" s="2" t="s">
        <v>55</v>
      </c>
    </row>
    <row r="31" spans="2:19" x14ac:dyDescent="0.25">
      <c r="I31" s="5"/>
      <c r="J31" s="2" t="s">
        <v>12</v>
      </c>
      <c r="O31" s="26">
        <f>N52*0</f>
        <v>0</v>
      </c>
      <c r="P31" s="26">
        <f>O52*0</f>
        <v>0</v>
      </c>
      <c r="Q31" s="26">
        <f>P52*0</f>
        <v>0</v>
      </c>
      <c r="R31" s="20">
        <f>Q52*0</f>
        <v>0</v>
      </c>
      <c r="S31" s="2" t="s">
        <v>55</v>
      </c>
    </row>
    <row r="32" spans="2:19" x14ac:dyDescent="0.25">
      <c r="J32" s="2" t="s">
        <v>13</v>
      </c>
      <c r="O32" s="26">
        <f>O30-O31</f>
        <v>150</v>
      </c>
      <c r="P32" s="26">
        <f>P30-P31</f>
        <v>150</v>
      </c>
      <c r="Q32" s="26">
        <f>Q30-Q31</f>
        <v>150</v>
      </c>
      <c r="R32" s="20">
        <f>R30-R31</f>
        <v>150</v>
      </c>
      <c r="S32" s="2" t="s">
        <v>55</v>
      </c>
    </row>
    <row r="33" spans="2:21" x14ac:dyDescent="0.25">
      <c r="B33" s="31"/>
      <c r="C33" s="2" t="s">
        <v>97</v>
      </c>
      <c r="I33" s="5"/>
      <c r="J33" s="2" t="s">
        <v>14</v>
      </c>
      <c r="O33" s="26">
        <f>(O30-O31)*0</f>
        <v>0</v>
      </c>
      <c r="P33" s="26">
        <f t="shared" ref="P33:R33" si="11">(P30-P31)*0</f>
        <v>0</v>
      </c>
      <c r="Q33" s="26">
        <f t="shared" si="11"/>
        <v>0</v>
      </c>
      <c r="R33" s="20">
        <f t="shared" si="11"/>
        <v>0</v>
      </c>
      <c r="S33" s="2" t="s">
        <v>55</v>
      </c>
    </row>
    <row r="34" spans="2:21" x14ac:dyDescent="0.25">
      <c r="C34" s="2" t="s">
        <v>98</v>
      </c>
      <c r="J34" s="2" t="s">
        <v>15</v>
      </c>
      <c r="O34" s="26">
        <f>O30-O31-O33</f>
        <v>150</v>
      </c>
      <c r="P34" s="26">
        <f>P30-P31-P33</f>
        <v>150</v>
      </c>
      <c r="Q34" s="26">
        <f t="shared" ref="Q34:R34" si="12">Q30-Q31-Q33</f>
        <v>150</v>
      </c>
      <c r="R34" s="20">
        <f t="shared" si="12"/>
        <v>150</v>
      </c>
      <c r="S34" s="2" t="s">
        <v>55</v>
      </c>
    </row>
    <row r="35" spans="2:21" x14ac:dyDescent="0.25">
      <c r="C35" s="2" t="s">
        <v>99</v>
      </c>
      <c r="R35" s="20"/>
    </row>
    <row r="36" spans="2:21" x14ac:dyDescent="0.25">
      <c r="C36" s="2" t="s">
        <v>100</v>
      </c>
    </row>
    <row r="37" spans="2:21" x14ac:dyDescent="0.25">
      <c r="K37" s="30">
        <f>N44+O34-O45-O47+O61-O73</f>
        <v>160</v>
      </c>
    </row>
    <row r="38" spans="2:21" x14ac:dyDescent="0.25">
      <c r="L38" s="2">
        <v>7</v>
      </c>
      <c r="O38" s="20" t="s">
        <v>16</v>
      </c>
    </row>
    <row r="39" spans="2:21" x14ac:dyDescent="0.25">
      <c r="F39" s="20">
        <f>O10-O13-O33-O45-O47+O61</f>
        <v>65</v>
      </c>
      <c r="P39" s="3" t="s">
        <v>17</v>
      </c>
    </row>
    <row r="40" spans="2:21" x14ac:dyDescent="0.25">
      <c r="O40" s="20" t="s">
        <v>6</v>
      </c>
      <c r="P40" s="3" t="s">
        <v>6</v>
      </c>
      <c r="Q40" s="3" t="s">
        <v>18</v>
      </c>
      <c r="R40" s="3" t="s">
        <v>6</v>
      </c>
    </row>
    <row r="41" spans="2:21" x14ac:dyDescent="0.25">
      <c r="N41" s="2" t="s">
        <v>19</v>
      </c>
      <c r="O41" s="20">
        <v>1</v>
      </c>
      <c r="P41" s="3">
        <v>2</v>
      </c>
      <c r="Q41" s="3">
        <v>3</v>
      </c>
      <c r="R41" s="3">
        <v>4</v>
      </c>
    </row>
    <row r="42" spans="2:21" x14ac:dyDescent="0.25">
      <c r="P42" s="3" t="s">
        <v>20</v>
      </c>
    </row>
    <row r="43" spans="2:21" x14ac:dyDescent="0.25">
      <c r="J43" s="1" t="s">
        <v>21</v>
      </c>
      <c r="N43" s="6"/>
      <c r="O43" s="24"/>
      <c r="P43" s="16"/>
      <c r="Q43" s="16"/>
      <c r="R43" s="16"/>
    </row>
    <row r="44" spans="2:21" x14ac:dyDescent="0.25">
      <c r="C44" s="2" t="s">
        <v>69</v>
      </c>
      <c r="I44" s="5"/>
      <c r="J44" s="2" t="s">
        <v>22</v>
      </c>
      <c r="N44" s="4">
        <f>20+N67</f>
        <v>20</v>
      </c>
      <c r="O44" s="32">
        <f>O110</f>
        <v>150</v>
      </c>
      <c r="P44" s="29">
        <f t="shared" ref="P44:R44" si="13">P110</f>
        <v>300</v>
      </c>
      <c r="Q44" s="29">
        <f t="shared" si="13"/>
        <v>450</v>
      </c>
      <c r="R44" s="29">
        <f t="shared" si="13"/>
        <v>600</v>
      </c>
    </row>
    <row r="45" spans="2:21" x14ac:dyDescent="0.25">
      <c r="I45" s="5"/>
      <c r="J45" s="2" t="s">
        <v>121</v>
      </c>
      <c r="N45" s="16"/>
      <c r="O45" s="29">
        <f>O10*0.1</f>
        <v>10</v>
      </c>
      <c r="P45" s="29">
        <f>P10*0.1</f>
        <v>10</v>
      </c>
      <c r="Q45" s="29">
        <f t="shared" ref="Q45:R45" si="14">Q10*0.1</f>
        <v>10</v>
      </c>
      <c r="R45" s="29">
        <f t="shared" si="14"/>
        <v>10</v>
      </c>
      <c r="U45" s="2" t="s">
        <v>127</v>
      </c>
    </row>
    <row r="46" spans="2:21" x14ac:dyDescent="0.25">
      <c r="I46" s="5"/>
      <c r="J46" s="2" t="s">
        <v>122</v>
      </c>
      <c r="N46" s="4"/>
      <c r="O46" s="29">
        <f t="shared" ref="O46" si="15">O11*0.1</f>
        <v>10</v>
      </c>
      <c r="P46" s="29">
        <f t="shared" ref="P46" si="16">P11*0.1</f>
        <v>10</v>
      </c>
      <c r="Q46" s="29">
        <f t="shared" ref="Q46:R46" si="17">Q11*0.1</f>
        <v>10</v>
      </c>
      <c r="R46" s="29">
        <f t="shared" si="17"/>
        <v>10</v>
      </c>
      <c r="U46" s="2" t="s">
        <v>127</v>
      </c>
    </row>
    <row r="47" spans="2:21" x14ac:dyDescent="0.25">
      <c r="J47" s="2" t="s">
        <v>123</v>
      </c>
      <c r="M47" s="2"/>
      <c r="N47" s="6"/>
      <c r="O47" s="29">
        <f>O13*0.1</f>
        <v>2.5</v>
      </c>
      <c r="P47" s="29">
        <f>P13*0.1</f>
        <v>2.5</v>
      </c>
      <c r="Q47" s="29">
        <f t="shared" ref="Q47:R47" si="18">Q13*0.1</f>
        <v>2.5</v>
      </c>
      <c r="R47" s="29">
        <f t="shared" si="18"/>
        <v>2.5</v>
      </c>
      <c r="U47" s="2" t="s">
        <v>128</v>
      </c>
    </row>
    <row r="48" spans="2:21" x14ac:dyDescent="0.25">
      <c r="J48" s="2" t="s">
        <v>124</v>
      </c>
      <c r="N48" s="16"/>
      <c r="O48" s="29">
        <f>O14*0.1</f>
        <v>2.5</v>
      </c>
      <c r="P48" s="29">
        <f>P14*0.1</f>
        <v>2.5</v>
      </c>
      <c r="Q48" s="29">
        <f t="shared" ref="Q48:R48" si="19">Q14*0.1</f>
        <v>2.5</v>
      </c>
      <c r="R48" s="29">
        <f t="shared" si="19"/>
        <v>2.5</v>
      </c>
      <c r="U48" s="2" t="s">
        <v>129</v>
      </c>
    </row>
    <row r="49" spans="1:21" x14ac:dyDescent="0.25">
      <c r="C49" s="2" t="s">
        <v>110</v>
      </c>
      <c r="J49" s="1" t="s">
        <v>23</v>
      </c>
      <c r="N49" s="7">
        <f>SUM(N44:N48)</f>
        <v>20</v>
      </c>
      <c r="O49" s="26">
        <f>SUM(O44:O48)</f>
        <v>175</v>
      </c>
      <c r="P49" s="26">
        <f>SUM(P44:P48)</f>
        <v>325</v>
      </c>
      <c r="Q49" s="26">
        <f>SUM(Q44:Q48)</f>
        <v>475</v>
      </c>
      <c r="R49" s="26">
        <f>SUM(R44:R48)</f>
        <v>625</v>
      </c>
    </row>
    <row r="50" spans="1:21" x14ac:dyDescent="0.25">
      <c r="C50" s="2" t="s">
        <v>111</v>
      </c>
      <c r="J50" s="2" t="s">
        <v>24</v>
      </c>
      <c r="N50" s="7"/>
      <c r="O50" s="29">
        <f>N50+N51</f>
        <v>20</v>
      </c>
      <c r="P50" s="29">
        <f>O50+O51</f>
        <v>20</v>
      </c>
      <c r="Q50" s="29">
        <f>P50+P51</f>
        <v>20</v>
      </c>
      <c r="R50" s="29">
        <f>Q50+Q51</f>
        <v>20</v>
      </c>
    </row>
    <row r="51" spans="1:21" x14ac:dyDescent="0.25">
      <c r="C51" s="2" t="s">
        <v>112</v>
      </c>
      <c r="J51" s="2" t="s">
        <v>25</v>
      </c>
      <c r="N51" s="7">
        <v>20</v>
      </c>
      <c r="O51" s="28">
        <v>0</v>
      </c>
      <c r="P51" s="28">
        <v>0</v>
      </c>
      <c r="Q51" s="28">
        <v>0</v>
      </c>
      <c r="R51" s="28">
        <v>0</v>
      </c>
      <c r="S51" s="2" t="s">
        <v>74</v>
      </c>
    </row>
    <row r="52" spans="1:21" x14ac:dyDescent="0.25">
      <c r="I52" s="5"/>
      <c r="J52" s="2" t="s">
        <v>26</v>
      </c>
      <c r="N52" s="3"/>
      <c r="O52" s="26">
        <f>O50+O51</f>
        <v>20</v>
      </c>
      <c r="P52" s="26">
        <f>P50+P51</f>
        <v>20</v>
      </c>
      <c r="Q52" s="26">
        <f>Q50+Q51</f>
        <v>20</v>
      </c>
      <c r="R52" s="26">
        <f>R50+R51</f>
        <v>20</v>
      </c>
      <c r="S52" s="2" t="s">
        <v>91</v>
      </c>
    </row>
    <row r="53" spans="1:21" x14ac:dyDescent="0.25">
      <c r="J53" s="2" t="s">
        <v>27</v>
      </c>
      <c r="N53" s="3"/>
      <c r="O53" s="26">
        <f>O31</f>
        <v>0</v>
      </c>
      <c r="P53" s="26">
        <f>P31</f>
        <v>0</v>
      </c>
      <c r="Q53" s="26">
        <f>Q31</f>
        <v>0</v>
      </c>
      <c r="R53" s="26">
        <f>R31</f>
        <v>0</v>
      </c>
    </row>
    <row r="54" spans="1:21" x14ac:dyDescent="0.25">
      <c r="C54" s="2" t="s">
        <v>113</v>
      </c>
      <c r="J54" s="1" t="s">
        <v>28</v>
      </c>
      <c r="N54" s="3">
        <f>N50+N51-N53</f>
        <v>20</v>
      </c>
      <c r="O54" s="26">
        <f>O52-O53</f>
        <v>20</v>
      </c>
      <c r="P54" s="26">
        <f>P52-P53</f>
        <v>20</v>
      </c>
      <c r="Q54" s="26">
        <f>Q52-Q53</f>
        <v>20</v>
      </c>
      <c r="R54" s="26">
        <f>R52-R53</f>
        <v>20</v>
      </c>
      <c r="S54" s="2" t="s">
        <v>63</v>
      </c>
    </row>
    <row r="55" spans="1:21" x14ac:dyDescent="0.25">
      <c r="E55" s="2">
        <f t="shared" ref="E55:H56" si="20">O44-N44</f>
        <v>130</v>
      </c>
      <c r="F55" s="20">
        <f t="shared" si="20"/>
        <v>150</v>
      </c>
      <c r="G55" s="2">
        <f t="shared" si="20"/>
        <v>150</v>
      </c>
      <c r="H55" s="2">
        <f t="shared" si="20"/>
        <v>150</v>
      </c>
      <c r="J55" s="1"/>
      <c r="N55" s="3"/>
    </row>
    <row r="56" spans="1:21" x14ac:dyDescent="0.25">
      <c r="E56" s="2">
        <f t="shared" si="20"/>
        <v>10</v>
      </c>
      <c r="F56" s="20">
        <f t="shared" si="20"/>
        <v>0</v>
      </c>
      <c r="G56" s="2">
        <f t="shared" si="20"/>
        <v>0</v>
      </c>
      <c r="H56" s="2">
        <f t="shared" si="20"/>
        <v>0</v>
      </c>
      <c r="J56" s="1" t="s">
        <v>118</v>
      </c>
      <c r="N56" s="3"/>
      <c r="O56" s="20">
        <v>0</v>
      </c>
      <c r="P56" s="3">
        <v>0</v>
      </c>
      <c r="Q56" s="3">
        <v>0</v>
      </c>
      <c r="R56" s="3">
        <v>0</v>
      </c>
    </row>
    <row r="57" spans="1:21" x14ac:dyDescent="0.25">
      <c r="E57" s="26">
        <f>O47-N47</f>
        <v>2.5</v>
      </c>
      <c r="F57" s="26">
        <f>P47-O47</f>
        <v>0</v>
      </c>
      <c r="G57" s="2">
        <f>Q47-P47</f>
        <v>0</v>
      </c>
      <c r="H57" s="2">
        <f>R47-Q47</f>
        <v>0</v>
      </c>
      <c r="J57" s="1"/>
      <c r="N57" s="3"/>
    </row>
    <row r="58" spans="1:21" x14ac:dyDescent="0.25">
      <c r="E58" s="20">
        <f t="shared" ref="E58:E66" si="21">O49-N49</f>
        <v>155</v>
      </c>
      <c r="F58" s="2">
        <f t="shared" ref="F58:H66" si="22">P49-O49</f>
        <v>150</v>
      </c>
      <c r="G58" s="2">
        <f t="shared" si="22"/>
        <v>150</v>
      </c>
      <c r="H58" s="2">
        <f t="shared" si="22"/>
        <v>150</v>
      </c>
      <c r="J58" s="17" t="s">
        <v>29</v>
      </c>
      <c r="K58" s="18"/>
      <c r="L58" s="18"/>
      <c r="N58" s="27">
        <f>N49+N54</f>
        <v>40</v>
      </c>
      <c r="O58" s="27">
        <f>O49+O54+O56</f>
        <v>195</v>
      </c>
      <c r="P58" s="27">
        <f>P49+P54+P56</f>
        <v>345</v>
      </c>
      <c r="Q58" s="27">
        <f>Q49+Q54+Q56</f>
        <v>495</v>
      </c>
      <c r="R58" s="27">
        <f>R49+R54+R56</f>
        <v>645</v>
      </c>
    </row>
    <row r="59" spans="1:21" x14ac:dyDescent="0.25">
      <c r="E59" s="2">
        <f t="shared" si="21"/>
        <v>20</v>
      </c>
      <c r="F59" s="2">
        <f t="shared" ref="F59:F66" si="23">P50-O50</f>
        <v>0</v>
      </c>
      <c r="G59" s="2">
        <f t="shared" si="22"/>
        <v>0</v>
      </c>
      <c r="H59" s="2">
        <f t="shared" si="22"/>
        <v>0</v>
      </c>
      <c r="J59" s="1"/>
      <c r="N59" s="3"/>
    </row>
    <row r="60" spans="1:21" x14ac:dyDescent="0.25">
      <c r="E60" s="2">
        <f t="shared" si="21"/>
        <v>-20</v>
      </c>
      <c r="F60" s="2">
        <f t="shared" si="23"/>
        <v>0</v>
      </c>
      <c r="G60" s="2">
        <f t="shared" si="22"/>
        <v>0</v>
      </c>
      <c r="H60" s="2">
        <f t="shared" si="22"/>
        <v>0</v>
      </c>
      <c r="J60" s="1" t="s">
        <v>30</v>
      </c>
    </row>
    <row r="61" spans="1:21" x14ac:dyDescent="0.25">
      <c r="A61" s="26">
        <f>N58-N76</f>
        <v>0</v>
      </c>
      <c r="B61" s="26">
        <f>O58-O76</f>
        <v>0</v>
      </c>
      <c r="C61" s="2">
        <f>P58-P76</f>
        <v>0</v>
      </c>
      <c r="D61" s="2">
        <f>Q58-Q76</f>
        <v>0</v>
      </c>
      <c r="E61" s="2">
        <f t="shared" si="21"/>
        <v>20</v>
      </c>
      <c r="F61" s="2">
        <f t="shared" si="23"/>
        <v>0</v>
      </c>
      <c r="G61" s="2">
        <f t="shared" si="22"/>
        <v>0</v>
      </c>
      <c r="H61" s="2">
        <f t="shared" si="22"/>
        <v>0</v>
      </c>
      <c r="J61" s="2" t="s">
        <v>125</v>
      </c>
      <c r="O61" s="20">
        <f t="shared" ref="O61:R62" si="24">O13*0.1</f>
        <v>2.5</v>
      </c>
      <c r="P61" s="20">
        <f t="shared" si="24"/>
        <v>2.5</v>
      </c>
      <c r="Q61" s="20">
        <f t="shared" si="24"/>
        <v>2.5</v>
      </c>
      <c r="R61" s="20">
        <f t="shared" si="24"/>
        <v>2.5</v>
      </c>
    </row>
    <row r="62" spans="1:21" x14ac:dyDescent="0.25">
      <c r="E62" s="2">
        <f t="shared" si="21"/>
        <v>0</v>
      </c>
      <c r="F62" s="2">
        <f t="shared" si="23"/>
        <v>0</v>
      </c>
      <c r="G62" s="2">
        <f t="shared" si="22"/>
        <v>0</v>
      </c>
      <c r="H62" s="2">
        <f t="shared" si="22"/>
        <v>0</v>
      </c>
      <c r="J62" s="2" t="s">
        <v>126</v>
      </c>
      <c r="O62" s="20">
        <f t="shared" si="24"/>
        <v>2.5</v>
      </c>
      <c r="P62" s="20">
        <f t="shared" si="24"/>
        <v>2.5</v>
      </c>
      <c r="Q62" s="20">
        <f t="shared" si="24"/>
        <v>2.5</v>
      </c>
      <c r="R62" s="20">
        <f t="shared" si="24"/>
        <v>2.5</v>
      </c>
    </row>
    <row r="63" spans="1:21" x14ac:dyDescent="0.25">
      <c r="E63" s="2">
        <f t="shared" si="21"/>
        <v>0</v>
      </c>
      <c r="F63" s="2">
        <f t="shared" si="23"/>
        <v>0</v>
      </c>
      <c r="G63" s="2">
        <f t="shared" si="22"/>
        <v>0</v>
      </c>
      <c r="H63" s="2">
        <f t="shared" si="22"/>
        <v>0</v>
      </c>
      <c r="J63" s="2" t="s">
        <v>32</v>
      </c>
      <c r="P63" s="26"/>
      <c r="Q63" s="26"/>
      <c r="U63" s="2" t="s">
        <v>127</v>
      </c>
    </row>
    <row r="64" spans="1:21" x14ac:dyDescent="0.25">
      <c r="E64" s="2">
        <f t="shared" si="21"/>
        <v>0</v>
      </c>
      <c r="F64" s="2">
        <f t="shared" si="23"/>
        <v>0</v>
      </c>
      <c r="G64" s="2">
        <f t="shared" si="22"/>
        <v>0</v>
      </c>
      <c r="H64" s="2">
        <f t="shared" si="22"/>
        <v>0</v>
      </c>
      <c r="J64" s="1" t="s">
        <v>33</v>
      </c>
      <c r="O64" s="20">
        <f>O61+O63+O62</f>
        <v>5</v>
      </c>
      <c r="P64" s="26">
        <f>P61+P63+P62</f>
        <v>5</v>
      </c>
      <c r="Q64" s="26">
        <f>Q61+Q63+Q62</f>
        <v>5</v>
      </c>
      <c r="R64" s="3">
        <f>R61+R63+R62</f>
        <v>5</v>
      </c>
    </row>
    <row r="65" spans="1:19" x14ac:dyDescent="0.25">
      <c r="E65" s="2">
        <f t="shared" si="21"/>
        <v>0</v>
      </c>
      <c r="F65" s="2">
        <f t="shared" si="23"/>
        <v>0</v>
      </c>
      <c r="G65" s="2">
        <f t="shared" si="22"/>
        <v>0</v>
      </c>
      <c r="H65" s="2">
        <f t="shared" si="22"/>
        <v>0</v>
      </c>
      <c r="P65" s="26"/>
      <c r="Q65" s="26"/>
    </row>
    <row r="66" spans="1:19" x14ac:dyDescent="0.25">
      <c r="E66" s="2">
        <f t="shared" si="21"/>
        <v>0</v>
      </c>
      <c r="F66" s="2">
        <f t="shared" si="23"/>
        <v>0</v>
      </c>
      <c r="G66" s="2">
        <f t="shared" si="22"/>
        <v>0</v>
      </c>
      <c r="H66" s="2">
        <f t="shared" si="22"/>
        <v>0</v>
      </c>
      <c r="J66" s="1" t="s">
        <v>34</v>
      </c>
      <c r="N66" s="3">
        <v>0</v>
      </c>
      <c r="O66" s="22">
        <f>N68</f>
        <v>0</v>
      </c>
      <c r="P66" s="28">
        <f>O68</f>
        <v>0</v>
      </c>
      <c r="Q66" s="28">
        <f>P68</f>
        <v>0</v>
      </c>
      <c r="R66" s="7">
        <f>Q68</f>
        <v>0</v>
      </c>
      <c r="S66" s="2" t="s">
        <v>70</v>
      </c>
    </row>
    <row r="67" spans="1:19" x14ac:dyDescent="0.25">
      <c r="J67" s="1" t="s">
        <v>114</v>
      </c>
      <c r="N67" s="7">
        <v>0</v>
      </c>
      <c r="O67" s="22">
        <v>0</v>
      </c>
      <c r="P67" s="28">
        <v>0</v>
      </c>
      <c r="Q67" s="28">
        <v>0</v>
      </c>
      <c r="R67" s="7">
        <v>0</v>
      </c>
    </row>
    <row r="68" spans="1:19" x14ac:dyDescent="0.25">
      <c r="E68" s="2" t="e">
        <f>#REF!-#REF!</f>
        <v>#REF!</v>
      </c>
      <c r="F68" s="2" t="e">
        <f>#REF!-#REF!</f>
        <v>#REF!</v>
      </c>
      <c r="G68" s="2" t="e">
        <f>#REF!-#REF!</f>
        <v>#REF!</v>
      </c>
      <c r="H68" s="2" t="e">
        <f>#REF!-#REF!</f>
        <v>#REF!</v>
      </c>
      <c r="J68" s="1" t="s">
        <v>115</v>
      </c>
      <c r="N68" s="3">
        <f>N67+N66</f>
        <v>0</v>
      </c>
      <c r="O68" s="22">
        <f>O66+O67</f>
        <v>0</v>
      </c>
      <c r="P68" s="28">
        <f>P66+P67</f>
        <v>0</v>
      </c>
      <c r="Q68" s="28">
        <f>Q66+Q67</f>
        <v>0</v>
      </c>
      <c r="R68" s="7">
        <f>R66+R67</f>
        <v>0</v>
      </c>
      <c r="S68" s="2" t="s">
        <v>71</v>
      </c>
    </row>
    <row r="69" spans="1:19" x14ac:dyDescent="0.25">
      <c r="C69" s="26"/>
      <c r="D69" s="26"/>
      <c r="E69" s="26">
        <f>O59-N59</f>
        <v>0</v>
      </c>
      <c r="F69" s="26">
        <f>P59-O59</f>
        <v>0</v>
      </c>
      <c r="G69" s="2">
        <f>Q59-P59</f>
        <v>0</v>
      </c>
      <c r="H69" s="2">
        <f>R59-Q59</f>
        <v>0</v>
      </c>
      <c r="J69" s="1"/>
      <c r="N69" s="3"/>
      <c r="O69" s="22"/>
      <c r="P69" s="28"/>
      <c r="Q69" s="28"/>
      <c r="R69" s="7"/>
      <c r="S69" s="2" t="s">
        <v>70</v>
      </c>
    </row>
    <row r="70" spans="1:19" x14ac:dyDescent="0.25">
      <c r="E70" s="2" t="e">
        <f>#REF!-#REF!</f>
        <v>#REF!</v>
      </c>
      <c r="F70" s="2" t="e">
        <f>#REF!-#REF!</f>
        <v>#REF!</v>
      </c>
      <c r="G70" s="2" t="e">
        <f>#REF!-#REF!</f>
        <v>#REF!</v>
      </c>
      <c r="H70" s="2" t="e">
        <f>#REF!-#REF!</f>
        <v>#REF!</v>
      </c>
      <c r="J70" s="1" t="s">
        <v>35</v>
      </c>
      <c r="N70" s="3"/>
      <c r="P70" s="26"/>
      <c r="Q70" s="26"/>
    </row>
    <row r="71" spans="1:19" x14ac:dyDescent="0.25">
      <c r="E71" s="26">
        <f>O58-N58</f>
        <v>155</v>
      </c>
      <c r="F71" s="26">
        <f>P58-O58</f>
        <v>150</v>
      </c>
      <c r="G71" s="2">
        <f>Q58-P58</f>
        <v>150</v>
      </c>
      <c r="H71" s="2">
        <f>R58-Q58</f>
        <v>150</v>
      </c>
      <c r="J71" s="2" t="s">
        <v>36</v>
      </c>
      <c r="N71" s="3">
        <v>40</v>
      </c>
      <c r="O71" s="22">
        <f>N71</f>
        <v>40</v>
      </c>
      <c r="P71" s="28">
        <f>O71</f>
        <v>40</v>
      </c>
      <c r="Q71" s="28">
        <f>P71</f>
        <v>40</v>
      </c>
      <c r="R71" s="7">
        <f>Q71</f>
        <v>40</v>
      </c>
      <c r="S71" s="2" t="s">
        <v>75</v>
      </c>
    </row>
    <row r="72" spans="1:19" x14ac:dyDescent="0.25">
      <c r="E72" s="2" t="e">
        <f>#REF!-#REF!</f>
        <v>#REF!</v>
      </c>
      <c r="F72" s="2" t="e">
        <f>#REF!-#REF!</f>
        <v>#REF!</v>
      </c>
      <c r="G72" s="2" t="e">
        <f>#REF!-#REF!</f>
        <v>#REF!</v>
      </c>
      <c r="H72" s="2" t="e">
        <f>#REF!-#REF!</f>
        <v>#REF!</v>
      </c>
      <c r="J72" s="2" t="s">
        <v>37</v>
      </c>
      <c r="N72" s="3"/>
      <c r="O72" s="20">
        <f>N72+O34</f>
        <v>150</v>
      </c>
      <c r="P72" s="26">
        <f>O72+P34</f>
        <v>300</v>
      </c>
      <c r="Q72" s="26">
        <f>P72+Q34</f>
        <v>450</v>
      </c>
      <c r="R72" s="3">
        <f>Q72+R34</f>
        <v>600</v>
      </c>
    </row>
    <row r="73" spans="1:19" x14ac:dyDescent="0.25">
      <c r="E73" s="2" t="e">
        <f>#REF!-#REF!</f>
        <v>#REF!</v>
      </c>
      <c r="F73" s="2" t="e">
        <f>#REF!-#REF!</f>
        <v>#REF!</v>
      </c>
      <c r="G73" s="2" t="e">
        <f>#REF!-#REF!</f>
        <v>#REF!</v>
      </c>
      <c r="H73" s="2" t="e">
        <f>#REF!-#REF!</f>
        <v>#REF!</v>
      </c>
      <c r="J73" s="2" t="s">
        <v>38</v>
      </c>
      <c r="N73" s="3"/>
      <c r="O73" s="20">
        <f>O34*0</f>
        <v>0</v>
      </c>
      <c r="P73" s="26">
        <f>P34*0</f>
        <v>0</v>
      </c>
      <c r="Q73" s="26">
        <f>Q34*0</f>
        <v>0</v>
      </c>
      <c r="R73" s="20">
        <f>R34*0</f>
        <v>0</v>
      </c>
    </row>
    <row r="74" spans="1:19" x14ac:dyDescent="0.25">
      <c r="E74" s="2">
        <f t="shared" ref="E74:H75" si="25">O60-N60</f>
        <v>0</v>
      </c>
      <c r="F74" s="2">
        <f t="shared" si="25"/>
        <v>0</v>
      </c>
      <c r="G74" s="2">
        <f t="shared" si="25"/>
        <v>0</v>
      </c>
      <c r="H74" s="2">
        <f t="shared" si="25"/>
        <v>0</v>
      </c>
      <c r="J74" s="1" t="s">
        <v>39</v>
      </c>
      <c r="N74" s="3">
        <f>N71+N72</f>
        <v>40</v>
      </c>
      <c r="O74" s="26">
        <f>O71+O72-O73</f>
        <v>190</v>
      </c>
      <c r="P74" s="26">
        <f>P71+P72-P73</f>
        <v>340</v>
      </c>
      <c r="Q74" s="26">
        <f>Q71+Q72-Q73</f>
        <v>490</v>
      </c>
      <c r="R74" s="26">
        <f>R71+R72-R73</f>
        <v>640</v>
      </c>
    </row>
    <row r="75" spans="1:19" x14ac:dyDescent="0.25">
      <c r="E75" s="2">
        <f t="shared" si="25"/>
        <v>2.5</v>
      </c>
      <c r="F75" s="2">
        <f t="shared" si="25"/>
        <v>0</v>
      </c>
      <c r="G75" s="2">
        <f t="shared" si="25"/>
        <v>0</v>
      </c>
      <c r="H75" s="2">
        <f t="shared" si="25"/>
        <v>0</v>
      </c>
      <c r="N75" s="3"/>
    </row>
    <row r="76" spans="1:19" x14ac:dyDescent="0.25">
      <c r="A76" s="6"/>
      <c r="B76" s="6"/>
      <c r="C76" s="6"/>
      <c r="D76" s="6"/>
      <c r="E76" s="6">
        <f t="shared" ref="E76:E89" si="26">O63-N63</f>
        <v>0</v>
      </c>
      <c r="F76" s="6">
        <f t="shared" ref="F76:F89" si="27">P63-O63</f>
        <v>0</v>
      </c>
      <c r="G76" s="6">
        <f t="shared" ref="G76:G89" si="28">Q63-P63</f>
        <v>0</v>
      </c>
      <c r="H76" s="6">
        <f t="shared" ref="H76:H89" si="29">R63-Q63</f>
        <v>0</v>
      </c>
      <c r="I76" s="6"/>
      <c r="J76" s="17" t="s">
        <v>40</v>
      </c>
      <c r="K76" s="18"/>
      <c r="L76" s="18"/>
      <c r="N76" s="19">
        <f>N68+M64+N74</f>
        <v>40</v>
      </c>
      <c r="O76" s="27">
        <f>O64+O68+O74</f>
        <v>195</v>
      </c>
      <c r="P76" s="27">
        <f>P64+P68+P74</f>
        <v>345</v>
      </c>
      <c r="Q76" s="27">
        <f>Q64+Q68+Q74</f>
        <v>495</v>
      </c>
      <c r="R76" s="27">
        <f>R64+R68+R74</f>
        <v>645</v>
      </c>
      <c r="S76" s="2" t="s">
        <v>75</v>
      </c>
    </row>
    <row r="77" spans="1:19" x14ac:dyDescent="0.25">
      <c r="A77" s="6"/>
      <c r="B77" s="6"/>
      <c r="C77" s="6"/>
      <c r="D77" s="6"/>
      <c r="E77" s="6">
        <f t="shared" si="26"/>
        <v>5</v>
      </c>
      <c r="F77" s="6">
        <f t="shared" si="27"/>
        <v>0</v>
      </c>
      <c r="G77" s="6">
        <f t="shared" si="28"/>
        <v>0</v>
      </c>
      <c r="H77" s="6">
        <f t="shared" si="29"/>
        <v>0</v>
      </c>
      <c r="I77" s="6"/>
      <c r="N77" s="2" t="s">
        <v>138</v>
      </c>
      <c r="O77" s="20">
        <f>O58-O76</f>
        <v>0</v>
      </c>
      <c r="P77" s="3">
        <f>P58-P76</f>
        <v>0</v>
      </c>
      <c r="Q77" s="3">
        <f>Q58-Q76</f>
        <v>0</v>
      </c>
      <c r="R77" s="3">
        <f>R58-R76</f>
        <v>0</v>
      </c>
    </row>
    <row r="78" spans="1:19" x14ac:dyDescent="0.25">
      <c r="A78" s="6"/>
      <c r="B78" s="6"/>
      <c r="C78" s="6"/>
      <c r="D78" s="6"/>
      <c r="E78" s="6">
        <f t="shared" si="26"/>
        <v>0</v>
      </c>
      <c r="F78" s="6">
        <f t="shared" si="27"/>
        <v>0</v>
      </c>
      <c r="G78" s="6">
        <f t="shared" si="28"/>
        <v>0</v>
      </c>
      <c r="H78" s="6">
        <f t="shared" si="29"/>
        <v>0</v>
      </c>
      <c r="I78" s="5"/>
      <c r="P78" s="3" t="s">
        <v>41</v>
      </c>
    </row>
    <row r="79" spans="1:19" x14ac:dyDescent="0.25">
      <c r="E79" s="2">
        <f t="shared" si="26"/>
        <v>0</v>
      </c>
      <c r="F79" s="2">
        <f t="shared" si="27"/>
        <v>0</v>
      </c>
      <c r="G79" s="2">
        <f t="shared" si="28"/>
        <v>0</v>
      </c>
      <c r="H79" s="2">
        <f t="shared" si="29"/>
        <v>0</v>
      </c>
      <c r="P79" s="3" t="s">
        <v>42</v>
      </c>
    </row>
    <row r="80" spans="1:19" x14ac:dyDescent="0.25">
      <c r="E80" s="2">
        <f t="shared" si="26"/>
        <v>0</v>
      </c>
      <c r="F80" s="2">
        <f t="shared" si="27"/>
        <v>0</v>
      </c>
      <c r="G80" s="2">
        <f t="shared" si="28"/>
        <v>0</v>
      </c>
      <c r="H80" s="2">
        <f t="shared" si="29"/>
        <v>0</v>
      </c>
      <c r="O80" s="20" t="s">
        <v>6</v>
      </c>
      <c r="P80" s="3" t="s">
        <v>6</v>
      </c>
      <c r="Q80" s="3" t="s">
        <v>18</v>
      </c>
      <c r="R80" s="3" t="s">
        <v>6</v>
      </c>
    </row>
    <row r="81" spans="3:18" x14ac:dyDescent="0.25">
      <c r="E81" s="2">
        <f t="shared" si="26"/>
        <v>0</v>
      </c>
      <c r="F81" s="2">
        <f t="shared" si="27"/>
        <v>0</v>
      </c>
      <c r="G81" s="2">
        <f t="shared" si="28"/>
        <v>0</v>
      </c>
      <c r="H81" s="2">
        <f t="shared" si="29"/>
        <v>0</v>
      </c>
      <c r="O81" s="20">
        <v>1</v>
      </c>
      <c r="P81" s="3">
        <v>2</v>
      </c>
      <c r="Q81" s="3">
        <v>3</v>
      </c>
      <c r="R81" s="3">
        <v>4</v>
      </c>
    </row>
    <row r="82" spans="3:18" x14ac:dyDescent="0.25">
      <c r="E82" s="2">
        <f t="shared" si="26"/>
        <v>0</v>
      </c>
      <c r="F82" s="2">
        <f t="shared" si="27"/>
        <v>0</v>
      </c>
      <c r="G82" s="2">
        <f t="shared" si="28"/>
        <v>0</v>
      </c>
      <c r="H82" s="2">
        <f t="shared" si="29"/>
        <v>0</v>
      </c>
      <c r="O82" s="20" t="s">
        <v>43</v>
      </c>
    </row>
    <row r="83" spans="3:18" x14ac:dyDescent="0.25">
      <c r="E83" s="2">
        <f t="shared" si="26"/>
        <v>0</v>
      </c>
      <c r="F83" s="2">
        <f t="shared" si="27"/>
        <v>0</v>
      </c>
      <c r="G83" s="2">
        <f t="shared" si="28"/>
        <v>0</v>
      </c>
      <c r="H83" s="2">
        <f t="shared" si="29"/>
        <v>0</v>
      </c>
    </row>
    <row r="84" spans="3:18" x14ac:dyDescent="0.25">
      <c r="E84" s="2">
        <f t="shared" si="26"/>
        <v>0</v>
      </c>
      <c r="F84" s="2">
        <f t="shared" si="27"/>
        <v>0</v>
      </c>
      <c r="G84" s="2">
        <f t="shared" si="28"/>
        <v>0</v>
      </c>
      <c r="H84" s="2">
        <f t="shared" si="29"/>
        <v>0</v>
      </c>
      <c r="J84" s="2" t="s">
        <v>44</v>
      </c>
      <c r="O84" s="22">
        <f>N44</f>
        <v>20</v>
      </c>
      <c r="P84" s="3">
        <f>O110</f>
        <v>150</v>
      </c>
      <c r="Q84" s="3">
        <f t="shared" ref="Q84:R84" si="30">P110</f>
        <v>300</v>
      </c>
      <c r="R84" s="3">
        <f t="shared" si="30"/>
        <v>450</v>
      </c>
    </row>
    <row r="85" spans="3:18" x14ac:dyDescent="0.25">
      <c r="E85" s="2">
        <f t="shared" si="26"/>
        <v>150</v>
      </c>
      <c r="F85" s="20">
        <f t="shared" si="27"/>
        <v>150</v>
      </c>
      <c r="G85" s="2">
        <f t="shared" si="28"/>
        <v>150</v>
      </c>
      <c r="H85" s="2">
        <f t="shared" si="29"/>
        <v>150</v>
      </c>
    </row>
    <row r="86" spans="3:18" x14ac:dyDescent="0.25">
      <c r="E86" s="2">
        <f t="shared" si="26"/>
        <v>0</v>
      </c>
      <c r="F86" s="2">
        <f t="shared" si="27"/>
        <v>0</v>
      </c>
      <c r="G86" s="2">
        <f t="shared" si="28"/>
        <v>0</v>
      </c>
      <c r="H86" s="2">
        <f t="shared" si="29"/>
        <v>0</v>
      </c>
      <c r="J86" s="2" t="s">
        <v>15</v>
      </c>
      <c r="O86" s="20">
        <f>O34</f>
        <v>150</v>
      </c>
      <c r="P86" s="3">
        <f>P34</f>
        <v>150</v>
      </c>
      <c r="Q86" s="3">
        <f>Q34</f>
        <v>150</v>
      </c>
      <c r="R86" s="3">
        <f>R34</f>
        <v>150</v>
      </c>
    </row>
    <row r="87" spans="3:18" x14ac:dyDescent="0.25">
      <c r="E87" s="2">
        <f t="shared" si="26"/>
        <v>150</v>
      </c>
      <c r="F87" s="26">
        <f t="shared" si="27"/>
        <v>150</v>
      </c>
      <c r="G87" s="2">
        <f t="shared" si="28"/>
        <v>150</v>
      </c>
      <c r="H87" s="2">
        <f t="shared" si="29"/>
        <v>150</v>
      </c>
      <c r="J87" s="2" t="s">
        <v>45</v>
      </c>
    </row>
    <row r="88" spans="3:18" x14ac:dyDescent="0.25">
      <c r="E88" s="2">
        <f t="shared" si="26"/>
        <v>0</v>
      </c>
      <c r="F88" s="2">
        <f t="shared" si="27"/>
        <v>0</v>
      </c>
      <c r="G88" s="2">
        <f t="shared" si="28"/>
        <v>0</v>
      </c>
      <c r="H88" s="2">
        <f t="shared" si="29"/>
        <v>0</v>
      </c>
      <c r="J88" s="2" t="s">
        <v>12</v>
      </c>
      <c r="O88" s="20">
        <f>O31</f>
        <v>0</v>
      </c>
      <c r="P88" s="3">
        <f>P31</f>
        <v>0</v>
      </c>
      <c r="Q88" s="3">
        <f>Q31</f>
        <v>0</v>
      </c>
      <c r="R88" s="3">
        <f>R31</f>
        <v>0</v>
      </c>
    </row>
    <row r="89" spans="3:18" x14ac:dyDescent="0.25">
      <c r="E89" s="26">
        <f t="shared" si="26"/>
        <v>155</v>
      </c>
      <c r="F89" s="2">
        <f t="shared" si="27"/>
        <v>150</v>
      </c>
      <c r="G89" s="2">
        <f t="shared" si="28"/>
        <v>150</v>
      </c>
      <c r="H89" s="2">
        <f t="shared" si="29"/>
        <v>150</v>
      </c>
      <c r="J89" s="2" t="s">
        <v>134</v>
      </c>
      <c r="O89" s="24">
        <f t="shared" ref="O89:R90" si="31">(N45-O45)</f>
        <v>-10</v>
      </c>
      <c r="P89" s="3">
        <f t="shared" si="31"/>
        <v>0</v>
      </c>
      <c r="Q89" s="3">
        <f t="shared" si="31"/>
        <v>0</v>
      </c>
      <c r="R89" s="3">
        <f t="shared" si="31"/>
        <v>0</v>
      </c>
    </row>
    <row r="90" spans="3:18" x14ac:dyDescent="0.25">
      <c r="E90" s="26"/>
      <c r="J90" s="2" t="s">
        <v>135</v>
      </c>
      <c r="O90" s="24">
        <f t="shared" si="31"/>
        <v>-10</v>
      </c>
      <c r="P90" s="3">
        <f t="shared" si="31"/>
        <v>0</v>
      </c>
      <c r="Q90" s="3">
        <f t="shared" si="31"/>
        <v>0</v>
      </c>
      <c r="R90" s="3">
        <f t="shared" si="31"/>
        <v>0</v>
      </c>
    </row>
    <row r="91" spans="3:18" x14ac:dyDescent="0.25">
      <c r="J91" s="2" t="s">
        <v>136</v>
      </c>
      <c r="O91" s="24">
        <f t="shared" ref="O91:P92" si="32">(N47-O47)</f>
        <v>-2.5</v>
      </c>
      <c r="P91" s="3">
        <f t="shared" si="32"/>
        <v>0</v>
      </c>
      <c r="Q91" s="3">
        <f t="shared" ref="Q91:R91" si="33">(P47-Q47)</f>
        <v>0</v>
      </c>
      <c r="R91" s="3">
        <f t="shared" si="33"/>
        <v>0</v>
      </c>
    </row>
    <row r="92" spans="3:18" x14ac:dyDescent="0.25">
      <c r="C92" s="11"/>
      <c r="D92" s="2" t="s">
        <v>92</v>
      </c>
      <c r="J92" s="2" t="s">
        <v>136</v>
      </c>
      <c r="O92" s="24">
        <f t="shared" si="32"/>
        <v>-2.5</v>
      </c>
      <c r="P92" s="3">
        <f t="shared" si="32"/>
        <v>0</v>
      </c>
      <c r="Q92" s="3">
        <f t="shared" ref="Q92:R92" si="34">(P48-Q48)</f>
        <v>0</v>
      </c>
      <c r="R92" s="3">
        <f t="shared" si="34"/>
        <v>0</v>
      </c>
    </row>
    <row r="93" spans="3:18" x14ac:dyDescent="0.25">
      <c r="J93" s="2" t="s">
        <v>119</v>
      </c>
      <c r="O93" s="20">
        <f>(N61-O61)*-1</f>
        <v>2.5</v>
      </c>
      <c r="P93" s="3">
        <f t="shared" ref="P93" si="35">(O61-P61)*-1</f>
        <v>0</v>
      </c>
      <c r="Q93" s="3">
        <f t="shared" ref="Q93:R93" si="36">(P61-Q61)*-1</f>
        <v>0</v>
      </c>
      <c r="R93" s="3">
        <f t="shared" si="36"/>
        <v>0</v>
      </c>
    </row>
    <row r="94" spans="3:18" x14ac:dyDescent="0.25">
      <c r="J94" s="2" t="s">
        <v>120</v>
      </c>
      <c r="O94" s="20">
        <f t="shared" ref="O94:P94" si="37">(N62-O62)*-1</f>
        <v>2.5</v>
      </c>
      <c r="P94" s="3">
        <f t="shared" si="37"/>
        <v>0</v>
      </c>
      <c r="Q94" s="3">
        <f t="shared" ref="Q94:R94" si="38">(P62-Q62)*-1</f>
        <v>0</v>
      </c>
      <c r="R94" s="3">
        <f t="shared" si="38"/>
        <v>0</v>
      </c>
    </row>
    <row r="96" spans="3:18" x14ac:dyDescent="0.25">
      <c r="J96" s="2" t="s">
        <v>46</v>
      </c>
      <c r="O96" s="20">
        <f>(M63-O63)*-1</f>
        <v>0</v>
      </c>
      <c r="P96" s="3">
        <f>(N63-P63)*-1</f>
        <v>0</v>
      </c>
      <c r="Q96" s="3">
        <f>(O63-Q63)*-1</f>
        <v>0</v>
      </c>
      <c r="R96" s="3">
        <f>(P63-R63)*-1</f>
        <v>0</v>
      </c>
    </row>
    <row r="98" spans="10:18" x14ac:dyDescent="0.25">
      <c r="J98" s="2" t="s">
        <v>47</v>
      </c>
      <c r="O98" s="20">
        <f>O86+O88+O89+O90+O91+O92+O93+O94+O96</f>
        <v>130</v>
      </c>
      <c r="P98" s="3">
        <f t="shared" ref="P98" si="39">P86+P88+P89+P90+P91+P92+P93+P94+P96</f>
        <v>150</v>
      </c>
      <c r="Q98" s="3">
        <f t="shared" ref="Q98:R98" si="40">Q86+Q88+Q89+Q90+Q91+Q92+Q93+Q94+Q96</f>
        <v>150</v>
      </c>
      <c r="R98" s="3">
        <f t="shared" si="40"/>
        <v>150</v>
      </c>
    </row>
    <row r="100" spans="10:18" x14ac:dyDescent="0.25">
      <c r="J100" s="2" t="s">
        <v>48</v>
      </c>
      <c r="O100" s="20">
        <f>O51*-1</f>
        <v>0</v>
      </c>
      <c r="P100" s="3">
        <f t="shared" ref="P100:R100" si="41">P51*-1</f>
        <v>0</v>
      </c>
      <c r="Q100" s="3">
        <f t="shared" si="41"/>
        <v>0</v>
      </c>
      <c r="R100" s="3">
        <f t="shared" si="41"/>
        <v>0</v>
      </c>
    </row>
    <row r="102" spans="10:18" x14ac:dyDescent="0.25">
      <c r="J102" s="2" t="s">
        <v>49</v>
      </c>
    </row>
    <row r="103" spans="10:18" x14ac:dyDescent="0.25">
      <c r="J103" s="2" t="s">
        <v>137</v>
      </c>
      <c r="O103" s="20">
        <f>O67</f>
        <v>0</v>
      </c>
      <c r="P103" s="3">
        <f t="shared" ref="P103:R103" si="42">P67</f>
        <v>0</v>
      </c>
      <c r="Q103" s="3">
        <f t="shared" si="42"/>
        <v>0</v>
      </c>
      <c r="R103" s="3">
        <f t="shared" si="42"/>
        <v>0</v>
      </c>
    </row>
    <row r="104" spans="10:18" x14ac:dyDescent="0.25">
      <c r="J104" s="2" t="s">
        <v>50</v>
      </c>
      <c r="O104" s="20">
        <f>(N71-O71)*-1</f>
        <v>0</v>
      </c>
      <c r="P104" s="3">
        <f>O68-P68</f>
        <v>0</v>
      </c>
      <c r="Q104" s="3">
        <f>P68-Q68</f>
        <v>0</v>
      </c>
      <c r="R104" s="3">
        <f>Q68-R68</f>
        <v>0</v>
      </c>
    </row>
    <row r="106" spans="10:18" x14ac:dyDescent="0.25">
      <c r="J106" s="2" t="s">
        <v>38</v>
      </c>
      <c r="O106" s="20">
        <f>O73</f>
        <v>0</v>
      </c>
      <c r="P106" s="3">
        <f>P73</f>
        <v>0</v>
      </c>
      <c r="Q106" s="3">
        <f>Q73</f>
        <v>0</v>
      </c>
      <c r="R106" s="3">
        <f>R73</f>
        <v>0</v>
      </c>
    </row>
    <row r="108" spans="10:18" x14ac:dyDescent="0.25">
      <c r="J108" s="2" t="s">
        <v>51</v>
      </c>
      <c r="M108" s="3" t="s">
        <v>78</v>
      </c>
    </row>
    <row r="110" spans="10:18" x14ac:dyDescent="0.25">
      <c r="J110" s="2" t="s">
        <v>52</v>
      </c>
      <c r="O110" s="23">
        <f>O84+O98-O106+O100+O103+O104+O108</f>
        <v>150</v>
      </c>
      <c r="P110" s="10">
        <f>P84+P98-P106+T106+P100+P103+P104+P108</f>
        <v>300</v>
      </c>
      <c r="Q110" s="3">
        <f t="shared" ref="Q110:R110" si="43">Q84+Q98-Q106+U106+Q100+Q103+Q104+Q108</f>
        <v>450</v>
      </c>
      <c r="R110" s="3">
        <f t="shared" si="43"/>
        <v>600</v>
      </c>
    </row>
    <row r="112" spans="10:18" x14ac:dyDescent="0.25">
      <c r="J112" s="1"/>
      <c r="K112" s="14" t="s">
        <v>53</v>
      </c>
      <c r="L112" s="14"/>
      <c r="M112" s="15">
        <v>0.5</v>
      </c>
      <c r="N112" s="14"/>
      <c r="O112" s="25"/>
      <c r="P112" s="15">
        <f>P84+(O16*$M$112)</f>
        <v>225</v>
      </c>
      <c r="Q112" s="15">
        <f>Q84+(P16*$M$112)</f>
        <v>375</v>
      </c>
      <c r="R112" s="15">
        <f>R84+(Q16*$M$112)</f>
        <v>525</v>
      </c>
    </row>
    <row r="113" spans="3:19" x14ac:dyDescent="0.25">
      <c r="S113" s="2" t="s">
        <v>77</v>
      </c>
    </row>
    <row r="117" spans="3:19" s="1" customFormat="1" x14ac:dyDescent="0.25">
      <c r="C117" s="13" t="s">
        <v>102</v>
      </c>
      <c r="J117" s="2"/>
      <c r="K117" s="2"/>
      <c r="L117" s="2"/>
      <c r="M117" s="3"/>
      <c r="N117" s="2"/>
      <c r="O117" s="20"/>
      <c r="P117" s="3"/>
      <c r="Q117" s="3"/>
      <c r="R117" s="3"/>
    </row>
    <row r="118" spans="3:19" x14ac:dyDescent="0.25">
      <c r="C118" s="8"/>
    </row>
    <row r="119" spans="3:19" x14ac:dyDescent="0.25">
      <c r="C119" s="8" t="s">
        <v>103</v>
      </c>
    </row>
    <row r="120" spans="3:19" x14ac:dyDescent="0.25">
      <c r="C120" s="2" t="s">
        <v>104</v>
      </c>
    </row>
    <row r="121" spans="3:19" x14ac:dyDescent="0.25">
      <c r="C121" s="2" t="s">
        <v>105</v>
      </c>
    </row>
    <row r="122" spans="3:19" x14ac:dyDescent="0.25">
      <c r="C122" s="2" t="s">
        <v>106</v>
      </c>
    </row>
    <row r="123" spans="3:19" x14ac:dyDescent="0.25">
      <c r="C123" s="2" t="s">
        <v>107</v>
      </c>
    </row>
    <row r="124" spans="3:19" x14ac:dyDescent="0.25">
      <c r="C124" s="2" t="s">
        <v>108</v>
      </c>
    </row>
    <row r="126" spans="3:19" x14ac:dyDescent="0.25">
      <c r="C126" s="2" t="s">
        <v>109</v>
      </c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196"/>
  <sheetViews>
    <sheetView topLeftCell="A5" workbookViewId="0">
      <pane ySplit="1770" activePane="bottomLeft"/>
      <selection activeCell="N5" sqref="N1:P1048576"/>
      <selection pane="bottomLeft" activeCell="J11" sqref="J11"/>
    </sheetView>
  </sheetViews>
  <sheetFormatPr defaultRowHeight="15" x14ac:dyDescent="0.25"/>
  <cols>
    <col min="1" max="1" width="9.140625" style="92"/>
    <col min="2" max="6" width="9.140625" style="47"/>
    <col min="7" max="7" width="15" style="70" customWidth="1"/>
    <col min="8" max="8" width="10.140625" style="70" customWidth="1"/>
    <col min="9" max="9" width="10.85546875" style="70" customWidth="1"/>
    <col min="10" max="13" width="11" style="70" customWidth="1"/>
    <col min="14" max="15" width="11" style="69" customWidth="1"/>
    <col min="16" max="16" width="9.140625" style="69"/>
    <col min="17" max="26" width="9.140625" style="70"/>
    <col min="27" max="16384" width="9.140625" style="47"/>
  </cols>
  <sheetData>
    <row r="4" spans="1:20" s="70" customFormat="1" x14ac:dyDescent="0.25">
      <c r="A4" s="92"/>
      <c r="B4" s="47"/>
      <c r="C4" s="47"/>
      <c r="D4" s="47"/>
      <c r="E4" s="47"/>
      <c r="F4" s="47"/>
      <c r="H4" s="118" t="s">
        <v>4</v>
      </c>
      <c r="I4" s="118"/>
      <c r="J4" s="118"/>
      <c r="K4" s="118"/>
      <c r="N4" s="69"/>
      <c r="O4" s="69"/>
      <c r="P4" s="69"/>
    </row>
    <row r="5" spans="1:20" s="70" customFormat="1" x14ac:dyDescent="0.25">
      <c r="A5" s="92"/>
      <c r="B5" s="47"/>
      <c r="C5" s="47"/>
      <c r="D5" s="47"/>
      <c r="E5" s="47"/>
      <c r="F5" s="47"/>
      <c r="H5" s="118"/>
      <c r="I5" s="118" t="s">
        <v>5</v>
      </c>
      <c r="J5" s="118"/>
      <c r="K5" s="118"/>
      <c r="N5" s="69"/>
      <c r="O5" s="69"/>
      <c r="P5" s="69"/>
    </row>
    <row r="6" spans="1:20" s="70" customFormat="1" x14ac:dyDescent="0.25">
      <c r="A6" s="92"/>
      <c r="B6" s="47"/>
      <c r="C6" s="47"/>
      <c r="D6" s="47"/>
      <c r="E6" s="47"/>
      <c r="F6" s="47"/>
      <c r="H6" s="118" t="s">
        <v>6</v>
      </c>
      <c r="I6" s="118" t="s">
        <v>6</v>
      </c>
      <c r="J6" s="118" t="s">
        <v>6</v>
      </c>
      <c r="K6" s="118" t="s">
        <v>6</v>
      </c>
      <c r="L6" s="70" t="s">
        <v>6</v>
      </c>
      <c r="M6" s="70" t="s">
        <v>6</v>
      </c>
      <c r="N6" s="69" t="s">
        <v>6</v>
      </c>
      <c r="O6" s="69" t="s">
        <v>6</v>
      </c>
      <c r="P6" s="69"/>
    </row>
    <row r="7" spans="1:20" s="70" customFormat="1" x14ac:dyDescent="0.25">
      <c r="A7" s="92"/>
      <c r="B7" s="47"/>
      <c r="C7" s="47"/>
      <c r="D7" s="47"/>
      <c r="E7" s="47"/>
      <c r="F7" s="47"/>
      <c r="H7" s="118">
        <v>1</v>
      </c>
      <c r="I7" s="118">
        <v>2</v>
      </c>
      <c r="J7" s="118">
        <v>3</v>
      </c>
      <c r="K7" s="118">
        <v>4</v>
      </c>
      <c r="L7" s="70">
        <v>5</v>
      </c>
      <c r="M7" s="70">
        <v>6</v>
      </c>
      <c r="N7" s="69">
        <v>7</v>
      </c>
      <c r="O7" s="69">
        <v>8</v>
      </c>
      <c r="P7" s="69"/>
    </row>
    <row r="8" spans="1:20" s="70" customFormat="1" x14ac:dyDescent="0.25">
      <c r="A8" s="92"/>
      <c r="B8" s="47"/>
      <c r="C8" s="47"/>
      <c r="D8" s="47"/>
      <c r="E8" s="47"/>
      <c r="F8" s="47"/>
      <c r="N8" s="69"/>
      <c r="O8" s="69"/>
      <c r="P8" s="69"/>
      <c r="Q8" s="70" t="s">
        <v>276</v>
      </c>
    </row>
    <row r="10" spans="1:20" s="70" customFormat="1" x14ac:dyDescent="0.25">
      <c r="A10" s="92"/>
      <c r="B10" s="47"/>
      <c r="C10" s="47" t="s">
        <v>130</v>
      </c>
      <c r="D10" s="47"/>
      <c r="E10" s="47" t="s">
        <v>60</v>
      </c>
      <c r="F10" s="47"/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69">
        <v>0</v>
      </c>
      <c r="O10" s="69">
        <v>0</v>
      </c>
      <c r="P10" s="69"/>
    </row>
    <row r="11" spans="1:20" s="70" customFormat="1" x14ac:dyDescent="0.25">
      <c r="A11" s="92"/>
      <c r="B11" s="47"/>
      <c r="C11" s="47"/>
      <c r="D11" s="47"/>
      <c r="E11" s="47" t="s">
        <v>133</v>
      </c>
      <c r="F11" s="47"/>
      <c r="H11" s="70">
        <v>0</v>
      </c>
      <c r="I11" s="70">
        <v>0</v>
      </c>
      <c r="J11" s="70">
        <v>250000</v>
      </c>
      <c r="K11" s="70">
        <v>1200000</v>
      </c>
      <c r="L11" s="70">
        <v>10000000</v>
      </c>
      <c r="M11" s="70">
        <v>20000000</v>
      </c>
      <c r="N11" s="69">
        <v>20000000</v>
      </c>
      <c r="O11" s="69">
        <v>20000000</v>
      </c>
      <c r="P11" s="69"/>
    </row>
    <row r="12" spans="1:20" s="70" customFormat="1" x14ac:dyDescent="0.25">
      <c r="A12" s="92"/>
      <c r="B12" s="47"/>
      <c r="C12" s="119" t="s">
        <v>131</v>
      </c>
      <c r="D12" s="119"/>
      <c r="E12" s="119"/>
      <c r="F12" s="119"/>
      <c r="G12" s="120"/>
      <c r="H12" s="120">
        <f>H10+H11</f>
        <v>0</v>
      </c>
      <c r="I12" s="120">
        <f t="shared" ref="I12:O12" si="0">I10+I11</f>
        <v>0</v>
      </c>
      <c r="J12" s="120">
        <f t="shared" si="0"/>
        <v>250000</v>
      </c>
      <c r="K12" s="120">
        <f t="shared" si="0"/>
        <v>1200000</v>
      </c>
      <c r="L12" s="120">
        <f t="shared" si="0"/>
        <v>10000000</v>
      </c>
      <c r="M12" s="120">
        <f t="shared" si="0"/>
        <v>20000000</v>
      </c>
      <c r="N12" s="129">
        <f t="shared" si="0"/>
        <v>20000000</v>
      </c>
      <c r="O12" s="129">
        <f t="shared" si="0"/>
        <v>20000000</v>
      </c>
      <c r="P12" s="69"/>
    </row>
    <row r="13" spans="1:20" s="70" customFormat="1" x14ac:dyDescent="0.25">
      <c r="A13" s="92"/>
      <c r="B13" s="47"/>
      <c r="C13" s="47" t="s">
        <v>9</v>
      </c>
      <c r="D13" s="47"/>
      <c r="E13" s="47" t="s">
        <v>60</v>
      </c>
      <c r="F13" s="47"/>
      <c r="H13" s="70">
        <f>H10*0.25</f>
        <v>0</v>
      </c>
      <c r="I13" s="70">
        <f t="shared" ref="I13:O14" si="1">I10*0.25</f>
        <v>0</v>
      </c>
      <c r="J13" s="70">
        <f t="shared" si="1"/>
        <v>0</v>
      </c>
      <c r="K13" s="70">
        <f t="shared" si="1"/>
        <v>0</v>
      </c>
      <c r="L13" s="70">
        <f t="shared" si="1"/>
        <v>0</v>
      </c>
      <c r="M13" s="70">
        <f t="shared" si="1"/>
        <v>0</v>
      </c>
      <c r="N13" s="69">
        <f t="shared" si="1"/>
        <v>0</v>
      </c>
      <c r="O13" s="69">
        <f t="shared" si="1"/>
        <v>0</v>
      </c>
      <c r="P13" s="69"/>
    </row>
    <row r="14" spans="1:20" s="70" customFormat="1" x14ac:dyDescent="0.25">
      <c r="A14" s="92"/>
      <c r="B14" s="47"/>
      <c r="C14" s="47"/>
      <c r="D14" s="47"/>
      <c r="E14" s="47" t="s">
        <v>133</v>
      </c>
      <c r="F14" s="47"/>
      <c r="H14" s="70">
        <f>H11*0.25</f>
        <v>0</v>
      </c>
      <c r="I14" s="70">
        <f t="shared" si="1"/>
        <v>0</v>
      </c>
      <c r="J14" s="70">
        <f t="shared" si="1"/>
        <v>62500</v>
      </c>
      <c r="K14" s="70">
        <f t="shared" si="1"/>
        <v>300000</v>
      </c>
      <c r="L14" s="70">
        <f t="shared" si="1"/>
        <v>2500000</v>
      </c>
      <c r="M14" s="70">
        <f t="shared" si="1"/>
        <v>5000000</v>
      </c>
      <c r="N14" s="69">
        <f t="shared" si="1"/>
        <v>5000000</v>
      </c>
      <c r="O14" s="69">
        <f t="shared" si="1"/>
        <v>5000000</v>
      </c>
      <c r="P14" s="69"/>
    </row>
    <row r="15" spans="1:20" s="70" customFormat="1" x14ac:dyDescent="0.25">
      <c r="A15" s="92"/>
      <c r="B15" s="47"/>
      <c r="C15" s="93" t="s">
        <v>132</v>
      </c>
      <c r="D15" s="93"/>
      <c r="E15" s="93"/>
      <c r="F15" s="93"/>
      <c r="G15" s="118"/>
      <c r="H15" s="118">
        <f t="shared" ref="H15:O15" si="2">H13+H14</f>
        <v>0</v>
      </c>
      <c r="I15" s="118">
        <f t="shared" si="2"/>
        <v>0</v>
      </c>
      <c r="J15" s="118">
        <f t="shared" si="2"/>
        <v>62500</v>
      </c>
      <c r="K15" s="118">
        <f t="shared" si="2"/>
        <v>300000</v>
      </c>
      <c r="L15" s="118">
        <f t="shared" si="2"/>
        <v>2500000</v>
      </c>
      <c r="M15" s="118">
        <f t="shared" si="2"/>
        <v>5000000</v>
      </c>
      <c r="N15" s="102">
        <f t="shared" si="2"/>
        <v>5000000</v>
      </c>
      <c r="O15" s="102">
        <f t="shared" si="2"/>
        <v>5000000</v>
      </c>
      <c r="P15" s="69"/>
      <c r="T15" s="70" t="s">
        <v>222</v>
      </c>
    </row>
    <row r="16" spans="1:20" s="70" customFormat="1" x14ac:dyDescent="0.25">
      <c r="A16" s="92"/>
      <c r="B16" s="47"/>
      <c r="C16" s="93" t="s">
        <v>61</v>
      </c>
      <c r="D16" s="47"/>
      <c r="E16" s="47"/>
      <c r="F16" s="47"/>
      <c r="H16" s="70">
        <f>(H10-H13)+(H11-H14)</f>
        <v>0</v>
      </c>
      <c r="I16" s="70">
        <f t="shared" ref="I16:O16" si="3">(I10-I13)+(I11-I14)</f>
        <v>0</v>
      </c>
      <c r="J16" s="70">
        <f t="shared" si="3"/>
        <v>187500</v>
      </c>
      <c r="K16" s="70">
        <f t="shared" si="3"/>
        <v>900000</v>
      </c>
      <c r="L16" s="70">
        <f t="shared" si="3"/>
        <v>7500000</v>
      </c>
      <c r="M16" s="70">
        <f t="shared" si="3"/>
        <v>15000000</v>
      </c>
      <c r="N16" s="69">
        <f t="shared" si="3"/>
        <v>15000000</v>
      </c>
      <c r="O16" s="69">
        <f t="shared" si="3"/>
        <v>15000000</v>
      </c>
      <c r="P16" s="69"/>
    </row>
    <row r="17" spans="1:26" x14ac:dyDescent="0.25">
      <c r="C17" s="47" t="s">
        <v>62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69">
        <v>0</v>
      </c>
      <c r="O17" s="69">
        <v>0</v>
      </c>
      <c r="R17" s="70" t="s">
        <v>6</v>
      </c>
      <c r="S17" s="70" t="s">
        <v>6</v>
      </c>
      <c r="T17" s="70" t="s">
        <v>6</v>
      </c>
      <c r="U17" s="70" t="s">
        <v>6</v>
      </c>
      <c r="V17" s="70" t="s">
        <v>6</v>
      </c>
      <c r="W17" s="70" t="s">
        <v>6</v>
      </c>
      <c r="X17" s="70" t="s">
        <v>6</v>
      </c>
      <c r="Y17" s="70" t="s">
        <v>6</v>
      </c>
    </row>
    <row r="18" spans="1:26" x14ac:dyDescent="0.25">
      <c r="C18" s="93" t="s">
        <v>8</v>
      </c>
      <c r="H18" s="118">
        <f>H16+H17</f>
        <v>0</v>
      </c>
      <c r="I18" s="118">
        <f t="shared" ref="I18:O18" si="4">I16+I17</f>
        <v>0</v>
      </c>
      <c r="J18" s="118">
        <f t="shared" si="4"/>
        <v>187500</v>
      </c>
      <c r="K18" s="118">
        <f t="shared" si="4"/>
        <v>900000</v>
      </c>
      <c r="L18" s="118">
        <f t="shared" si="4"/>
        <v>7500000</v>
      </c>
      <c r="M18" s="118">
        <f t="shared" si="4"/>
        <v>15000000</v>
      </c>
      <c r="N18" s="102">
        <f t="shared" si="4"/>
        <v>15000000</v>
      </c>
      <c r="O18" s="102">
        <f t="shared" si="4"/>
        <v>15000000</v>
      </c>
      <c r="R18" s="70">
        <v>1</v>
      </c>
      <c r="S18" s="70">
        <v>2</v>
      </c>
      <c r="T18" s="70">
        <v>3</v>
      </c>
      <c r="U18" s="70">
        <v>4</v>
      </c>
      <c r="V18" s="70">
        <v>5</v>
      </c>
      <c r="W18" s="70">
        <v>6</v>
      </c>
      <c r="X18" s="70">
        <v>7</v>
      </c>
      <c r="Y18" s="70">
        <v>8</v>
      </c>
    </row>
    <row r="20" spans="1:26" x14ac:dyDescent="0.25">
      <c r="C20" s="47" t="s">
        <v>0</v>
      </c>
      <c r="H20" s="70">
        <v>0</v>
      </c>
      <c r="I20" s="70">
        <v>500000</v>
      </c>
      <c r="J20" s="70">
        <v>500000</v>
      </c>
      <c r="K20" s="70">
        <v>1000000</v>
      </c>
      <c r="L20" s="70">
        <v>3000000</v>
      </c>
      <c r="M20" s="70">
        <v>3000000</v>
      </c>
      <c r="N20" s="69">
        <v>3000000</v>
      </c>
      <c r="O20" s="69">
        <v>3000000</v>
      </c>
      <c r="R20" s="70">
        <v>10000</v>
      </c>
      <c r="S20" s="70">
        <v>10000</v>
      </c>
      <c r="T20" s="70">
        <v>10000</v>
      </c>
      <c r="U20" s="70">
        <v>10000</v>
      </c>
      <c r="V20" s="70">
        <v>10000</v>
      </c>
      <c r="W20" s="70">
        <v>10000</v>
      </c>
      <c r="X20" s="70">
        <v>10000</v>
      </c>
      <c r="Y20" s="70">
        <v>10000</v>
      </c>
    </row>
    <row r="21" spans="1:26" x14ac:dyDescent="0.25">
      <c r="C21" s="47" t="s">
        <v>54</v>
      </c>
      <c r="H21" s="70">
        <v>0</v>
      </c>
      <c r="I21" s="70">
        <v>0</v>
      </c>
      <c r="J21" s="70">
        <v>0</v>
      </c>
      <c r="K21" s="70">
        <v>200000</v>
      </c>
      <c r="L21" s="70">
        <v>1500000</v>
      </c>
      <c r="M21" s="70">
        <v>1500000</v>
      </c>
      <c r="N21" s="69">
        <v>1500000</v>
      </c>
      <c r="O21" s="69">
        <v>1500000</v>
      </c>
      <c r="R21" s="70">
        <v>10000</v>
      </c>
      <c r="S21" s="70">
        <v>10000</v>
      </c>
      <c r="T21" s="70">
        <v>10000</v>
      </c>
      <c r="U21" s="70">
        <v>10000</v>
      </c>
      <c r="V21" s="70">
        <v>10000</v>
      </c>
      <c r="W21" s="70">
        <v>10000</v>
      </c>
      <c r="X21" s="70">
        <v>10000</v>
      </c>
      <c r="Y21" s="70">
        <v>10000</v>
      </c>
    </row>
    <row r="22" spans="1:26" x14ac:dyDescent="0.25">
      <c r="A22" s="92" t="s">
        <v>254</v>
      </c>
      <c r="C22" s="47" t="s">
        <v>1</v>
      </c>
      <c r="H22" s="121">
        <v>0</v>
      </c>
      <c r="I22" s="121">
        <v>0</v>
      </c>
      <c r="J22" s="121">
        <v>0</v>
      </c>
      <c r="K22" s="121">
        <v>200000</v>
      </c>
      <c r="L22" s="121">
        <v>1500000</v>
      </c>
      <c r="M22" s="121">
        <v>1500000</v>
      </c>
      <c r="N22" s="104">
        <v>1500000</v>
      </c>
      <c r="O22" s="104">
        <v>1500000</v>
      </c>
      <c r="R22" s="70">
        <v>10000</v>
      </c>
      <c r="S22" s="70">
        <v>10000</v>
      </c>
      <c r="T22" s="70">
        <v>10000</v>
      </c>
      <c r="U22" s="70">
        <v>10000</v>
      </c>
      <c r="V22" s="70">
        <v>10000</v>
      </c>
      <c r="W22" s="70">
        <v>10000</v>
      </c>
      <c r="X22" s="70">
        <v>10000</v>
      </c>
      <c r="Y22" s="70">
        <v>10000</v>
      </c>
    </row>
    <row r="23" spans="1:26" x14ac:dyDescent="0.25">
      <c r="C23" s="47" t="s">
        <v>57</v>
      </c>
      <c r="H23" s="70">
        <v>0</v>
      </c>
      <c r="I23" s="70">
        <v>500000</v>
      </c>
      <c r="J23" s="70">
        <v>700000</v>
      </c>
      <c r="K23" s="70">
        <v>1000000</v>
      </c>
      <c r="L23" s="70">
        <v>2000000</v>
      </c>
      <c r="M23" s="70">
        <v>2000000</v>
      </c>
      <c r="N23" s="69">
        <v>2000000</v>
      </c>
      <c r="O23" s="69">
        <v>2000000</v>
      </c>
      <c r="R23" s="70">
        <v>10000</v>
      </c>
      <c r="S23" s="70">
        <v>10000</v>
      </c>
      <c r="T23" s="70">
        <v>10000</v>
      </c>
      <c r="U23" s="70">
        <v>10000</v>
      </c>
      <c r="V23" s="70">
        <v>10000</v>
      </c>
      <c r="W23" s="70">
        <v>10000</v>
      </c>
      <c r="X23" s="70">
        <v>10000</v>
      </c>
      <c r="Y23" s="70">
        <v>10000</v>
      </c>
    </row>
    <row r="24" spans="1:26" x14ac:dyDescent="0.25">
      <c r="C24" s="47" t="s">
        <v>2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69">
        <v>0</v>
      </c>
      <c r="O24" s="69">
        <v>0</v>
      </c>
      <c r="R24" s="70">
        <v>10000</v>
      </c>
      <c r="S24" s="70">
        <v>10000</v>
      </c>
      <c r="T24" s="70">
        <v>10000</v>
      </c>
      <c r="U24" s="70">
        <v>10000</v>
      </c>
      <c r="V24" s="70">
        <v>10000</v>
      </c>
      <c r="W24" s="70">
        <v>10000</v>
      </c>
      <c r="X24" s="70">
        <v>10000</v>
      </c>
      <c r="Y24" s="70">
        <v>10000</v>
      </c>
    </row>
    <row r="25" spans="1:26" s="38" customFormat="1" x14ac:dyDescent="0.25">
      <c r="A25" s="101"/>
      <c r="C25" s="38" t="s">
        <v>58</v>
      </c>
      <c r="E25" s="101" t="s">
        <v>274</v>
      </c>
      <c r="G25" s="69"/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</v>
      </c>
      <c r="P25" s="69"/>
      <c r="Q25" s="69"/>
      <c r="R25" s="69">
        <v>10000</v>
      </c>
      <c r="S25" s="69">
        <v>10000</v>
      </c>
      <c r="T25" s="69">
        <v>10000</v>
      </c>
      <c r="U25" s="69">
        <v>10000</v>
      </c>
      <c r="V25" s="69">
        <v>10000</v>
      </c>
      <c r="W25" s="69">
        <v>10000</v>
      </c>
      <c r="X25" s="69">
        <v>10000</v>
      </c>
      <c r="Y25" s="69">
        <v>10000</v>
      </c>
      <c r="Z25" s="69"/>
    </row>
    <row r="26" spans="1:26" x14ac:dyDescent="0.25">
      <c r="C26" s="47" t="s">
        <v>56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69">
        <v>0</v>
      </c>
      <c r="O26" s="69">
        <v>0</v>
      </c>
      <c r="R26" s="70">
        <v>10000</v>
      </c>
      <c r="S26" s="70">
        <v>10000</v>
      </c>
      <c r="T26" s="70">
        <v>10000</v>
      </c>
      <c r="U26" s="70">
        <v>10000</v>
      </c>
      <c r="V26" s="70">
        <v>10000</v>
      </c>
      <c r="W26" s="70">
        <v>10000</v>
      </c>
      <c r="X26" s="70">
        <v>10000</v>
      </c>
      <c r="Y26" s="70">
        <v>10000</v>
      </c>
    </row>
    <row r="27" spans="1:26" s="93" customFormat="1" x14ac:dyDescent="0.25">
      <c r="A27" s="92" t="s">
        <v>231</v>
      </c>
      <c r="C27" s="93" t="s">
        <v>10</v>
      </c>
      <c r="G27" s="118"/>
      <c r="H27" s="122">
        <f t="shared" ref="H27:O27" si="5">H20+H23+H21+H24+H25+H26+H22</f>
        <v>0</v>
      </c>
      <c r="I27" s="122">
        <f t="shared" si="5"/>
        <v>1000000</v>
      </c>
      <c r="J27" s="122">
        <f t="shared" si="5"/>
        <v>1200000</v>
      </c>
      <c r="K27" s="122">
        <f t="shared" si="5"/>
        <v>2400000</v>
      </c>
      <c r="L27" s="122">
        <f t="shared" si="5"/>
        <v>8000000</v>
      </c>
      <c r="M27" s="122">
        <f t="shared" si="5"/>
        <v>8000000</v>
      </c>
      <c r="N27" s="105">
        <f t="shared" si="5"/>
        <v>8000000</v>
      </c>
      <c r="O27" s="105">
        <f t="shared" si="5"/>
        <v>8000000</v>
      </c>
      <c r="P27" s="102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 spans="1:26" s="93" customFormat="1" x14ac:dyDescent="0.25">
      <c r="A28" s="92"/>
      <c r="C28" s="93" t="s">
        <v>116</v>
      </c>
      <c r="G28" s="118"/>
      <c r="H28" s="118">
        <f>H18-H27</f>
        <v>0</v>
      </c>
      <c r="I28" s="118">
        <f t="shared" ref="I28:O28" si="6">I18-I27</f>
        <v>-1000000</v>
      </c>
      <c r="J28" s="118">
        <f t="shared" si="6"/>
        <v>-1012500</v>
      </c>
      <c r="K28" s="118">
        <f t="shared" si="6"/>
        <v>-1500000</v>
      </c>
      <c r="L28" s="118">
        <f t="shared" si="6"/>
        <v>-500000</v>
      </c>
      <c r="M28" s="118">
        <f t="shared" si="6"/>
        <v>7000000</v>
      </c>
      <c r="N28" s="102">
        <f t="shared" si="6"/>
        <v>7000000</v>
      </c>
      <c r="O28" s="102">
        <f t="shared" si="6"/>
        <v>7000000</v>
      </c>
      <c r="P28" s="102"/>
      <c r="Q28" s="118"/>
      <c r="R28" s="118"/>
      <c r="S28" s="118"/>
      <c r="T28" s="118"/>
      <c r="U28" s="118"/>
      <c r="V28" s="118"/>
      <c r="W28" s="118"/>
      <c r="X28" s="118"/>
      <c r="Y28" s="118"/>
      <c r="Z28" s="118"/>
    </row>
    <row r="29" spans="1:26" x14ac:dyDescent="0.25">
      <c r="C29" s="47" t="s">
        <v>11</v>
      </c>
      <c r="H29" s="70">
        <f>H72*0</f>
        <v>0</v>
      </c>
      <c r="I29" s="70">
        <f t="shared" ref="I29:O29" si="7">I72*0</f>
        <v>0</v>
      </c>
      <c r="J29" s="70">
        <f t="shared" si="7"/>
        <v>0</v>
      </c>
      <c r="K29" s="70">
        <f t="shared" si="7"/>
        <v>0</v>
      </c>
      <c r="L29" s="70">
        <f t="shared" si="7"/>
        <v>0</v>
      </c>
      <c r="M29" s="70">
        <f t="shared" si="7"/>
        <v>0</v>
      </c>
      <c r="N29" s="69">
        <f t="shared" si="7"/>
        <v>0</v>
      </c>
      <c r="O29" s="69">
        <f t="shared" si="7"/>
        <v>0</v>
      </c>
    </row>
    <row r="30" spans="1:26" x14ac:dyDescent="0.25">
      <c r="C30" s="47" t="s">
        <v>117</v>
      </c>
      <c r="H30" s="70">
        <f>H28-H29</f>
        <v>0</v>
      </c>
      <c r="I30" s="70">
        <f t="shared" ref="I30:O30" si="8">I28-I29</f>
        <v>-1000000</v>
      </c>
      <c r="J30" s="70">
        <f t="shared" si="8"/>
        <v>-1012500</v>
      </c>
      <c r="K30" s="70">
        <f t="shared" si="8"/>
        <v>-1500000</v>
      </c>
      <c r="L30" s="70">
        <f t="shared" si="8"/>
        <v>-500000</v>
      </c>
      <c r="M30" s="70">
        <f t="shared" si="8"/>
        <v>7000000</v>
      </c>
      <c r="N30" s="69">
        <f t="shared" si="8"/>
        <v>7000000</v>
      </c>
      <c r="O30" s="69">
        <f t="shared" si="8"/>
        <v>7000000</v>
      </c>
    </row>
    <row r="31" spans="1:26" x14ac:dyDescent="0.25">
      <c r="C31" s="47" t="s">
        <v>12</v>
      </c>
      <c r="H31" s="70">
        <f>G52*0.12</f>
        <v>0</v>
      </c>
      <c r="I31" s="70">
        <f>H52*0.12</f>
        <v>18000</v>
      </c>
      <c r="J31" s="70">
        <f t="shared" ref="J31:O31" si="9">I52*0.12</f>
        <v>18000</v>
      </c>
      <c r="K31" s="70">
        <f t="shared" si="9"/>
        <v>18000</v>
      </c>
      <c r="L31" s="70">
        <f t="shared" si="9"/>
        <v>18000</v>
      </c>
      <c r="M31" s="70">
        <f t="shared" si="9"/>
        <v>18000</v>
      </c>
      <c r="N31" s="69">
        <f t="shared" si="9"/>
        <v>18000</v>
      </c>
      <c r="O31" s="69">
        <f t="shared" si="9"/>
        <v>18000</v>
      </c>
    </row>
    <row r="32" spans="1:26" x14ac:dyDescent="0.25">
      <c r="C32" s="47" t="s">
        <v>13</v>
      </c>
      <c r="H32" s="70">
        <f>H30-H31</f>
        <v>0</v>
      </c>
      <c r="I32" s="70">
        <f>I30-I31</f>
        <v>-1018000</v>
      </c>
      <c r="J32" s="70">
        <f>J30-J31</f>
        <v>-1030500</v>
      </c>
      <c r="K32" s="70">
        <f>K30-K31</f>
        <v>-1518000</v>
      </c>
      <c r="L32" s="70">
        <f t="shared" ref="L32:O32" si="10">L30-L31</f>
        <v>-518000</v>
      </c>
      <c r="M32" s="70">
        <f t="shared" si="10"/>
        <v>6982000</v>
      </c>
      <c r="N32" s="69">
        <f t="shared" si="10"/>
        <v>6982000</v>
      </c>
      <c r="O32" s="69">
        <f t="shared" si="10"/>
        <v>6982000</v>
      </c>
    </row>
    <row r="33" spans="1:26" x14ac:dyDescent="0.25">
      <c r="C33" s="47" t="s">
        <v>14</v>
      </c>
      <c r="H33" s="70">
        <f>(H30-H31)*0.2</f>
        <v>0</v>
      </c>
      <c r="I33" s="70">
        <f t="shared" ref="I33:O33" si="11">(I30-I31)*0.2</f>
        <v>-203600</v>
      </c>
      <c r="J33" s="70">
        <f t="shared" si="11"/>
        <v>-206100</v>
      </c>
      <c r="K33" s="70">
        <f t="shared" si="11"/>
        <v>-303600</v>
      </c>
      <c r="L33" s="70">
        <f t="shared" si="11"/>
        <v>-103600</v>
      </c>
      <c r="M33" s="70">
        <f t="shared" si="11"/>
        <v>1396400</v>
      </c>
      <c r="N33" s="69">
        <f t="shared" si="11"/>
        <v>1396400</v>
      </c>
      <c r="O33" s="69">
        <f t="shared" si="11"/>
        <v>1396400</v>
      </c>
    </row>
    <row r="34" spans="1:26" s="116" customFormat="1" x14ac:dyDescent="0.25">
      <c r="A34" s="114"/>
      <c r="C34" s="115" t="s">
        <v>15</v>
      </c>
      <c r="D34" s="115"/>
      <c r="E34" s="115"/>
      <c r="F34" s="115"/>
      <c r="G34" s="117"/>
      <c r="H34" s="117">
        <f>H30-H31-H33</f>
        <v>0</v>
      </c>
      <c r="I34" s="117">
        <f t="shared" ref="I34:O34" si="12">I30-I31-I33</f>
        <v>-814400</v>
      </c>
      <c r="J34" s="117">
        <f t="shared" si="12"/>
        <v>-824400</v>
      </c>
      <c r="K34" s="117">
        <f t="shared" si="12"/>
        <v>-1214400</v>
      </c>
      <c r="L34" s="76">
        <f t="shared" si="12"/>
        <v>-414400</v>
      </c>
      <c r="M34" s="76">
        <f t="shared" si="12"/>
        <v>5585600</v>
      </c>
      <c r="N34" s="69">
        <f t="shared" si="12"/>
        <v>5585600</v>
      </c>
      <c r="O34" s="69">
        <f t="shared" si="12"/>
        <v>5585600</v>
      </c>
      <c r="P34" s="69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6" spans="1:26" x14ac:dyDescent="0.25">
      <c r="D36" s="47" t="s">
        <v>275</v>
      </c>
    </row>
    <row r="38" spans="1:26" x14ac:dyDescent="0.25">
      <c r="H38" s="118" t="s">
        <v>16</v>
      </c>
      <c r="I38" s="118"/>
      <c r="J38" s="118"/>
      <c r="K38" s="118"/>
    </row>
    <row r="39" spans="1:26" x14ac:dyDescent="0.25">
      <c r="H39" s="118"/>
      <c r="I39" s="118" t="s">
        <v>17</v>
      </c>
      <c r="J39" s="118"/>
      <c r="K39" s="118"/>
    </row>
    <row r="40" spans="1:26" x14ac:dyDescent="0.25">
      <c r="H40" s="118" t="s">
        <v>6</v>
      </c>
      <c r="I40" s="118" t="s">
        <v>6</v>
      </c>
      <c r="J40" s="118" t="s">
        <v>18</v>
      </c>
      <c r="K40" s="118" t="s">
        <v>6</v>
      </c>
      <c r="L40" s="70" t="s">
        <v>6</v>
      </c>
      <c r="M40" s="70" t="s">
        <v>6</v>
      </c>
      <c r="N40" s="69" t="s">
        <v>6</v>
      </c>
      <c r="O40" s="69" t="s">
        <v>6</v>
      </c>
    </row>
    <row r="41" spans="1:26" x14ac:dyDescent="0.25">
      <c r="G41" s="118" t="s">
        <v>162</v>
      </c>
      <c r="H41" s="118">
        <v>1</v>
      </c>
      <c r="I41" s="118">
        <v>2</v>
      </c>
      <c r="J41" s="118">
        <v>3</v>
      </c>
      <c r="K41" s="118">
        <v>4</v>
      </c>
      <c r="L41" s="70">
        <v>5</v>
      </c>
      <c r="M41" s="70">
        <v>6</v>
      </c>
      <c r="N41" s="69">
        <v>7</v>
      </c>
      <c r="O41" s="69">
        <v>8</v>
      </c>
    </row>
    <row r="42" spans="1:26" x14ac:dyDescent="0.25">
      <c r="G42" s="118" t="s">
        <v>161</v>
      </c>
      <c r="I42" s="70" t="s">
        <v>20</v>
      </c>
    </row>
    <row r="43" spans="1:26" x14ac:dyDescent="0.25">
      <c r="B43" s="93" t="s">
        <v>21</v>
      </c>
    </row>
    <row r="44" spans="1:26" x14ac:dyDescent="0.25">
      <c r="C44" s="47" t="s">
        <v>22</v>
      </c>
      <c r="G44" s="118">
        <v>350000</v>
      </c>
      <c r="H44" s="70">
        <f t="shared" ref="H44:O44" si="13">H123</f>
        <v>1550000</v>
      </c>
      <c r="I44" s="70">
        <f t="shared" si="13"/>
        <v>916480</v>
      </c>
      <c r="J44" s="70">
        <f t="shared" si="13"/>
        <v>7374960</v>
      </c>
      <c r="K44" s="70">
        <f t="shared" si="13"/>
        <v>6801440</v>
      </c>
      <c r="L44" s="70">
        <f t="shared" si="13"/>
        <v>10007920</v>
      </c>
      <c r="M44" s="70">
        <f t="shared" si="13"/>
        <v>18494400</v>
      </c>
      <c r="N44" s="69">
        <f t="shared" si="13"/>
        <v>22980880</v>
      </c>
      <c r="O44" s="69">
        <f t="shared" si="13"/>
        <v>27467360</v>
      </c>
    </row>
    <row r="45" spans="1:26" x14ac:dyDescent="0.25">
      <c r="C45" s="47" t="s">
        <v>121</v>
      </c>
      <c r="G45" s="118"/>
      <c r="H45" s="70">
        <f t="shared" ref="H45:O46" si="14">H10*0.1</f>
        <v>0</v>
      </c>
      <c r="I45" s="70">
        <f t="shared" si="14"/>
        <v>0</v>
      </c>
      <c r="J45" s="70">
        <f t="shared" si="14"/>
        <v>0</v>
      </c>
      <c r="K45" s="70">
        <f t="shared" si="14"/>
        <v>0</v>
      </c>
      <c r="L45" s="70">
        <f t="shared" si="14"/>
        <v>0</v>
      </c>
      <c r="M45" s="70">
        <f t="shared" si="14"/>
        <v>0</v>
      </c>
      <c r="N45" s="69">
        <f t="shared" si="14"/>
        <v>0</v>
      </c>
      <c r="O45" s="69">
        <f t="shared" si="14"/>
        <v>0</v>
      </c>
    </row>
    <row r="46" spans="1:26" x14ac:dyDescent="0.25">
      <c r="C46" s="47" t="s">
        <v>122</v>
      </c>
      <c r="G46" s="118"/>
      <c r="H46" s="70">
        <f t="shared" si="14"/>
        <v>0</v>
      </c>
      <c r="I46" s="70">
        <f t="shared" si="14"/>
        <v>0</v>
      </c>
      <c r="J46" s="70">
        <f t="shared" si="14"/>
        <v>25000</v>
      </c>
      <c r="K46" s="70">
        <f t="shared" si="14"/>
        <v>120000</v>
      </c>
      <c r="L46" s="70">
        <f t="shared" si="14"/>
        <v>1000000</v>
      </c>
      <c r="M46" s="70">
        <f t="shared" si="14"/>
        <v>2000000</v>
      </c>
      <c r="N46" s="69">
        <f t="shared" si="14"/>
        <v>2000000</v>
      </c>
      <c r="O46" s="69">
        <f t="shared" si="14"/>
        <v>2000000</v>
      </c>
    </row>
    <row r="47" spans="1:26" x14ac:dyDescent="0.25">
      <c r="C47" s="47" t="s">
        <v>123</v>
      </c>
      <c r="G47" s="118"/>
      <c r="H47" s="70">
        <f t="shared" ref="H47:O48" si="15">H13*0.1</f>
        <v>0</v>
      </c>
      <c r="I47" s="70">
        <f t="shared" si="15"/>
        <v>0</v>
      </c>
      <c r="J47" s="70">
        <f t="shared" si="15"/>
        <v>0</v>
      </c>
      <c r="K47" s="70">
        <f t="shared" si="15"/>
        <v>0</v>
      </c>
      <c r="L47" s="70">
        <f t="shared" si="15"/>
        <v>0</v>
      </c>
      <c r="M47" s="70">
        <f t="shared" si="15"/>
        <v>0</v>
      </c>
      <c r="N47" s="69">
        <f t="shared" si="15"/>
        <v>0</v>
      </c>
      <c r="O47" s="69">
        <f t="shared" si="15"/>
        <v>0</v>
      </c>
    </row>
    <row r="48" spans="1:26" x14ac:dyDescent="0.25">
      <c r="C48" s="47" t="s">
        <v>124</v>
      </c>
      <c r="G48" s="118"/>
      <c r="H48" s="70">
        <f t="shared" si="15"/>
        <v>0</v>
      </c>
      <c r="I48" s="70">
        <f t="shared" si="15"/>
        <v>0</v>
      </c>
      <c r="J48" s="70">
        <f t="shared" si="15"/>
        <v>6250</v>
      </c>
      <c r="K48" s="70">
        <f t="shared" si="15"/>
        <v>30000</v>
      </c>
      <c r="L48" s="70">
        <f t="shared" si="15"/>
        <v>250000</v>
      </c>
      <c r="M48" s="70">
        <f t="shared" si="15"/>
        <v>500000</v>
      </c>
      <c r="N48" s="69">
        <f t="shared" si="15"/>
        <v>500000</v>
      </c>
      <c r="O48" s="69">
        <f t="shared" si="15"/>
        <v>500000</v>
      </c>
    </row>
    <row r="49" spans="1:26" x14ac:dyDescent="0.25">
      <c r="B49" s="93" t="s">
        <v>23</v>
      </c>
      <c r="G49" s="118">
        <f t="shared" ref="G49:O49" si="16">SUM(G44:G48)</f>
        <v>350000</v>
      </c>
      <c r="H49" s="70">
        <f t="shared" si="16"/>
        <v>1550000</v>
      </c>
      <c r="I49" s="70">
        <f t="shared" si="16"/>
        <v>916480</v>
      </c>
      <c r="J49" s="70">
        <f t="shared" si="16"/>
        <v>7406210</v>
      </c>
      <c r="K49" s="70">
        <f t="shared" si="16"/>
        <v>6951440</v>
      </c>
      <c r="L49" s="70">
        <f t="shared" si="16"/>
        <v>11257920</v>
      </c>
      <c r="M49" s="70">
        <f t="shared" si="16"/>
        <v>20994400</v>
      </c>
      <c r="N49" s="69">
        <f t="shared" si="16"/>
        <v>25480880</v>
      </c>
      <c r="O49" s="69">
        <f t="shared" si="16"/>
        <v>29967360</v>
      </c>
    </row>
    <row r="50" spans="1:26" s="38" customFormat="1" x14ac:dyDescent="0.25">
      <c r="A50" s="101"/>
      <c r="B50" s="103" t="s">
        <v>24</v>
      </c>
      <c r="G50" s="102"/>
      <c r="H50" s="69">
        <f>G50+G54</f>
        <v>150000</v>
      </c>
      <c r="I50" s="69">
        <f>H50+H51</f>
        <v>150000</v>
      </c>
      <c r="J50" s="69">
        <f>I50+I51</f>
        <v>150000</v>
      </c>
      <c r="K50" s="69">
        <f>J50+J51</f>
        <v>150000</v>
      </c>
      <c r="L50" s="69">
        <f t="shared" ref="L50:O50" si="17">K50+K51</f>
        <v>150000</v>
      </c>
      <c r="M50" s="69">
        <f t="shared" si="17"/>
        <v>150000</v>
      </c>
      <c r="N50" s="69">
        <f t="shared" si="17"/>
        <v>150000</v>
      </c>
      <c r="O50" s="69">
        <f t="shared" si="17"/>
        <v>150000</v>
      </c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26" s="38" customFormat="1" x14ac:dyDescent="0.25">
      <c r="A51" s="101"/>
      <c r="C51" s="38" t="s">
        <v>264</v>
      </c>
      <c r="H51" s="69"/>
      <c r="I51" s="105">
        <v>0</v>
      </c>
      <c r="J51" s="69">
        <v>0</v>
      </c>
      <c r="K51" s="69">
        <v>0</v>
      </c>
      <c r="L51" s="69">
        <v>0</v>
      </c>
      <c r="M51" s="69">
        <v>0</v>
      </c>
      <c r="N51" s="69">
        <v>0</v>
      </c>
      <c r="O51" s="69">
        <v>0</v>
      </c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26" x14ac:dyDescent="0.25">
      <c r="C52" s="47" t="s">
        <v>26</v>
      </c>
      <c r="G52" s="118"/>
      <c r="H52" s="70">
        <f>H50+H51</f>
        <v>150000</v>
      </c>
      <c r="I52" s="70">
        <f>I50+I51</f>
        <v>150000</v>
      </c>
      <c r="J52" s="70">
        <f>J50+J51</f>
        <v>150000</v>
      </c>
      <c r="K52" s="70">
        <f>K50+K51</f>
        <v>150000</v>
      </c>
      <c r="L52" s="70">
        <f t="shared" ref="L52:O52" si="18">L50+L51</f>
        <v>150000</v>
      </c>
      <c r="M52" s="70">
        <f t="shared" si="18"/>
        <v>150000</v>
      </c>
      <c r="N52" s="69">
        <f t="shared" si="18"/>
        <v>150000</v>
      </c>
      <c r="O52" s="69">
        <f t="shared" si="18"/>
        <v>150000</v>
      </c>
    </row>
    <row r="53" spans="1:26" x14ac:dyDescent="0.25">
      <c r="C53" s="47" t="s">
        <v>27</v>
      </c>
      <c r="G53" s="118"/>
      <c r="H53" s="70">
        <f>H31</f>
        <v>0</v>
      </c>
      <c r="I53" s="70">
        <f>I31</f>
        <v>18000</v>
      </c>
      <c r="J53" s="70">
        <f t="shared" ref="J53:O53" si="19">J31+I53</f>
        <v>36000</v>
      </c>
      <c r="K53" s="70">
        <f t="shared" si="19"/>
        <v>54000</v>
      </c>
      <c r="L53" s="70">
        <f t="shared" si="19"/>
        <v>72000</v>
      </c>
      <c r="M53" s="70">
        <f t="shared" si="19"/>
        <v>90000</v>
      </c>
      <c r="N53" s="69">
        <f t="shared" si="19"/>
        <v>108000</v>
      </c>
      <c r="O53" s="69">
        <f t="shared" si="19"/>
        <v>126000</v>
      </c>
    </row>
    <row r="54" spans="1:26" x14ac:dyDescent="0.25">
      <c r="B54" s="93" t="s">
        <v>28</v>
      </c>
      <c r="G54" s="102">
        <v>150000</v>
      </c>
      <c r="H54" s="69">
        <f>H52-H53</f>
        <v>150000</v>
      </c>
      <c r="I54" s="70">
        <f>I52-I53</f>
        <v>132000</v>
      </c>
      <c r="J54" s="70">
        <f>J52-J53</f>
        <v>114000</v>
      </c>
      <c r="K54" s="70">
        <f>K52-K53</f>
        <v>96000</v>
      </c>
      <c r="L54" s="70">
        <f t="shared" ref="L54:O54" si="20">L52-L53</f>
        <v>78000</v>
      </c>
      <c r="M54" s="70">
        <f t="shared" si="20"/>
        <v>60000</v>
      </c>
      <c r="N54" s="69">
        <f t="shared" si="20"/>
        <v>42000</v>
      </c>
      <c r="O54" s="69">
        <f t="shared" si="20"/>
        <v>24000</v>
      </c>
    </row>
    <row r="55" spans="1:26" x14ac:dyDescent="0.25">
      <c r="B55" s="93" t="s">
        <v>215</v>
      </c>
      <c r="G55" s="118"/>
    </row>
    <row r="56" spans="1:26" x14ac:dyDescent="0.25">
      <c r="C56" s="47" t="s">
        <v>153</v>
      </c>
      <c r="G56" s="118"/>
      <c r="H56" s="70">
        <f>G56+G57</f>
        <v>0</v>
      </c>
      <c r="I56" s="70">
        <f>H56+H57</f>
        <v>0</v>
      </c>
      <c r="J56" s="70">
        <f>I56+I57</f>
        <v>0</v>
      </c>
      <c r="K56" s="70">
        <f>J56+J57</f>
        <v>0</v>
      </c>
      <c r="L56" s="70">
        <f t="shared" ref="L56:O56" si="21">K56+K57</f>
        <v>0</v>
      </c>
      <c r="M56" s="70">
        <f t="shared" si="21"/>
        <v>0</v>
      </c>
      <c r="N56" s="69">
        <f t="shared" si="21"/>
        <v>0</v>
      </c>
      <c r="O56" s="69">
        <f t="shared" si="21"/>
        <v>0</v>
      </c>
    </row>
    <row r="57" spans="1:26" x14ac:dyDescent="0.25">
      <c r="C57" s="47" t="s">
        <v>155</v>
      </c>
      <c r="G57" s="118">
        <v>0</v>
      </c>
      <c r="H57" s="70">
        <v>0</v>
      </c>
      <c r="I57" s="70">
        <v>0</v>
      </c>
      <c r="K57" s="70">
        <v>0</v>
      </c>
      <c r="L57" s="70">
        <v>0</v>
      </c>
      <c r="M57" s="70">
        <v>0</v>
      </c>
      <c r="N57" s="69">
        <v>0</v>
      </c>
      <c r="O57" s="69">
        <v>0</v>
      </c>
    </row>
    <row r="58" spans="1:26" x14ac:dyDescent="0.25">
      <c r="C58" s="47" t="s">
        <v>154</v>
      </c>
      <c r="G58" s="118"/>
      <c r="H58" s="70">
        <f>H56+H57</f>
        <v>0</v>
      </c>
      <c r="I58" s="70">
        <f>I56+I57</f>
        <v>0</v>
      </c>
      <c r="J58" s="70">
        <f>J56+J57</f>
        <v>0</v>
      </c>
      <c r="K58" s="70">
        <f>K56+K57</f>
        <v>0</v>
      </c>
      <c r="L58" s="70">
        <f t="shared" ref="L58:O58" si="22">L56+L57</f>
        <v>0</v>
      </c>
      <c r="M58" s="70">
        <f t="shared" si="22"/>
        <v>0</v>
      </c>
      <c r="N58" s="69">
        <f t="shared" si="22"/>
        <v>0</v>
      </c>
      <c r="O58" s="69">
        <f t="shared" si="22"/>
        <v>0</v>
      </c>
    </row>
    <row r="61" spans="1:26" x14ac:dyDescent="0.25">
      <c r="B61" s="93" t="s">
        <v>29</v>
      </c>
      <c r="D61" s="93"/>
      <c r="E61" s="93"/>
      <c r="F61" s="93"/>
      <c r="G61" s="118">
        <f>G49+G54+G58</f>
        <v>500000</v>
      </c>
      <c r="H61" s="118">
        <f>H49+H54+H58</f>
        <v>1700000</v>
      </c>
      <c r="I61" s="118">
        <f>I49+I54+I58</f>
        <v>1048480</v>
      </c>
      <c r="J61" s="118">
        <f t="shared" ref="J61:O61" si="23">J49+J54+J58</f>
        <v>7520210</v>
      </c>
      <c r="K61" s="118">
        <f t="shared" si="23"/>
        <v>7047440</v>
      </c>
      <c r="L61" s="70">
        <f t="shared" si="23"/>
        <v>11335920</v>
      </c>
      <c r="M61" s="70">
        <f t="shared" si="23"/>
        <v>21054400</v>
      </c>
      <c r="N61" s="69">
        <f t="shared" si="23"/>
        <v>25522880</v>
      </c>
      <c r="O61" s="69">
        <f t="shared" si="23"/>
        <v>29991360</v>
      </c>
    </row>
    <row r="63" spans="1:26" x14ac:dyDescent="0.25">
      <c r="B63" s="93" t="s">
        <v>30</v>
      </c>
    </row>
    <row r="64" spans="1:26" s="96" customFormat="1" x14ac:dyDescent="0.25">
      <c r="A64" s="92"/>
      <c r="C64" s="96" t="s">
        <v>203</v>
      </c>
      <c r="G64" s="123"/>
      <c r="H64" s="123">
        <f t="shared" ref="H64:O65" si="24">H13*0.1</f>
        <v>0</v>
      </c>
      <c r="I64" s="123">
        <f t="shared" si="24"/>
        <v>0</v>
      </c>
      <c r="J64" s="123">
        <f t="shared" si="24"/>
        <v>0</v>
      </c>
      <c r="K64" s="123">
        <f t="shared" si="24"/>
        <v>0</v>
      </c>
      <c r="L64" s="123">
        <f t="shared" si="24"/>
        <v>0</v>
      </c>
      <c r="M64" s="123">
        <f t="shared" si="24"/>
        <v>0</v>
      </c>
      <c r="N64" s="109">
        <f t="shared" si="24"/>
        <v>0</v>
      </c>
      <c r="O64" s="109">
        <f t="shared" si="24"/>
        <v>0</v>
      </c>
      <c r="P64" s="109"/>
      <c r="Q64" s="123"/>
      <c r="R64" s="123"/>
      <c r="S64" s="123"/>
      <c r="T64" s="123"/>
      <c r="U64" s="123"/>
      <c r="V64" s="123"/>
      <c r="W64" s="123"/>
      <c r="X64" s="123"/>
      <c r="Y64" s="123"/>
      <c r="Z64" s="123"/>
    </row>
    <row r="65" spans="1:26" s="96" customFormat="1" x14ac:dyDescent="0.25">
      <c r="A65" s="92"/>
      <c r="C65" s="96" t="s">
        <v>204</v>
      </c>
      <c r="G65" s="123"/>
      <c r="H65" s="123">
        <f t="shared" si="24"/>
        <v>0</v>
      </c>
      <c r="I65" s="123">
        <f t="shared" si="24"/>
        <v>0</v>
      </c>
      <c r="J65" s="123">
        <f t="shared" si="24"/>
        <v>6250</v>
      </c>
      <c r="K65" s="123">
        <f t="shared" si="24"/>
        <v>30000</v>
      </c>
      <c r="L65" s="123">
        <f t="shared" si="24"/>
        <v>250000</v>
      </c>
      <c r="M65" s="123">
        <f t="shared" si="24"/>
        <v>500000</v>
      </c>
      <c r="N65" s="109">
        <f t="shared" si="24"/>
        <v>500000</v>
      </c>
      <c r="O65" s="109">
        <f t="shared" si="24"/>
        <v>500000</v>
      </c>
      <c r="P65" s="109"/>
      <c r="Q65" s="123"/>
      <c r="R65" s="123"/>
      <c r="S65" s="123"/>
      <c r="T65" s="123"/>
      <c r="U65" s="123"/>
      <c r="V65" s="123"/>
      <c r="W65" s="123"/>
      <c r="X65" s="123"/>
      <c r="Y65" s="123"/>
      <c r="Z65" s="123"/>
    </row>
    <row r="66" spans="1:26" s="96" customFormat="1" x14ac:dyDescent="0.25">
      <c r="A66" s="92"/>
      <c r="C66" s="96" t="s">
        <v>32</v>
      </c>
      <c r="G66" s="123"/>
      <c r="H66" s="123"/>
      <c r="I66" s="123"/>
      <c r="J66" s="123"/>
      <c r="K66" s="123"/>
      <c r="L66" s="123"/>
      <c r="M66" s="123"/>
      <c r="N66" s="109"/>
      <c r="O66" s="109"/>
      <c r="P66" s="109"/>
      <c r="Q66" s="123"/>
      <c r="R66" s="123"/>
      <c r="S66" s="123"/>
      <c r="T66" s="123"/>
      <c r="U66" s="123"/>
      <c r="V66" s="123"/>
      <c r="W66" s="123"/>
      <c r="X66" s="123"/>
      <c r="Y66" s="123"/>
      <c r="Z66" s="123"/>
    </row>
    <row r="67" spans="1:26" s="96" customFormat="1" x14ac:dyDescent="0.25">
      <c r="A67" s="92"/>
      <c r="C67" s="96" t="s">
        <v>185</v>
      </c>
      <c r="G67" s="123"/>
      <c r="H67" s="123">
        <f t="shared" ref="H67:O68" si="25">H10*0.5</f>
        <v>0</v>
      </c>
      <c r="I67" s="123">
        <f t="shared" si="25"/>
        <v>0</v>
      </c>
      <c r="J67" s="123">
        <f t="shared" si="25"/>
        <v>0</v>
      </c>
      <c r="K67" s="123">
        <f t="shared" si="25"/>
        <v>0</v>
      </c>
      <c r="L67" s="123">
        <f t="shared" si="25"/>
        <v>0</v>
      </c>
      <c r="M67" s="123">
        <f t="shared" si="25"/>
        <v>0</v>
      </c>
      <c r="N67" s="109">
        <f t="shared" si="25"/>
        <v>0</v>
      </c>
      <c r="O67" s="109">
        <f t="shared" si="25"/>
        <v>0</v>
      </c>
      <c r="P67" s="109"/>
      <c r="Q67" s="123"/>
      <c r="R67" s="123"/>
      <c r="S67" s="123"/>
      <c r="T67" s="123"/>
      <c r="U67" s="123"/>
      <c r="V67" s="123"/>
      <c r="W67" s="123"/>
      <c r="X67" s="123"/>
      <c r="Y67" s="123"/>
      <c r="Z67" s="123"/>
    </row>
    <row r="68" spans="1:26" s="96" customFormat="1" x14ac:dyDescent="0.25">
      <c r="A68" s="92"/>
      <c r="C68" s="96" t="s">
        <v>186</v>
      </c>
      <c r="G68" s="123"/>
      <c r="H68" s="123">
        <f t="shared" si="25"/>
        <v>0</v>
      </c>
      <c r="I68" s="123">
        <f t="shared" si="25"/>
        <v>0</v>
      </c>
      <c r="J68" s="123">
        <f t="shared" si="25"/>
        <v>125000</v>
      </c>
      <c r="K68" s="123">
        <f t="shared" si="25"/>
        <v>600000</v>
      </c>
      <c r="L68" s="123">
        <f t="shared" si="25"/>
        <v>5000000</v>
      </c>
      <c r="M68" s="123">
        <f t="shared" si="25"/>
        <v>10000000</v>
      </c>
      <c r="N68" s="109">
        <f t="shared" si="25"/>
        <v>10000000</v>
      </c>
      <c r="O68" s="109">
        <f t="shared" si="25"/>
        <v>10000000</v>
      </c>
      <c r="P68" s="109"/>
      <c r="Q68" s="123"/>
      <c r="R68" s="123"/>
      <c r="S68" s="123"/>
      <c r="T68" s="123"/>
      <c r="U68" s="123"/>
      <c r="V68" s="123"/>
      <c r="W68" s="123"/>
      <c r="X68" s="123"/>
      <c r="Y68" s="123"/>
      <c r="Z68" s="123"/>
    </row>
    <row r="69" spans="1:26" s="96" customFormat="1" x14ac:dyDescent="0.25">
      <c r="A69" s="92"/>
      <c r="C69" s="96" t="s">
        <v>257</v>
      </c>
      <c r="G69" s="123"/>
      <c r="H69" s="123"/>
      <c r="I69" s="123"/>
      <c r="J69" s="123"/>
      <c r="K69" s="123"/>
      <c r="L69" s="123"/>
      <c r="M69" s="123"/>
      <c r="N69" s="109"/>
      <c r="O69" s="109"/>
      <c r="P69" s="109"/>
      <c r="Q69" s="123"/>
      <c r="R69" s="123"/>
      <c r="S69" s="123"/>
      <c r="T69" s="123"/>
      <c r="U69" s="123"/>
      <c r="V69" s="123"/>
      <c r="W69" s="123"/>
      <c r="X69" s="123"/>
      <c r="Y69" s="123"/>
      <c r="Z69" s="123"/>
    </row>
    <row r="70" spans="1:26" x14ac:dyDescent="0.25">
      <c r="B70" s="93" t="s">
        <v>33</v>
      </c>
      <c r="H70" s="70">
        <f>H64+H66+H65+H67+H68+H69</f>
        <v>0</v>
      </c>
      <c r="I70" s="70">
        <f>I64+I66+I65+I67+I68+I69</f>
        <v>0</v>
      </c>
      <c r="J70" s="70">
        <f t="shared" ref="J70:O70" si="26">J64+J66+J65+J67+J68+J69</f>
        <v>131250</v>
      </c>
      <c r="K70" s="70">
        <f t="shared" si="26"/>
        <v>630000</v>
      </c>
      <c r="L70" s="70">
        <f t="shared" si="26"/>
        <v>5250000</v>
      </c>
      <c r="M70" s="70">
        <f t="shared" si="26"/>
        <v>10500000</v>
      </c>
      <c r="N70" s="69">
        <f t="shared" si="26"/>
        <v>10500000</v>
      </c>
      <c r="O70" s="69">
        <f t="shared" si="26"/>
        <v>10500000</v>
      </c>
    </row>
    <row r="71" spans="1:26" x14ac:dyDescent="0.25">
      <c r="Q71" s="70" t="s">
        <v>269</v>
      </c>
      <c r="S71" s="70">
        <v>1000</v>
      </c>
    </row>
    <row r="72" spans="1:26" x14ac:dyDescent="0.25">
      <c r="C72" s="47" t="s">
        <v>34</v>
      </c>
      <c r="G72" s="121">
        <v>499000</v>
      </c>
      <c r="H72" s="70">
        <f>G74</f>
        <v>499000</v>
      </c>
      <c r="I72" s="70">
        <f>H74</f>
        <v>1699000</v>
      </c>
      <c r="J72" s="70">
        <f>I74</f>
        <v>1699000</v>
      </c>
      <c r="K72" s="70">
        <f>J74</f>
        <v>8699000</v>
      </c>
      <c r="L72" s="70">
        <f t="shared" ref="L72:O72" si="27">K74</f>
        <v>8699000</v>
      </c>
      <c r="M72" s="70">
        <f t="shared" si="27"/>
        <v>8699000</v>
      </c>
      <c r="N72" s="69">
        <f t="shared" si="27"/>
        <v>8699000</v>
      </c>
      <c r="O72" s="69">
        <f t="shared" si="27"/>
        <v>8699000</v>
      </c>
      <c r="Q72" s="70" t="s">
        <v>270</v>
      </c>
      <c r="R72" s="47"/>
      <c r="S72" s="70">
        <v>1000</v>
      </c>
      <c r="T72" s="70" t="s">
        <v>271</v>
      </c>
    </row>
    <row r="73" spans="1:26" x14ac:dyDescent="0.25">
      <c r="C73" s="47" t="s">
        <v>114</v>
      </c>
      <c r="G73" s="70">
        <v>0</v>
      </c>
      <c r="H73" s="70">
        <v>1200000</v>
      </c>
      <c r="I73" s="70">
        <v>0</v>
      </c>
      <c r="J73" s="70">
        <v>7000000</v>
      </c>
      <c r="K73" s="70">
        <v>0</v>
      </c>
      <c r="L73" s="70">
        <v>0</v>
      </c>
      <c r="M73" s="70">
        <v>0</v>
      </c>
      <c r="N73" s="69">
        <v>0</v>
      </c>
      <c r="O73" s="69">
        <v>0</v>
      </c>
      <c r="T73" s="70">
        <v>5</v>
      </c>
    </row>
    <row r="74" spans="1:26" x14ac:dyDescent="0.25">
      <c r="B74" s="93" t="s">
        <v>115</v>
      </c>
      <c r="G74" s="70">
        <f>G73+G72</f>
        <v>499000</v>
      </c>
      <c r="H74" s="70">
        <f>H72+H73</f>
        <v>1699000</v>
      </c>
      <c r="I74" s="70">
        <f>I72+I73</f>
        <v>1699000</v>
      </c>
      <c r="J74" s="70">
        <f>J72+J73</f>
        <v>8699000</v>
      </c>
      <c r="K74" s="70">
        <f>K72+K73</f>
        <v>8699000</v>
      </c>
      <c r="L74" s="70">
        <f t="shared" ref="L74:O74" si="28">L72+L73</f>
        <v>8699000</v>
      </c>
      <c r="M74" s="70">
        <f t="shared" si="28"/>
        <v>8699000</v>
      </c>
      <c r="N74" s="69">
        <f t="shared" si="28"/>
        <v>8699000</v>
      </c>
      <c r="O74" s="69">
        <f t="shared" si="28"/>
        <v>8699000</v>
      </c>
    </row>
    <row r="75" spans="1:26" x14ac:dyDescent="0.25">
      <c r="R75" s="70" t="s">
        <v>272</v>
      </c>
      <c r="S75" s="70">
        <f>S71+S72</f>
        <v>2000</v>
      </c>
    </row>
    <row r="76" spans="1:26" x14ac:dyDescent="0.25">
      <c r="B76" s="93" t="s">
        <v>35</v>
      </c>
    </row>
    <row r="77" spans="1:26" s="38" customFormat="1" x14ac:dyDescent="0.25">
      <c r="A77" s="101"/>
      <c r="C77" s="38" t="s">
        <v>36</v>
      </c>
      <c r="E77" s="128" t="s">
        <v>263</v>
      </c>
      <c r="G77" s="102">
        <v>1000</v>
      </c>
      <c r="H77" s="69">
        <f>G77</f>
        <v>1000</v>
      </c>
      <c r="I77" s="69">
        <f>H77+H78</f>
        <v>1000</v>
      </c>
      <c r="J77" s="69">
        <f>I77+I78</f>
        <v>1000</v>
      </c>
      <c r="K77" s="69">
        <f t="shared" ref="K77:O77" si="29">J77+J78</f>
        <v>1000</v>
      </c>
      <c r="L77" s="69">
        <f t="shared" si="29"/>
        <v>1000</v>
      </c>
      <c r="M77" s="69">
        <f t="shared" si="29"/>
        <v>1000</v>
      </c>
      <c r="N77" s="69">
        <f t="shared" si="29"/>
        <v>1000</v>
      </c>
      <c r="O77" s="69">
        <f t="shared" si="29"/>
        <v>1000</v>
      </c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spans="1:26" s="38" customFormat="1" x14ac:dyDescent="0.25">
      <c r="A78" s="101"/>
      <c r="C78" s="38" t="s">
        <v>273</v>
      </c>
      <c r="E78" s="128"/>
      <c r="G78" s="102">
        <v>0</v>
      </c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spans="1:26" x14ac:dyDescent="0.25">
      <c r="C79" s="47" t="s">
        <v>37</v>
      </c>
      <c r="H79" s="70">
        <f t="shared" ref="H79:O79" si="30">G79+H34</f>
        <v>0</v>
      </c>
      <c r="I79" s="70">
        <f t="shared" si="30"/>
        <v>-814400</v>
      </c>
      <c r="J79" s="70">
        <f t="shared" si="30"/>
        <v>-1638800</v>
      </c>
      <c r="K79" s="70">
        <f t="shared" si="30"/>
        <v>-2853200</v>
      </c>
      <c r="L79" s="70">
        <f t="shared" si="30"/>
        <v>-3267600</v>
      </c>
      <c r="M79" s="70">
        <f t="shared" si="30"/>
        <v>2318000</v>
      </c>
      <c r="N79" s="69">
        <f t="shared" si="30"/>
        <v>7903600</v>
      </c>
      <c r="O79" s="69">
        <f t="shared" si="30"/>
        <v>13489200</v>
      </c>
    </row>
    <row r="80" spans="1:26" x14ac:dyDescent="0.25">
      <c r="C80" s="47" t="s">
        <v>261</v>
      </c>
      <c r="H80" s="70">
        <f t="shared" ref="H80:O80" si="31">G80+H81</f>
        <v>0</v>
      </c>
      <c r="I80" s="70">
        <f t="shared" si="31"/>
        <v>-162880</v>
      </c>
      <c r="J80" s="70">
        <f t="shared" si="31"/>
        <v>-327760</v>
      </c>
      <c r="K80" s="70">
        <f t="shared" si="31"/>
        <v>-570640</v>
      </c>
      <c r="L80" s="70">
        <f t="shared" si="31"/>
        <v>-653520</v>
      </c>
      <c r="M80" s="70">
        <f t="shared" si="31"/>
        <v>463600</v>
      </c>
      <c r="N80" s="69">
        <f t="shared" si="31"/>
        <v>1580720</v>
      </c>
      <c r="O80" s="69">
        <f t="shared" si="31"/>
        <v>2697840</v>
      </c>
    </row>
    <row r="81" spans="1:17" x14ac:dyDescent="0.25">
      <c r="C81" s="47" t="s">
        <v>262</v>
      </c>
      <c r="H81" s="70">
        <f t="shared" ref="H81:O81" si="32">H34*0.2</f>
        <v>0</v>
      </c>
      <c r="I81" s="70">
        <f t="shared" si="32"/>
        <v>-162880</v>
      </c>
      <c r="J81" s="70">
        <f t="shared" si="32"/>
        <v>-164880</v>
      </c>
      <c r="K81" s="70">
        <f t="shared" si="32"/>
        <v>-242880</v>
      </c>
      <c r="L81" s="70">
        <f t="shared" si="32"/>
        <v>-82880</v>
      </c>
      <c r="M81" s="70">
        <f t="shared" si="32"/>
        <v>1117120</v>
      </c>
      <c r="N81" s="69">
        <f t="shared" si="32"/>
        <v>1117120</v>
      </c>
      <c r="O81" s="69">
        <f t="shared" si="32"/>
        <v>1117120</v>
      </c>
    </row>
    <row r="82" spans="1:17" x14ac:dyDescent="0.25">
      <c r="B82" s="93" t="s">
        <v>39</v>
      </c>
      <c r="G82" s="70">
        <f>G77+G79</f>
        <v>1000</v>
      </c>
      <c r="H82" s="70">
        <f>H77+H79-H80+H78</f>
        <v>1000</v>
      </c>
      <c r="I82" s="70">
        <f>I77+I79-I80+I78</f>
        <v>-650520</v>
      </c>
      <c r="J82" s="70">
        <f t="shared" ref="J82:O82" si="33">J77+J79-J80+J78</f>
        <v>-1310040</v>
      </c>
      <c r="K82" s="70">
        <f t="shared" si="33"/>
        <v>-2281560</v>
      </c>
      <c r="L82" s="70">
        <f t="shared" si="33"/>
        <v>-2613080</v>
      </c>
      <c r="M82" s="70">
        <f t="shared" si="33"/>
        <v>1855400</v>
      </c>
      <c r="N82" s="69">
        <f t="shared" si="33"/>
        <v>6323880</v>
      </c>
      <c r="O82" s="69">
        <f t="shared" si="33"/>
        <v>10792360</v>
      </c>
    </row>
    <row r="84" spans="1:17" x14ac:dyDescent="0.25">
      <c r="C84" s="93" t="s">
        <v>40</v>
      </c>
      <c r="D84" s="93"/>
      <c r="E84" s="93"/>
      <c r="F84" s="93"/>
      <c r="G84" s="118">
        <f>G74+G70+G82</f>
        <v>500000</v>
      </c>
      <c r="H84" s="118">
        <f t="shared" ref="H84:O84" si="34">H70+H74+H82</f>
        <v>1700000</v>
      </c>
      <c r="I84" s="118">
        <f t="shared" si="34"/>
        <v>1048480</v>
      </c>
      <c r="J84" s="118">
        <f t="shared" si="34"/>
        <v>7520210</v>
      </c>
      <c r="K84" s="118">
        <f t="shared" si="34"/>
        <v>7047440</v>
      </c>
      <c r="L84" s="70">
        <f t="shared" si="34"/>
        <v>11335920</v>
      </c>
      <c r="M84" s="70">
        <f t="shared" si="34"/>
        <v>21054400</v>
      </c>
      <c r="N84" s="69">
        <f t="shared" si="34"/>
        <v>25522880</v>
      </c>
      <c r="O84" s="69">
        <f t="shared" si="34"/>
        <v>29991360</v>
      </c>
    </row>
    <row r="85" spans="1:17" x14ac:dyDescent="0.25">
      <c r="B85" s="70" t="s">
        <v>138</v>
      </c>
      <c r="G85" s="70">
        <v>0</v>
      </c>
      <c r="H85" s="70">
        <f>H61-H84</f>
        <v>0</v>
      </c>
      <c r="I85" s="70">
        <f t="shared" ref="I85:O85" si="35">I61-I84</f>
        <v>0</v>
      </c>
      <c r="J85" s="70">
        <f t="shared" si="35"/>
        <v>0</v>
      </c>
      <c r="K85" s="70">
        <f t="shared" si="35"/>
        <v>0</v>
      </c>
      <c r="L85" s="70">
        <f t="shared" si="35"/>
        <v>0</v>
      </c>
      <c r="M85" s="70">
        <f t="shared" si="35"/>
        <v>0</v>
      </c>
      <c r="N85" s="69">
        <f t="shared" si="35"/>
        <v>0</v>
      </c>
      <c r="O85" s="69">
        <f t="shared" si="35"/>
        <v>0</v>
      </c>
    </row>
    <row r="86" spans="1:17" x14ac:dyDescent="0.25">
      <c r="H86" s="70">
        <f t="shared" ref="H86:I86" si="36">H85-G85</f>
        <v>0</v>
      </c>
      <c r="I86" s="70">
        <f t="shared" si="36"/>
        <v>0</v>
      </c>
      <c r="J86" s="70">
        <f>J85-I85</f>
        <v>0</v>
      </c>
      <c r="K86" s="70">
        <f t="shared" ref="K86:O86" si="37">K85-J85</f>
        <v>0</v>
      </c>
      <c r="L86" s="70">
        <f t="shared" si="37"/>
        <v>0</v>
      </c>
      <c r="M86" s="70">
        <f t="shared" si="37"/>
        <v>0</v>
      </c>
      <c r="N86" s="69">
        <f t="shared" si="37"/>
        <v>0</v>
      </c>
      <c r="O86" s="69">
        <f t="shared" si="37"/>
        <v>0</v>
      </c>
    </row>
    <row r="87" spans="1:17" x14ac:dyDescent="0.25">
      <c r="Q87" s="70" t="s">
        <v>232</v>
      </c>
    </row>
    <row r="88" spans="1:17" x14ac:dyDescent="0.25">
      <c r="B88" s="47" t="s">
        <v>265</v>
      </c>
      <c r="G88" s="47"/>
      <c r="H88" s="47"/>
      <c r="I88" s="47"/>
      <c r="J88" s="47"/>
      <c r="K88" s="47"/>
      <c r="L88" s="47"/>
      <c r="M88" s="47"/>
      <c r="N88" s="38"/>
      <c r="O88" s="38"/>
      <c r="Q88" s="70" t="s">
        <v>233</v>
      </c>
    </row>
    <row r="89" spans="1:17" x14ac:dyDescent="0.25">
      <c r="B89" s="47" t="s">
        <v>266</v>
      </c>
      <c r="H89" s="124"/>
      <c r="I89" s="124" t="s">
        <v>41</v>
      </c>
      <c r="J89" s="124"/>
      <c r="K89" s="124"/>
      <c r="L89" s="124"/>
      <c r="M89" s="124"/>
      <c r="N89" s="130"/>
      <c r="O89" s="130"/>
      <c r="Q89" s="70" t="s">
        <v>234</v>
      </c>
    </row>
    <row r="90" spans="1:17" x14ac:dyDescent="0.25">
      <c r="H90" s="124"/>
      <c r="I90" s="124" t="s">
        <v>42</v>
      </c>
      <c r="J90" s="124"/>
      <c r="K90" s="124"/>
      <c r="L90" s="124"/>
      <c r="M90" s="124"/>
      <c r="N90" s="130"/>
      <c r="O90" s="130"/>
      <c r="Q90" s="70" t="s">
        <v>235</v>
      </c>
    </row>
    <row r="91" spans="1:17" x14ac:dyDescent="0.25">
      <c r="B91" s="47" t="s">
        <v>267</v>
      </c>
      <c r="H91" s="124" t="s">
        <v>6</v>
      </c>
      <c r="I91" s="124" t="s">
        <v>6</v>
      </c>
      <c r="J91" s="124" t="s">
        <v>18</v>
      </c>
      <c r="K91" s="124" t="s">
        <v>6</v>
      </c>
      <c r="L91" s="124" t="s">
        <v>6</v>
      </c>
      <c r="M91" s="124" t="s">
        <v>6</v>
      </c>
      <c r="N91" s="130" t="s">
        <v>6</v>
      </c>
      <c r="O91" s="130" t="s">
        <v>6</v>
      </c>
    </row>
    <row r="92" spans="1:17" x14ac:dyDescent="0.25">
      <c r="H92" s="124">
        <v>1</v>
      </c>
      <c r="I92" s="124">
        <v>2</v>
      </c>
      <c r="J92" s="124">
        <v>3</v>
      </c>
      <c r="K92" s="124">
        <v>4</v>
      </c>
      <c r="L92" s="124">
        <v>5</v>
      </c>
      <c r="M92" s="124">
        <v>6</v>
      </c>
      <c r="N92" s="130">
        <v>7</v>
      </c>
      <c r="O92" s="130">
        <v>8</v>
      </c>
      <c r="Q92" s="70" t="s">
        <v>236</v>
      </c>
    </row>
    <row r="93" spans="1:17" x14ac:dyDescent="0.25">
      <c r="B93" s="47" t="s">
        <v>268</v>
      </c>
      <c r="H93" s="70" t="s">
        <v>43</v>
      </c>
      <c r="Q93" s="70" t="s">
        <v>237</v>
      </c>
    </row>
    <row r="95" spans="1:17" s="70" customFormat="1" x14ac:dyDescent="0.25">
      <c r="A95" s="92"/>
      <c r="B95" s="93" t="s">
        <v>44</v>
      </c>
      <c r="C95" s="47"/>
      <c r="D95" s="47"/>
      <c r="E95" s="47"/>
      <c r="F95" s="47"/>
      <c r="H95" s="120">
        <f>G44</f>
        <v>350000</v>
      </c>
      <c r="I95" s="70">
        <f>H123</f>
        <v>1550000</v>
      </c>
      <c r="J95" s="70">
        <f t="shared" ref="J95:O95" si="38">I123</f>
        <v>916480</v>
      </c>
      <c r="K95" s="70">
        <f t="shared" si="38"/>
        <v>7374960</v>
      </c>
      <c r="L95" s="70">
        <f t="shared" si="38"/>
        <v>6801440</v>
      </c>
      <c r="M95" s="70">
        <f t="shared" si="38"/>
        <v>10007920</v>
      </c>
      <c r="N95" s="69">
        <f t="shared" si="38"/>
        <v>18494400</v>
      </c>
      <c r="O95" s="69">
        <f t="shared" si="38"/>
        <v>22980880</v>
      </c>
      <c r="P95" s="69"/>
    </row>
    <row r="96" spans="1:17" s="70" customFormat="1" x14ac:dyDescent="0.25">
      <c r="A96" s="92"/>
      <c r="B96" s="93" t="s">
        <v>163</v>
      </c>
      <c r="C96" s="47"/>
      <c r="D96" s="47"/>
      <c r="E96" s="47"/>
      <c r="F96" s="47"/>
      <c r="N96" s="69"/>
      <c r="O96" s="69"/>
      <c r="P96" s="69"/>
    </row>
    <row r="97" spans="1:16" s="70" customFormat="1" x14ac:dyDescent="0.25">
      <c r="A97" s="92"/>
      <c r="B97" s="47"/>
      <c r="C97" s="47" t="s">
        <v>15</v>
      </c>
      <c r="D97" s="47"/>
      <c r="E97" s="47"/>
      <c r="F97" s="47"/>
      <c r="H97" s="70">
        <f t="shared" ref="H97:O97" si="39">H34</f>
        <v>0</v>
      </c>
      <c r="I97" s="70">
        <f t="shared" si="39"/>
        <v>-814400</v>
      </c>
      <c r="J97" s="70">
        <f t="shared" si="39"/>
        <v>-824400</v>
      </c>
      <c r="K97" s="70">
        <f t="shared" si="39"/>
        <v>-1214400</v>
      </c>
      <c r="L97" s="70">
        <f t="shared" si="39"/>
        <v>-414400</v>
      </c>
      <c r="M97" s="70">
        <f t="shared" si="39"/>
        <v>5585600</v>
      </c>
      <c r="N97" s="69">
        <f t="shared" si="39"/>
        <v>5585600</v>
      </c>
      <c r="O97" s="69">
        <f t="shared" si="39"/>
        <v>5585600</v>
      </c>
      <c r="P97" s="69"/>
    </row>
    <row r="98" spans="1:16" s="70" customFormat="1" x14ac:dyDescent="0.25">
      <c r="A98" s="92"/>
      <c r="B98" s="47"/>
      <c r="C98" s="47" t="s">
        <v>45</v>
      </c>
      <c r="D98" s="47"/>
      <c r="E98" s="47"/>
      <c r="F98" s="47"/>
      <c r="N98" s="69"/>
      <c r="O98" s="69"/>
      <c r="P98" s="69"/>
    </row>
    <row r="99" spans="1:16" s="70" customFormat="1" x14ac:dyDescent="0.25">
      <c r="A99" s="92"/>
      <c r="B99" s="47"/>
      <c r="C99" s="47" t="s">
        <v>12</v>
      </c>
      <c r="D99" s="47"/>
      <c r="E99" s="47"/>
      <c r="F99" s="47"/>
      <c r="H99" s="70">
        <f t="shared" ref="H99:O99" si="40">H31</f>
        <v>0</v>
      </c>
      <c r="I99" s="70">
        <f t="shared" si="40"/>
        <v>18000</v>
      </c>
      <c r="J99" s="70">
        <f t="shared" si="40"/>
        <v>18000</v>
      </c>
      <c r="K99" s="70">
        <f t="shared" si="40"/>
        <v>18000</v>
      </c>
      <c r="L99" s="70">
        <f t="shared" si="40"/>
        <v>18000</v>
      </c>
      <c r="M99" s="70">
        <f t="shared" si="40"/>
        <v>18000</v>
      </c>
      <c r="N99" s="69">
        <f t="shared" si="40"/>
        <v>18000</v>
      </c>
      <c r="O99" s="69">
        <f t="shared" si="40"/>
        <v>18000</v>
      </c>
      <c r="P99" s="69"/>
    </row>
    <row r="100" spans="1:16" s="70" customFormat="1" x14ac:dyDescent="0.25">
      <c r="A100" s="92"/>
      <c r="B100" s="47"/>
      <c r="C100" s="47" t="s">
        <v>134</v>
      </c>
      <c r="D100" s="47"/>
      <c r="E100" s="47"/>
      <c r="F100" s="47"/>
      <c r="H100" s="70">
        <f t="shared" ref="H100:O103" si="41">(G45-H45)</f>
        <v>0</v>
      </c>
      <c r="I100" s="70">
        <f t="shared" si="41"/>
        <v>0</v>
      </c>
      <c r="J100" s="70">
        <f t="shared" si="41"/>
        <v>0</v>
      </c>
      <c r="K100" s="70">
        <f t="shared" si="41"/>
        <v>0</v>
      </c>
      <c r="L100" s="70">
        <f t="shared" si="41"/>
        <v>0</v>
      </c>
      <c r="M100" s="70">
        <f t="shared" si="41"/>
        <v>0</v>
      </c>
      <c r="N100" s="69">
        <f t="shared" si="41"/>
        <v>0</v>
      </c>
      <c r="O100" s="69">
        <f t="shared" si="41"/>
        <v>0</v>
      </c>
      <c r="P100" s="69" t="s">
        <v>210</v>
      </c>
    </row>
    <row r="101" spans="1:16" s="70" customFormat="1" x14ac:dyDescent="0.25">
      <c r="A101" s="92"/>
      <c r="B101" s="47"/>
      <c r="C101" s="47" t="s">
        <v>135</v>
      </c>
      <c r="D101" s="47"/>
      <c r="E101" s="47"/>
      <c r="F101" s="47"/>
      <c r="H101" s="70">
        <f t="shared" si="41"/>
        <v>0</v>
      </c>
      <c r="I101" s="70">
        <f t="shared" si="41"/>
        <v>0</v>
      </c>
      <c r="J101" s="70">
        <f t="shared" si="41"/>
        <v>-25000</v>
      </c>
      <c r="K101" s="70">
        <f t="shared" si="41"/>
        <v>-95000</v>
      </c>
      <c r="L101" s="70">
        <f t="shared" si="41"/>
        <v>-880000</v>
      </c>
      <c r="M101" s="70">
        <f t="shared" si="41"/>
        <v>-1000000</v>
      </c>
      <c r="N101" s="69">
        <f t="shared" si="41"/>
        <v>0</v>
      </c>
      <c r="O101" s="69">
        <f t="shared" si="41"/>
        <v>0</v>
      </c>
      <c r="P101" s="69"/>
    </row>
    <row r="102" spans="1:16" s="70" customFormat="1" x14ac:dyDescent="0.25">
      <c r="A102" s="92"/>
      <c r="B102" s="47"/>
      <c r="C102" s="47" t="s">
        <v>136</v>
      </c>
      <c r="D102" s="47"/>
      <c r="E102" s="47"/>
      <c r="F102" s="47"/>
      <c r="H102" s="70">
        <f t="shared" si="41"/>
        <v>0</v>
      </c>
      <c r="I102" s="70">
        <f t="shared" si="41"/>
        <v>0</v>
      </c>
      <c r="J102" s="70">
        <f t="shared" si="41"/>
        <v>0</v>
      </c>
      <c r="K102" s="70">
        <f t="shared" si="41"/>
        <v>0</v>
      </c>
      <c r="L102" s="70">
        <f t="shared" si="41"/>
        <v>0</v>
      </c>
      <c r="M102" s="70">
        <f t="shared" si="41"/>
        <v>0</v>
      </c>
      <c r="N102" s="69">
        <f t="shared" si="41"/>
        <v>0</v>
      </c>
      <c r="O102" s="69">
        <f t="shared" si="41"/>
        <v>0</v>
      </c>
      <c r="P102" s="69"/>
    </row>
    <row r="103" spans="1:16" s="70" customFormat="1" x14ac:dyDescent="0.25">
      <c r="A103" s="92"/>
      <c r="B103" s="47"/>
      <c r="C103" s="47" t="s">
        <v>136</v>
      </c>
      <c r="D103" s="47"/>
      <c r="E103" s="47"/>
      <c r="F103" s="47"/>
      <c r="H103" s="70">
        <f t="shared" si="41"/>
        <v>0</v>
      </c>
      <c r="I103" s="70">
        <f t="shared" si="41"/>
        <v>0</v>
      </c>
      <c r="J103" s="70">
        <f t="shared" si="41"/>
        <v>-6250</v>
      </c>
      <c r="K103" s="70">
        <f t="shared" si="41"/>
        <v>-23750</v>
      </c>
      <c r="L103" s="70">
        <f t="shared" si="41"/>
        <v>-220000</v>
      </c>
      <c r="M103" s="70">
        <f t="shared" si="41"/>
        <v>-250000</v>
      </c>
      <c r="N103" s="69">
        <f t="shared" si="41"/>
        <v>0</v>
      </c>
      <c r="O103" s="69">
        <f t="shared" si="41"/>
        <v>0</v>
      </c>
      <c r="P103" s="69"/>
    </row>
    <row r="104" spans="1:16" s="70" customFormat="1" x14ac:dyDescent="0.25">
      <c r="A104" s="92"/>
      <c r="B104" s="47"/>
      <c r="C104" s="96" t="s">
        <v>119</v>
      </c>
      <c r="D104" s="96"/>
      <c r="E104" s="96"/>
      <c r="F104" s="96"/>
      <c r="G104" s="123"/>
      <c r="H104" s="123">
        <f t="shared" ref="H104:O105" si="42">(G64-H64)*-1</f>
        <v>0</v>
      </c>
      <c r="I104" s="123">
        <f t="shared" si="42"/>
        <v>0</v>
      </c>
      <c r="J104" s="123">
        <f t="shared" si="42"/>
        <v>0</v>
      </c>
      <c r="K104" s="123">
        <f t="shared" si="42"/>
        <v>0</v>
      </c>
      <c r="L104" s="123">
        <f t="shared" si="42"/>
        <v>0</v>
      </c>
      <c r="M104" s="70">
        <f t="shared" si="42"/>
        <v>0</v>
      </c>
      <c r="N104" s="69">
        <f t="shared" si="42"/>
        <v>0</v>
      </c>
      <c r="O104" s="69">
        <f t="shared" si="42"/>
        <v>0</v>
      </c>
      <c r="P104" s="69"/>
    </row>
    <row r="105" spans="1:16" s="70" customFormat="1" x14ac:dyDescent="0.25">
      <c r="A105" s="92"/>
      <c r="B105" s="47"/>
      <c r="C105" s="96" t="s">
        <v>120</v>
      </c>
      <c r="D105" s="96"/>
      <c r="E105" s="96"/>
      <c r="F105" s="96"/>
      <c r="G105" s="123"/>
      <c r="H105" s="123">
        <f t="shared" si="42"/>
        <v>0</v>
      </c>
      <c r="I105" s="123">
        <f t="shared" si="42"/>
        <v>0</v>
      </c>
      <c r="J105" s="123">
        <f t="shared" si="42"/>
        <v>6250</v>
      </c>
      <c r="K105" s="123">
        <f t="shared" si="42"/>
        <v>23750</v>
      </c>
      <c r="L105" s="123">
        <f t="shared" si="42"/>
        <v>220000</v>
      </c>
      <c r="M105" s="70">
        <f t="shared" si="42"/>
        <v>250000</v>
      </c>
      <c r="N105" s="69">
        <f t="shared" si="42"/>
        <v>0</v>
      </c>
      <c r="O105" s="69">
        <f t="shared" si="42"/>
        <v>0</v>
      </c>
      <c r="P105" s="69"/>
    </row>
    <row r="106" spans="1:16" s="70" customFormat="1" x14ac:dyDescent="0.25">
      <c r="A106" s="92"/>
      <c r="B106" s="47"/>
      <c r="C106" s="96" t="s">
        <v>185</v>
      </c>
      <c r="D106" s="96"/>
      <c r="E106" s="96"/>
      <c r="F106" s="96"/>
      <c r="G106" s="123"/>
      <c r="H106" s="123">
        <f t="shared" ref="H106:O107" si="43">(G67-H67)*-1</f>
        <v>0</v>
      </c>
      <c r="I106" s="123">
        <f t="shared" si="43"/>
        <v>0</v>
      </c>
      <c r="J106" s="123">
        <f t="shared" si="43"/>
        <v>0</v>
      </c>
      <c r="K106" s="123">
        <f t="shared" si="43"/>
        <v>0</v>
      </c>
      <c r="L106" s="123">
        <f t="shared" si="43"/>
        <v>0</v>
      </c>
      <c r="M106" s="70">
        <f t="shared" si="43"/>
        <v>0</v>
      </c>
      <c r="N106" s="69">
        <f t="shared" si="43"/>
        <v>0</v>
      </c>
      <c r="O106" s="69">
        <f t="shared" si="43"/>
        <v>0</v>
      </c>
      <c r="P106" s="69"/>
    </row>
    <row r="107" spans="1:16" s="70" customFormat="1" x14ac:dyDescent="0.25">
      <c r="A107" s="92"/>
      <c r="B107" s="47"/>
      <c r="C107" s="96" t="s">
        <v>186</v>
      </c>
      <c r="D107" s="96"/>
      <c r="E107" s="96"/>
      <c r="F107" s="96"/>
      <c r="G107" s="123"/>
      <c r="H107" s="123">
        <f t="shared" si="43"/>
        <v>0</v>
      </c>
      <c r="I107" s="123">
        <f t="shared" si="43"/>
        <v>0</v>
      </c>
      <c r="J107" s="123">
        <f t="shared" si="43"/>
        <v>125000</v>
      </c>
      <c r="K107" s="123">
        <f t="shared" si="43"/>
        <v>475000</v>
      </c>
      <c r="L107" s="123">
        <f t="shared" si="43"/>
        <v>4400000</v>
      </c>
      <c r="M107" s="70">
        <f t="shared" si="43"/>
        <v>5000000</v>
      </c>
      <c r="N107" s="69">
        <f t="shared" si="43"/>
        <v>0</v>
      </c>
      <c r="O107" s="69">
        <f t="shared" si="43"/>
        <v>0</v>
      </c>
      <c r="P107" s="69"/>
    </row>
    <row r="108" spans="1:16" s="70" customFormat="1" x14ac:dyDescent="0.25">
      <c r="A108" s="92"/>
      <c r="B108" s="47"/>
      <c r="C108" s="96" t="s">
        <v>46</v>
      </c>
      <c r="D108" s="96"/>
      <c r="E108" s="96"/>
      <c r="F108" s="96"/>
      <c r="G108" s="123"/>
      <c r="H108" s="123">
        <f t="shared" ref="H108:O108" si="44">(F66-H66)*-1</f>
        <v>0</v>
      </c>
      <c r="I108" s="123">
        <f t="shared" si="44"/>
        <v>0</v>
      </c>
      <c r="J108" s="123">
        <f t="shared" si="44"/>
        <v>0</v>
      </c>
      <c r="K108" s="123">
        <f t="shared" si="44"/>
        <v>0</v>
      </c>
      <c r="L108" s="123">
        <f t="shared" si="44"/>
        <v>0</v>
      </c>
      <c r="M108" s="70">
        <f t="shared" si="44"/>
        <v>0</v>
      </c>
      <c r="N108" s="69">
        <f t="shared" si="44"/>
        <v>0</v>
      </c>
      <c r="O108" s="69">
        <f t="shared" si="44"/>
        <v>0</v>
      </c>
      <c r="P108" s="69"/>
    </row>
    <row r="109" spans="1:16" s="70" customFormat="1" x14ac:dyDescent="0.25">
      <c r="A109" s="92"/>
      <c r="B109" s="47"/>
      <c r="C109" s="96"/>
      <c r="D109" s="96"/>
      <c r="E109" s="96"/>
      <c r="F109" s="96"/>
      <c r="G109" s="123"/>
      <c r="H109" s="123"/>
      <c r="I109" s="123"/>
      <c r="J109" s="123"/>
      <c r="K109" s="123"/>
      <c r="L109" s="123"/>
      <c r="N109" s="69"/>
      <c r="O109" s="69"/>
      <c r="P109" s="69"/>
    </row>
    <row r="110" spans="1:16" s="70" customFormat="1" x14ac:dyDescent="0.25">
      <c r="A110" s="92"/>
      <c r="B110" s="93" t="s">
        <v>47</v>
      </c>
      <c r="C110" s="47"/>
      <c r="D110" s="47"/>
      <c r="E110" s="47"/>
      <c r="F110" s="47"/>
      <c r="H110" s="70">
        <f t="shared" ref="H110:O110" si="45">H97+H99+H100+H101+H102+H103+H104+H105+H108+H106+H107</f>
        <v>0</v>
      </c>
      <c r="I110" s="70">
        <f t="shared" si="45"/>
        <v>-796400</v>
      </c>
      <c r="J110" s="70">
        <f t="shared" si="45"/>
        <v>-706400</v>
      </c>
      <c r="K110" s="70">
        <f t="shared" si="45"/>
        <v>-816400</v>
      </c>
      <c r="L110" s="70">
        <f t="shared" si="45"/>
        <v>3123600</v>
      </c>
      <c r="M110" s="70">
        <f t="shared" si="45"/>
        <v>9603600</v>
      </c>
      <c r="N110" s="69">
        <f t="shared" si="45"/>
        <v>5603600</v>
      </c>
      <c r="O110" s="69">
        <f t="shared" si="45"/>
        <v>5603600</v>
      </c>
      <c r="P110" s="69"/>
    </row>
    <row r="112" spans="1:16" s="70" customFormat="1" x14ac:dyDescent="0.25">
      <c r="A112" s="92"/>
      <c r="B112" s="47"/>
      <c r="C112" s="47" t="s">
        <v>48</v>
      </c>
      <c r="D112" s="47"/>
      <c r="E112" s="47"/>
      <c r="F112" s="47"/>
      <c r="H112" s="70">
        <f t="shared" ref="H112:O112" si="46">H51*-1</f>
        <v>0</v>
      </c>
      <c r="I112" s="70">
        <f t="shared" si="46"/>
        <v>0</v>
      </c>
      <c r="J112" s="70">
        <f t="shared" si="46"/>
        <v>0</v>
      </c>
      <c r="K112" s="70">
        <f t="shared" si="46"/>
        <v>0</v>
      </c>
      <c r="L112" s="70">
        <f t="shared" si="46"/>
        <v>0</v>
      </c>
      <c r="M112" s="70">
        <f t="shared" si="46"/>
        <v>0</v>
      </c>
      <c r="N112" s="69">
        <f t="shared" si="46"/>
        <v>0</v>
      </c>
      <c r="O112" s="69">
        <f t="shared" si="46"/>
        <v>0</v>
      </c>
      <c r="P112" s="69"/>
    </row>
    <row r="114" spans="1:26" x14ac:dyDescent="0.25">
      <c r="C114" s="47" t="s">
        <v>49</v>
      </c>
    </row>
    <row r="115" spans="1:26" x14ac:dyDescent="0.25">
      <c r="C115" s="47" t="s">
        <v>137</v>
      </c>
      <c r="H115" s="70">
        <f t="shared" ref="H115:O115" si="47">H73</f>
        <v>1200000</v>
      </c>
      <c r="I115" s="70">
        <f t="shared" si="47"/>
        <v>0</v>
      </c>
      <c r="J115" s="70">
        <f t="shared" si="47"/>
        <v>7000000</v>
      </c>
      <c r="K115" s="70">
        <f t="shared" si="47"/>
        <v>0</v>
      </c>
      <c r="L115" s="70">
        <f t="shared" si="47"/>
        <v>0</v>
      </c>
      <c r="M115" s="70">
        <f t="shared" si="47"/>
        <v>0</v>
      </c>
      <c r="N115" s="69">
        <f t="shared" si="47"/>
        <v>0</v>
      </c>
      <c r="O115" s="69">
        <f t="shared" si="47"/>
        <v>0</v>
      </c>
    </row>
    <row r="116" spans="1:26" x14ac:dyDescent="0.25">
      <c r="C116" s="47" t="s">
        <v>50</v>
      </c>
      <c r="H116" s="70">
        <f t="shared" ref="H116" si="48">H78</f>
        <v>0</v>
      </c>
      <c r="I116" s="70">
        <f>I78</f>
        <v>0</v>
      </c>
      <c r="J116" s="70">
        <f t="shared" ref="J116:O116" si="49">J78</f>
        <v>0</v>
      </c>
      <c r="K116" s="70">
        <f t="shared" si="49"/>
        <v>0</v>
      </c>
      <c r="L116" s="70">
        <f t="shared" si="49"/>
        <v>0</v>
      </c>
      <c r="M116" s="70">
        <f t="shared" si="49"/>
        <v>0</v>
      </c>
      <c r="N116" s="69">
        <f t="shared" si="49"/>
        <v>0</v>
      </c>
      <c r="O116" s="69">
        <f t="shared" si="49"/>
        <v>0</v>
      </c>
    </row>
    <row r="117" spans="1:26" x14ac:dyDescent="0.25">
      <c r="C117" s="47" t="s">
        <v>38</v>
      </c>
      <c r="H117" s="70">
        <f t="shared" ref="H117:O117" si="50">H81</f>
        <v>0</v>
      </c>
      <c r="I117" s="70">
        <f>I81</f>
        <v>-162880</v>
      </c>
      <c r="J117" s="70">
        <f t="shared" si="50"/>
        <v>-164880</v>
      </c>
      <c r="K117" s="70">
        <f t="shared" si="50"/>
        <v>-242880</v>
      </c>
      <c r="L117" s="70">
        <f t="shared" si="50"/>
        <v>-82880</v>
      </c>
      <c r="M117" s="70">
        <f t="shared" si="50"/>
        <v>1117120</v>
      </c>
      <c r="N117" s="69">
        <f t="shared" si="50"/>
        <v>1117120</v>
      </c>
      <c r="O117" s="69">
        <f t="shared" si="50"/>
        <v>1117120</v>
      </c>
    </row>
    <row r="119" spans="1:26" x14ac:dyDescent="0.25">
      <c r="B119" s="93" t="s">
        <v>252</v>
      </c>
      <c r="H119" s="70">
        <f>H123-H121-H117</f>
        <v>1550000</v>
      </c>
      <c r="I119" s="70">
        <f>I123-I121-I117</f>
        <v>1079360</v>
      </c>
      <c r="J119" s="70">
        <f t="shared" ref="J119:O119" si="51">J123-J121-J117</f>
        <v>7539840</v>
      </c>
      <c r="K119" s="70">
        <f t="shared" si="51"/>
        <v>7044320</v>
      </c>
      <c r="L119" s="70">
        <f t="shared" si="51"/>
        <v>10090800</v>
      </c>
      <c r="M119" s="70">
        <f t="shared" si="51"/>
        <v>17377280</v>
      </c>
      <c r="N119" s="69">
        <f t="shared" si="51"/>
        <v>21863760</v>
      </c>
      <c r="O119" s="69">
        <f t="shared" si="51"/>
        <v>26350240</v>
      </c>
    </row>
    <row r="121" spans="1:26" s="106" customFormat="1" x14ac:dyDescent="0.25">
      <c r="A121" s="92"/>
      <c r="C121" s="106" t="s">
        <v>156</v>
      </c>
      <c r="G121" s="121"/>
      <c r="H121" s="121">
        <f t="shared" ref="H121:O121" si="52">H57*-1</f>
        <v>0</v>
      </c>
      <c r="I121" s="121">
        <f t="shared" si="52"/>
        <v>0</v>
      </c>
      <c r="J121" s="121">
        <f t="shared" si="52"/>
        <v>0</v>
      </c>
      <c r="K121" s="121">
        <f t="shared" si="52"/>
        <v>0</v>
      </c>
      <c r="L121" s="121">
        <f t="shared" si="52"/>
        <v>0</v>
      </c>
      <c r="M121" s="121">
        <f t="shared" si="52"/>
        <v>0</v>
      </c>
      <c r="N121" s="104">
        <f t="shared" si="52"/>
        <v>0</v>
      </c>
      <c r="O121" s="104">
        <f t="shared" si="52"/>
        <v>0</v>
      </c>
      <c r="P121" s="104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</row>
    <row r="123" spans="1:26" x14ac:dyDescent="0.25">
      <c r="A123" s="92" t="s">
        <v>256</v>
      </c>
      <c r="B123" s="93" t="s">
        <v>238</v>
      </c>
      <c r="H123" s="70">
        <f t="shared" ref="H123" si="53">H95+H110+H112+H115+H116+H121-H117</f>
        <v>1550000</v>
      </c>
      <c r="I123" s="70">
        <f>I95+I110+I112+I115+I116+I121-I117</f>
        <v>916480</v>
      </c>
      <c r="J123" s="70">
        <f t="shared" ref="J123:O123" si="54">J95+J110+J112+J115+J116+J121-J117</f>
        <v>7374960</v>
      </c>
      <c r="K123" s="70">
        <f t="shared" si="54"/>
        <v>6801440</v>
      </c>
      <c r="L123" s="70">
        <f t="shared" si="54"/>
        <v>10007920</v>
      </c>
      <c r="M123" s="70">
        <f t="shared" si="54"/>
        <v>18494400</v>
      </c>
      <c r="N123" s="69">
        <f t="shared" si="54"/>
        <v>22980880</v>
      </c>
      <c r="O123" s="69">
        <f t="shared" si="54"/>
        <v>27467360</v>
      </c>
    </row>
    <row r="125" spans="1:26" x14ac:dyDescent="0.25">
      <c r="D125" s="47" t="s">
        <v>53</v>
      </c>
      <c r="F125" s="47">
        <v>0.5</v>
      </c>
      <c r="H125" s="70">
        <f t="shared" ref="H125:O125" si="55">H95+(G16*$F$125)</f>
        <v>350000</v>
      </c>
      <c r="I125" s="70">
        <f t="shared" si="55"/>
        <v>1550000</v>
      </c>
      <c r="J125" s="70">
        <f t="shared" si="55"/>
        <v>916480</v>
      </c>
      <c r="K125" s="70">
        <f t="shared" si="55"/>
        <v>7468710</v>
      </c>
      <c r="L125" s="70">
        <f t="shared" si="55"/>
        <v>7251440</v>
      </c>
      <c r="M125" s="70">
        <f t="shared" si="55"/>
        <v>13757920</v>
      </c>
      <c r="N125" s="69">
        <f t="shared" si="55"/>
        <v>25994400</v>
      </c>
      <c r="O125" s="69">
        <f t="shared" si="55"/>
        <v>30480880</v>
      </c>
    </row>
    <row r="132" spans="3:15" x14ac:dyDescent="0.25">
      <c r="C132" s="92" t="s">
        <v>226</v>
      </c>
      <c r="H132" s="124" t="s">
        <v>6</v>
      </c>
      <c r="I132" s="124" t="s">
        <v>6</v>
      </c>
      <c r="J132" s="124" t="s">
        <v>18</v>
      </c>
      <c r="K132" s="124" t="s">
        <v>6</v>
      </c>
      <c r="L132" s="70" t="s">
        <v>6</v>
      </c>
      <c r="M132" s="70" t="s">
        <v>6</v>
      </c>
      <c r="N132" s="69" t="s">
        <v>6</v>
      </c>
      <c r="O132" s="69" t="s">
        <v>6</v>
      </c>
    </row>
    <row r="133" spans="3:15" x14ac:dyDescent="0.25">
      <c r="H133" s="124">
        <v>1</v>
      </c>
      <c r="I133" s="124">
        <v>2</v>
      </c>
      <c r="J133" s="124">
        <v>3</v>
      </c>
      <c r="K133" s="124">
        <v>4</v>
      </c>
      <c r="L133" s="70">
        <v>5</v>
      </c>
      <c r="M133" s="70">
        <v>6</v>
      </c>
      <c r="N133" s="69">
        <v>7</v>
      </c>
      <c r="O133" s="69">
        <v>8</v>
      </c>
    </row>
    <row r="134" spans="3:15" x14ac:dyDescent="0.25">
      <c r="C134" s="93" t="s">
        <v>131</v>
      </c>
      <c r="D134" s="93"/>
      <c r="H134" s="70">
        <f t="shared" ref="H134:O134" si="56">H12</f>
        <v>0</v>
      </c>
      <c r="I134" s="70">
        <f t="shared" si="56"/>
        <v>0</v>
      </c>
      <c r="J134" s="70">
        <f t="shared" si="56"/>
        <v>250000</v>
      </c>
      <c r="K134" s="70">
        <f t="shared" si="56"/>
        <v>1200000</v>
      </c>
      <c r="L134" s="70">
        <f t="shared" si="56"/>
        <v>10000000</v>
      </c>
      <c r="M134" s="70">
        <f t="shared" si="56"/>
        <v>20000000</v>
      </c>
      <c r="N134" s="69">
        <f t="shared" si="56"/>
        <v>20000000</v>
      </c>
      <c r="O134" s="69">
        <f t="shared" si="56"/>
        <v>20000000</v>
      </c>
    </row>
    <row r="135" spans="3:15" x14ac:dyDescent="0.25">
      <c r="C135" s="93" t="s">
        <v>61</v>
      </c>
      <c r="D135" s="93"/>
      <c r="H135" s="70">
        <f t="shared" ref="H135:O135" si="57">H15</f>
        <v>0</v>
      </c>
      <c r="I135" s="70">
        <f t="shared" si="57"/>
        <v>0</v>
      </c>
      <c r="J135" s="70">
        <f t="shared" si="57"/>
        <v>62500</v>
      </c>
      <c r="K135" s="70">
        <f t="shared" si="57"/>
        <v>300000</v>
      </c>
      <c r="L135" s="70">
        <f t="shared" si="57"/>
        <v>2500000</v>
      </c>
      <c r="M135" s="70">
        <f t="shared" si="57"/>
        <v>5000000</v>
      </c>
      <c r="N135" s="69">
        <f t="shared" si="57"/>
        <v>5000000</v>
      </c>
      <c r="O135" s="69">
        <f t="shared" si="57"/>
        <v>5000000</v>
      </c>
    </row>
    <row r="136" spans="3:15" x14ac:dyDescent="0.25">
      <c r="C136" s="93" t="s">
        <v>223</v>
      </c>
      <c r="D136" s="93"/>
      <c r="H136" s="70">
        <f t="shared" ref="H136:O136" si="58">H27</f>
        <v>0</v>
      </c>
      <c r="I136" s="70">
        <f t="shared" si="58"/>
        <v>1000000</v>
      </c>
      <c r="J136" s="70">
        <f t="shared" si="58"/>
        <v>1200000</v>
      </c>
      <c r="K136" s="70">
        <f t="shared" si="58"/>
        <v>2400000</v>
      </c>
      <c r="L136" s="70">
        <f t="shared" si="58"/>
        <v>8000000</v>
      </c>
      <c r="M136" s="70">
        <f t="shared" si="58"/>
        <v>8000000</v>
      </c>
      <c r="N136" s="69">
        <f t="shared" si="58"/>
        <v>8000000</v>
      </c>
      <c r="O136" s="69">
        <f t="shared" si="58"/>
        <v>8000000</v>
      </c>
    </row>
    <row r="137" spans="3:15" x14ac:dyDescent="0.25">
      <c r="C137" s="93" t="s">
        <v>224</v>
      </c>
      <c r="H137" s="70">
        <f t="shared" ref="H137:O137" si="59">H34</f>
        <v>0</v>
      </c>
      <c r="I137" s="70">
        <f t="shared" si="59"/>
        <v>-814400</v>
      </c>
      <c r="J137" s="70">
        <f t="shared" si="59"/>
        <v>-824400</v>
      </c>
      <c r="K137" s="70">
        <f t="shared" si="59"/>
        <v>-1214400</v>
      </c>
      <c r="L137" s="70">
        <f t="shared" si="59"/>
        <v>-414400</v>
      </c>
      <c r="M137" s="70">
        <f t="shared" si="59"/>
        <v>5585600</v>
      </c>
      <c r="N137" s="69">
        <f t="shared" si="59"/>
        <v>5585600</v>
      </c>
      <c r="O137" s="69">
        <f t="shared" si="59"/>
        <v>5585600</v>
      </c>
    </row>
    <row r="139" spans="3:15" x14ac:dyDescent="0.25">
      <c r="C139" s="93" t="s">
        <v>228</v>
      </c>
      <c r="D139" s="93"/>
      <c r="H139" s="70">
        <f t="shared" ref="H139:O139" si="60">H17</f>
        <v>0</v>
      </c>
      <c r="I139" s="70">
        <f t="shared" si="60"/>
        <v>0</v>
      </c>
      <c r="J139" s="70">
        <f t="shared" si="60"/>
        <v>0</v>
      </c>
      <c r="K139" s="70">
        <f t="shared" si="60"/>
        <v>0</v>
      </c>
      <c r="L139" s="70">
        <f t="shared" si="60"/>
        <v>0</v>
      </c>
      <c r="M139" s="70">
        <f t="shared" si="60"/>
        <v>0</v>
      </c>
      <c r="N139" s="69">
        <f t="shared" si="60"/>
        <v>0</v>
      </c>
      <c r="O139" s="69">
        <f t="shared" si="60"/>
        <v>0</v>
      </c>
    </row>
    <row r="140" spans="3:15" x14ac:dyDescent="0.25">
      <c r="C140" s="93"/>
    </row>
    <row r="141" spans="3:15" x14ac:dyDescent="0.25">
      <c r="C141" s="92" t="s">
        <v>227</v>
      </c>
      <c r="H141" s="70" t="s">
        <v>6</v>
      </c>
      <c r="I141" s="70" t="s">
        <v>6</v>
      </c>
      <c r="J141" s="70" t="s">
        <v>6</v>
      </c>
      <c r="K141" s="70" t="s">
        <v>6</v>
      </c>
      <c r="L141" s="70" t="s">
        <v>6</v>
      </c>
      <c r="M141" s="70" t="s">
        <v>6</v>
      </c>
      <c r="N141" s="69" t="s">
        <v>6</v>
      </c>
      <c r="O141" s="69" t="s">
        <v>6</v>
      </c>
    </row>
    <row r="142" spans="3:15" x14ac:dyDescent="0.25">
      <c r="H142" s="70">
        <v>1</v>
      </c>
      <c r="I142" s="70">
        <v>2</v>
      </c>
      <c r="J142" s="70">
        <v>3</v>
      </c>
      <c r="K142" s="70">
        <v>4</v>
      </c>
      <c r="L142" s="70">
        <v>5</v>
      </c>
      <c r="M142" s="70">
        <v>6</v>
      </c>
      <c r="N142" s="69">
        <v>7</v>
      </c>
      <c r="O142" s="69">
        <v>8</v>
      </c>
    </row>
    <row r="143" spans="3:15" x14ac:dyDescent="0.25">
      <c r="C143" s="93" t="s">
        <v>211</v>
      </c>
      <c r="D143" s="93"/>
      <c r="H143" s="70">
        <f t="shared" ref="H143:O143" si="61">H95</f>
        <v>350000</v>
      </c>
      <c r="I143" s="70">
        <f t="shared" si="61"/>
        <v>1550000</v>
      </c>
      <c r="J143" s="70">
        <f t="shared" si="61"/>
        <v>916480</v>
      </c>
      <c r="K143" s="70">
        <f t="shared" si="61"/>
        <v>7374960</v>
      </c>
      <c r="L143" s="70">
        <f t="shared" si="61"/>
        <v>6801440</v>
      </c>
      <c r="M143" s="70">
        <f t="shared" si="61"/>
        <v>10007920</v>
      </c>
      <c r="N143" s="69">
        <f t="shared" si="61"/>
        <v>18494400</v>
      </c>
      <c r="O143" s="69">
        <f t="shared" si="61"/>
        <v>22980880</v>
      </c>
    </row>
    <row r="144" spans="3:15" x14ac:dyDescent="0.25">
      <c r="C144" s="93" t="s">
        <v>217</v>
      </c>
      <c r="D144" s="93"/>
      <c r="H144" s="70">
        <f t="shared" ref="H144:O144" si="62">H110</f>
        <v>0</v>
      </c>
      <c r="I144" s="70">
        <f t="shared" si="62"/>
        <v>-796400</v>
      </c>
      <c r="J144" s="70">
        <f t="shared" si="62"/>
        <v>-706400</v>
      </c>
      <c r="K144" s="70">
        <f t="shared" si="62"/>
        <v>-816400</v>
      </c>
      <c r="L144" s="70">
        <f t="shared" si="62"/>
        <v>3123600</v>
      </c>
      <c r="M144" s="70">
        <f t="shared" si="62"/>
        <v>9603600</v>
      </c>
      <c r="N144" s="69">
        <f t="shared" si="62"/>
        <v>5603600</v>
      </c>
      <c r="O144" s="69">
        <f t="shared" si="62"/>
        <v>5603600</v>
      </c>
    </row>
    <row r="145" spans="1:26" x14ac:dyDescent="0.25">
      <c r="D145" s="125" t="s">
        <v>219</v>
      </c>
      <c r="E145" s="125"/>
      <c r="F145" s="125"/>
      <c r="G145" s="126"/>
      <c r="H145" s="126">
        <f t="shared" ref="H145:O145" si="63">H34</f>
        <v>0</v>
      </c>
      <c r="I145" s="126">
        <f t="shared" si="63"/>
        <v>-814400</v>
      </c>
      <c r="J145" s="126">
        <f t="shared" si="63"/>
        <v>-824400</v>
      </c>
      <c r="K145" s="126">
        <f t="shared" si="63"/>
        <v>-1214400</v>
      </c>
      <c r="L145" s="126">
        <f t="shared" si="63"/>
        <v>-414400</v>
      </c>
      <c r="M145" s="126">
        <f t="shared" si="63"/>
        <v>5585600</v>
      </c>
      <c r="N145" s="131">
        <f t="shared" si="63"/>
        <v>5585600</v>
      </c>
      <c r="O145" s="131">
        <f t="shared" si="63"/>
        <v>5585600</v>
      </c>
    </row>
    <row r="146" spans="1:26" x14ac:dyDescent="0.25">
      <c r="D146" s="125" t="s">
        <v>218</v>
      </c>
      <c r="E146" s="125"/>
      <c r="F146" s="125"/>
      <c r="G146" s="126"/>
      <c r="H146" s="126">
        <f t="shared" ref="H146:O146" si="64">H97-H110</f>
        <v>0</v>
      </c>
      <c r="I146" s="126">
        <f t="shared" si="64"/>
        <v>-18000</v>
      </c>
      <c r="J146" s="126">
        <f t="shared" si="64"/>
        <v>-118000</v>
      </c>
      <c r="K146" s="126">
        <f t="shared" si="64"/>
        <v>-398000</v>
      </c>
      <c r="L146" s="126">
        <f t="shared" si="64"/>
        <v>-3538000</v>
      </c>
      <c r="M146" s="126">
        <f t="shared" si="64"/>
        <v>-4018000</v>
      </c>
      <c r="N146" s="131">
        <f t="shared" si="64"/>
        <v>-18000</v>
      </c>
      <c r="O146" s="131">
        <f t="shared" si="64"/>
        <v>-18000</v>
      </c>
    </row>
    <row r="147" spans="1:26" x14ac:dyDescent="0.25">
      <c r="C147" s="93" t="s">
        <v>220</v>
      </c>
      <c r="D147" s="93"/>
      <c r="H147" s="70">
        <f t="shared" ref="H147:O147" si="65">H112</f>
        <v>0</v>
      </c>
      <c r="I147" s="70">
        <f t="shared" si="65"/>
        <v>0</v>
      </c>
      <c r="J147" s="70">
        <f t="shared" si="65"/>
        <v>0</v>
      </c>
      <c r="K147" s="70">
        <f t="shared" si="65"/>
        <v>0</v>
      </c>
      <c r="L147" s="70">
        <f t="shared" si="65"/>
        <v>0</v>
      </c>
      <c r="M147" s="70">
        <f t="shared" si="65"/>
        <v>0</v>
      </c>
      <c r="N147" s="69">
        <f t="shared" si="65"/>
        <v>0</v>
      </c>
      <c r="O147" s="69">
        <f t="shared" si="65"/>
        <v>0</v>
      </c>
    </row>
    <row r="148" spans="1:26" x14ac:dyDescent="0.25">
      <c r="C148" s="93" t="s">
        <v>213</v>
      </c>
      <c r="D148" s="93"/>
      <c r="H148" s="70">
        <f t="shared" ref="H148:O148" si="66">H115+H116</f>
        <v>1200000</v>
      </c>
      <c r="I148" s="70">
        <f t="shared" si="66"/>
        <v>0</v>
      </c>
      <c r="J148" s="70">
        <f t="shared" si="66"/>
        <v>7000000</v>
      </c>
      <c r="K148" s="70">
        <f t="shared" si="66"/>
        <v>0</v>
      </c>
      <c r="L148" s="70">
        <f t="shared" si="66"/>
        <v>0</v>
      </c>
      <c r="M148" s="70">
        <f t="shared" si="66"/>
        <v>0</v>
      </c>
      <c r="N148" s="69">
        <f t="shared" si="66"/>
        <v>0</v>
      </c>
      <c r="O148" s="69">
        <f t="shared" si="66"/>
        <v>0</v>
      </c>
    </row>
    <row r="149" spans="1:26" s="93" customFormat="1" x14ac:dyDescent="0.25">
      <c r="A149" s="92"/>
      <c r="C149" s="93" t="s">
        <v>212</v>
      </c>
      <c r="G149" s="118"/>
      <c r="H149" s="118">
        <f>H123-H153</f>
        <v>1550000</v>
      </c>
      <c r="I149" s="118">
        <f t="shared" ref="I149:O149" si="67">I123-I153</f>
        <v>916480</v>
      </c>
      <c r="J149" s="118">
        <f t="shared" si="67"/>
        <v>7374960</v>
      </c>
      <c r="K149" s="118">
        <f t="shared" si="67"/>
        <v>6801440</v>
      </c>
      <c r="L149" s="118">
        <f t="shared" si="67"/>
        <v>10007920</v>
      </c>
      <c r="M149" s="118">
        <f t="shared" si="67"/>
        <v>18494400</v>
      </c>
      <c r="N149" s="102">
        <f t="shared" si="67"/>
        <v>22980880</v>
      </c>
      <c r="O149" s="102">
        <f t="shared" si="67"/>
        <v>27467360</v>
      </c>
      <c r="P149" s="102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</row>
    <row r="150" spans="1:26" x14ac:dyDescent="0.25">
      <c r="C150" s="93"/>
      <c r="D150" s="93"/>
    </row>
    <row r="151" spans="1:26" x14ac:dyDescent="0.25">
      <c r="C151" s="93" t="s">
        <v>216</v>
      </c>
      <c r="D151" s="93"/>
      <c r="H151" s="70">
        <f>H149-H143</f>
        <v>1200000</v>
      </c>
      <c r="I151" s="70">
        <f>I149-I143</f>
        <v>-633520</v>
      </c>
      <c r="J151" s="70">
        <f>J149-J143</f>
        <v>6458480</v>
      </c>
      <c r="K151" s="70">
        <f>K149-K143</f>
        <v>-573520</v>
      </c>
      <c r="L151" s="70">
        <f t="shared" ref="L151:O151" si="68">L149-L143</f>
        <v>3206480</v>
      </c>
      <c r="M151" s="70">
        <f t="shared" si="68"/>
        <v>8486480</v>
      </c>
      <c r="N151" s="69">
        <f t="shared" si="68"/>
        <v>4486480</v>
      </c>
      <c r="O151" s="69">
        <f t="shared" si="68"/>
        <v>4486480</v>
      </c>
    </row>
    <row r="152" spans="1:26" x14ac:dyDescent="0.25">
      <c r="C152" s="93"/>
      <c r="D152" s="93"/>
    </row>
    <row r="153" spans="1:26" x14ac:dyDescent="0.25">
      <c r="C153" s="93" t="s">
        <v>214</v>
      </c>
      <c r="H153" s="70">
        <f t="shared" ref="H153:O153" si="69">H57</f>
        <v>0</v>
      </c>
      <c r="I153" s="70">
        <f t="shared" si="69"/>
        <v>0</v>
      </c>
      <c r="J153" s="70">
        <f t="shared" si="69"/>
        <v>0</v>
      </c>
      <c r="K153" s="70">
        <f t="shared" si="69"/>
        <v>0</v>
      </c>
      <c r="L153" s="70">
        <f t="shared" si="69"/>
        <v>0</v>
      </c>
      <c r="M153" s="70">
        <f t="shared" si="69"/>
        <v>0</v>
      </c>
      <c r="N153" s="69">
        <f t="shared" si="69"/>
        <v>0</v>
      </c>
      <c r="O153" s="69">
        <f t="shared" si="69"/>
        <v>0</v>
      </c>
    </row>
    <row r="154" spans="1:26" x14ac:dyDescent="0.25">
      <c r="C154" s="93" t="s">
        <v>239</v>
      </c>
      <c r="H154" s="70">
        <f>H117</f>
        <v>0</v>
      </c>
      <c r="I154" s="70" t="e">
        <f>#REF!</f>
        <v>#REF!</v>
      </c>
      <c r="J154" s="70" t="e">
        <f>#REF!</f>
        <v>#REF!</v>
      </c>
      <c r="K154" s="70" t="e">
        <f>#REF!</f>
        <v>#REF!</v>
      </c>
      <c r="L154" s="70" t="e">
        <f>#REF!</f>
        <v>#REF!</v>
      </c>
      <c r="M154" s="70" t="e">
        <f>#REF!</f>
        <v>#REF!</v>
      </c>
      <c r="N154" s="69" t="e">
        <f>#REF!</f>
        <v>#REF!</v>
      </c>
      <c r="O154" s="69" t="e">
        <f>#REF!</f>
        <v>#REF!</v>
      </c>
    </row>
    <row r="155" spans="1:26" x14ac:dyDescent="0.25">
      <c r="C155" s="93"/>
      <c r="D155" s="93"/>
    </row>
    <row r="156" spans="1:26" x14ac:dyDescent="0.25">
      <c r="C156" s="93"/>
      <c r="D156" s="93"/>
    </row>
    <row r="157" spans="1:26" x14ac:dyDescent="0.25">
      <c r="C157" s="93" t="s">
        <v>229</v>
      </c>
      <c r="H157" s="70">
        <f>H125</f>
        <v>350000</v>
      </c>
      <c r="I157" s="70">
        <f t="shared" ref="I157:O157" si="70">I125</f>
        <v>1550000</v>
      </c>
      <c r="J157" s="70">
        <f t="shared" si="70"/>
        <v>916480</v>
      </c>
      <c r="K157" s="70">
        <f t="shared" si="70"/>
        <v>7468710</v>
      </c>
      <c r="L157" s="70">
        <f t="shared" si="70"/>
        <v>7251440</v>
      </c>
      <c r="M157" s="70">
        <f t="shared" si="70"/>
        <v>13757920</v>
      </c>
      <c r="N157" s="69">
        <f t="shared" si="70"/>
        <v>25994400</v>
      </c>
      <c r="O157" s="69">
        <f t="shared" si="70"/>
        <v>30480880</v>
      </c>
    </row>
    <row r="158" spans="1:26" x14ac:dyDescent="0.25">
      <c r="D158" s="93"/>
    </row>
    <row r="159" spans="1:26" x14ac:dyDescent="0.25">
      <c r="C159" s="93" t="s">
        <v>221</v>
      </c>
      <c r="D159" s="93"/>
      <c r="H159" s="70" t="s">
        <v>225</v>
      </c>
      <c r="J159" s="47"/>
    </row>
    <row r="160" spans="1:26" x14ac:dyDescent="0.25">
      <c r="D160" s="93"/>
      <c r="H160" s="47"/>
      <c r="J160" s="47"/>
      <c r="Q160" s="70" t="s">
        <v>230</v>
      </c>
    </row>
    <row r="161" spans="1:16" x14ac:dyDescent="0.25">
      <c r="H161" s="70" t="s">
        <v>6</v>
      </c>
      <c r="I161" s="70" t="s">
        <v>6</v>
      </c>
      <c r="J161" s="70" t="s">
        <v>6</v>
      </c>
      <c r="K161" s="70" t="s">
        <v>6</v>
      </c>
      <c r="L161" s="70" t="s">
        <v>6</v>
      </c>
      <c r="M161" s="70" t="s">
        <v>6</v>
      </c>
      <c r="N161" s="69" t="s">
        <v>6</v>
      </c>
      <c r="O161" s="69" t="s">
        <v>6</v>
      </c>
    </row>
    <row r="162" spans="1:16" x14ac:dyDescent="0.25">
      <c r="C162" s="93" t="s">
        <v>243</v>
      </c>
      <c r="H162" s="70">
        <v>1</v>
      </c>
      <c r="I162" s="70">
        <v>2</v>
      </c>
      <c r="J162" s="70">
        <v>3</v>
      </c>
      <c r="K162" s="70">
        <v>4</v>
      </c>
      <c r="L162" s="70">
        <v>5</v>
      </c>
      <c r="M162" s="70">
        <v>6</v>
      </c>
      <c r="N162" s="69">
        <v>7</v>
      </c>
      <c r="O162" s="69">
        <v>8</v>
      </c>
    </row>
    <row r="163" spans="1:16" x14ac:dyDescent="0.25">
      <c r="D163" s="70" t="s">
        <v>36</v>
      </c>
      <c r="H163" s="70">
        <f t="shared" ref="H163:O163" si="71">G77+G79</f>
        <v>1000</v>
      </c>
      <c r="I163" s="70">
        <f t="shared" si="71"/>
        <v>1000</v>
      </c>
      <c r="J163" s="70">
        <f t="shared" si="71"/>
        <v>-813400</v>
      </c>
      <c r="K163" s="70">
        <f t="shared" si="71"/>
        <v>-1637800</v>
      </c>
      <c r="L163" s="70">
        <f t="shared" si="71"/>
        <v>-2852200</v>
      </c>
      <c r="M163" s="70">
        <f t="shared" si="71"/>
        <v>-3266600</v>
      </c>
      <c r="N163" s="69">
        <f t="shared" si="71"/>
        <v>2319000</v>
      </c>
      <c r="O163" s="69">
        <f t="shared" si="71"/>
        <v>7904600</v>
      </c>
    </row>
    <row r="164" spans="1:16" x14ac:dyDescent="0.25">
      <c r="D164" s="70" t="s">
        <v>250</v>
      </c>
      <c r="H164" s="70">
        <f t="shared" ref="H164:O164" si="72">((H34+H31)/(H163))*100</f>
        <v>0</v>
      </c>
      <c r="I164" s="70">
        <f t="shared" si="72"/>
        <v>-79640</v>
      </c>
      <c r="J164" s="70">
        <f t="shared" si="72"/>
        <v>99.139414802065403</v>
      </c>
      <c r="K164" s="70">
        <f t="shared" si="72"/>
        <v>73.049212358041274</v>
      </c>
      <c r="L164" s="70">
        <f t="shared" si="72"/>
        <v>13.898043615454736</v>
      </c>
      <c r="M164" s="70">
        <f t="shared" si="72"/>
        <v>-171.5422763729872</v>
      </c>
      <c r="N164" s="69">
        <f t="shared" si="72"/>
        <v>241.6386373436826</v>
      </c>
      <c r="O164" s="69">
        <f t="shared" si="72"/>
        <v>70.890367634035883</v>
      </c>
    </row>
    <row r="165" spans="1:16" x14ac:dyDescent="0.25">
      <c r="D165" s="70" t="s">
        <v>244</v>
      </c>
      <c r="H165" s="70">
        <f t="shared" ref="H165:O165" si="73">(H28/H61)*100</f>
        <v>0</v>
      </c>
      <c r="I165" s="70">
        <f t="shared" si="73"/>
        <v>-95.376163589195784</v>
      </c>
      <c r="J165" s="70">
        <f t="shared" si="73"/>
        <v>-13.463719763144914</v>
      </c>
      <c r="K165" s="70">
        <f t="shared" si="73"/>
        <v>-21.284324520677011</v>
      </c>
      <c r="L165" s="70">
        <f t="shared" si="73"/>
        <v>-4.4107580152294652</v>
      </c>
      <c r="M165" s="70">
        <f t="shared" si="73"/>
        <v>33.247207234592295</v>
      </c>
      <c r="N165" s="69">
        <f t="shared" si="73"/>
        <v>27.426371945485776</v>
      </c>
      <c r="O165" s="69">
        <f t="shared" si="73"/>
        <v>23.340055269250879</v>
      </c>
    </row>
    <row r="166" spans="1:16" x14ac:dyDescent="0.25">
      <c r="D166" s="70"/>
    </row>
    <row r="167" spans="1:16" x14ac:dyDescent="0.25">
      <c r="D167" s="70"/>
    </row>
    <row r="168" spans="1:16" x14ac:dyDescent="0.25">
      <c r="D168" s="47" t="s">
        <v>245</v>
      </c>
      <c r="H168" s="127" t="e">
        <f t="shared" ref="H168:O168" si="74">H49/H70</f>
        <v>#DIV/0!</v>
      </c>
      <c r="I168" s="127" t="e">
        <f t="shared" si="74"/>
        <v>#DIV/0!</v>
      </c>
      <c r="J168" s="127">
        <f t="shared" si="74"/>
        <v>56.428266666666666</v>
      </c>
      <c r="K168" s="127">
        <f t="shared" si="74"/>
        <v>11.034031746031745</v>
      </c>
      <c r="L168" s="127">
        <f t="shared" si="74"/>
        <v>2.1443657142857142</v>
      </c>
      <c r="M168" s="127">
        <f t="shared" si="74"/>
        <v>1.9994666666666667</v>
      </c>
      <c r="N168" s="132">
        <f t="shared" si="74"/>
        <v>2.4267504761904761</v>
      </c>
      <c r="O168" s="132">
        <f t="shared" si="74"/>
        <v>2.8540342857142855</v>
      </c>
    </row>
    <row r="169" spans="1:16" x14ac:dyDescent="0.25">
      <c r="D169" s="70"/>
    </row>
    <row r="170" spans="1:16" x14ac:dyDescent="0.25">
      <c r="D170" s="70" t="s">
        <v>246</v>
      </c>
      <c r="H170" s="70" t="e">
        <f>(H15/H12)*100</f>
        <v>#DIV/0!</v>
      </c>
    </row>
    <row r="171" spans="1:16" x14ac:dyDescent="0.25">
      <c r="D171" s="70" t="s">
        <v>247</v>
      </c>
      <c r="H171" s="70" t="e">
        <f t="shared" ref="H171:O171" si="75">(H28/H12)*100</f>
        <v>#DIV/0!</v>
      </c>
      <c r="I171" s="70" t="e">
        <f t="shared" si="75"/>
        <v>#DIV/0!</v>
      </c>
      <c r="J171" s="70">
        <f t="shared" si="75"/>
        <v>-405</v>
      </c>
      <c r="K171" s="70">
        <f t="shared" si="75"/>
        <v>-125</v>
      </c>
      <c r="L171" s="70">
        <f t="shared" si="75"/>
        <v>-5</v>
      </c>
      <c r="M171" s="70">
        <f t="shared" si="75"/>
        <v>35</v>
      </c>
      <c r="N171" s="69">
        <f t="shared" si="75"/>
        <v>35</v>
      </c>
      <c r="O171" s="69">
        <f t="shared" si="75"/>
        <v>35</v>
      </c>
    </row>
    <row r="172" spans="1:16" x14ac:dyDescent="0.25">
      <c r="D172" s="70" t="s">
        <v>248</v>
      </c>
      <c r="H172" s="70">
        <f t="shared" ref="H172:O172" si="76">(H28/(H50+H49-H70))*100</f>
        <v>0</v>
      </c>
      <c r="I172" s="70">
        <f t="shared" si="76"/>
        <v>-93.766409121596283</v>
      </c>
      <c r="J172" s="70">
        <f t="shared" si="76"/>
        <v>-13.636437098651037</v>
      </c>
      <c r="K172" s="70">
        <f t="shared" si="76"/>
        <v>-23.178767013214987</v>
      </c>
      <c r="L172" s="70">
        <f t="shared" si="76"/>
        <v>-8.1196248083768552</v>
      </c>
      <c r="M172" s="70">
        <f t="shared" si="76"/>
        <v>65.762278756905033</v>
      </c>
      <c r="N172" s="69">
        <f t="shared" si="76"/>
        <v>46.263006513831314</v>
      </c>
      <c r="O172" s="69">
        <f t="shared" si="76"/>
        <v>35.682681053923666</v>
      </c>
    </row>
    <row r="173" spans="1:16" x14ac:dyDescent="0.25">
      <c r="D173" s="70"/>
    </row>
    <row r="174" spans="1:16" s="70" customFormat="1" x14ac:dyDescent="0.25">
      <c r="A174" s="92"/>
      <c r="B174" s="47"/>
      <c r="C174" s="47"/>
      <c r="D174" s="70" t="s">
        <v>249</v>
      </c>
      <c r="E174" s="47"/>
      <c r="F174" s="47"/>
      <c r="H174" s="127">
        <f>H34/H61</f>
        <v>0</v>
      </c>
      <c r="I174" s="127">
        <f t="shared" ref="I174:O174" si="77">I28/I61</f>
        <v>-0.95376163589195784</v>
      </c>
      <c r="J174" s="127">
        <f t="shared" si="77"/>
        <v>-0.13463719763144913</v>
      </c>
      <c r="K174" s="127">
        <f t="shared" si="77"/>
        <v>-0.21284324520677012</v>
      </c>
      <c r="L174" s="127">
        <f t="shared" si="77"/>
        <v>-4.410758015229465E-2</v>
      </c>
      <c r="M174" s="127">
        <f t="shared" si="77"/>
        <v>0.33247207234592296</v>
      </c>
      <c r="N174" s="132">
        <f t="shared" si="77"/>
        <v>0.27426371945485778</v>
      </c>
      <c r="O174" s="132">
        <f t="shared" si="77"/>
        <v>0.23340055269250878</v>
      </c>
      <c r="P174" s="69"/>
    </row>
    <row r="175" spans="1:16" s="70" customFormat="1" x14ac:dyDescent="0.25">
      <c r="A175" s="92"/>
      <c r="B175" s="47"/>
      <c r="C175" s="47"/>
      <c r="D175" s="47"/>
      <c r="E175" s="47"/>
      <c r="F175" s="47"/>
      <c r="N175" s="69"/>
      <c r="O175" s="69"/>
      <c r="P175" s="69"/>
    </row>
    <row r="176" spans="1:16" s="70" customFormat="1" x14ac:dyDescent="0.25">
      <c r="A176" s="92"/>
      <c r="B176" s="47"/>
      <c r="C176" s="47"/>
      <c r="D176" s="47"/>
      <c r="E176" s="47"/>
      <c r="F176" s="47"/>
      <c r="H176" s="70" t="s">
        <v>251</v>
      </c>
      <c r="N176" s="69"/>
      <c r="O176" s="69"/>
      <c r="P176" s="69"/>
    </row>
    <row r="194" spans="1:16" s="70" customFormat="1" x14ac:dyDescent="0.25">
      <c r="A194" s="92"/>
      <c r="B194" s="47"/>
      <c r="C194" s="47"/>
      <c r="D194" s="47"/>
      <c r="E194" s="47"/>
      <c r="F194" s="47" t="s">
        <v>240</v>
      </c>
      <c r="N194" s="69"/>
      <c r="O194" s="69"/>
      <c r="P194" s="69"/>
    </row>
    <row r="195" spans="1:16" s="70" customFormat="1" x14ac:dyDescent="0.25">
      <c r="A195" s="92"/>
      <c r="B195" s="47"/>
      <c r="C195" s="47"/>
      <c r="D195" s="47"/>
      <c r="E195" s="47"/>
      <c r="F195" s="47" t="s">
        <v>241</v>
      </c>
      <c r="N195" s="69"/>
      <c r="O195" s="69"/>
      <c r="P195" s="69"/>
    </row>
    <row r="196" spans="1:16" s="70" customFormat="1" x14ac:dyDescent="0.25">
      <c r="A196" s="92"/>
      <c r="B196" s="47"/>
      <c r="C196" s="47"/>
      <c r="D196" s="47"/>
      <c r="E196" s="47"/>
      <c r="F196" s="47" t="s">
        <v>242</v>
      </c>
      <c r="N196" s="69"/>
      <c r="O196" s="69"/>
      <c r="P196" s="69"/>
    </row>
  </sheetData>
  <sheetProtection selectLockedCells="1" selectUnlockedCells="1"/>
  <hyperlinks>
    <hyperlink ref="E77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196"/>
  <sheetViews>
    <sheetView topLeftCell="A25" workbookViewId="0">
      <selection activeCell="C25" sqref="C25"/>
    </sheetView>
  </sheetViews>
  <sheetFormatPr defaultRowHeight="15" x14ac:dyDescent="0.25"/>
  <cols>
    <col min="1" max="1" width="9.140625" style="92"/>
    <col min="2" max="6" width="9.140625" style="47"/>
    <col min="7" max="7" width="15" style="70" customWidth="1"/>
    <col min="8" max="8" width="10.140625" style="70" customWidth="1"/>
    <col min="9" max="9" width="10.85546875" style="70" customWidth="1"/>
    <col min="10" max="13" width="11" style="70" customWidth="1"/>
    <col min="14" max="15" width="11" style="69" customWidth="1"/>
    <col min="16" max="16" width="9.140625" style="69"/>
    <col min="17" max="26" width="9.140625" style="70"/>
    <col min="27" max="16384" width="9.140625" style="47"/>
  </cols>
  <sheetData>
    <row r="4" spans="1:20" s="70" customFormat="1" x14ac:dyDescent="0.25">
      <c r="A4" s="92"/>
      <c r="B4" s="47"/>
      <c r="C4" s="47"/>
      <c r="D4" s="47"/>
      <c r="E4" s="47"/>
      <c r="F4" s="47"/>
      <c r="H4" s="118" t="s">
        <v>4</v>
      </c>
      <c r="I4" s="118"/>
      <c r="J4" s="118"/>
      <c r="K4" s="118"/>
      <c r="N4" s="69"/>
      <c r="O4" s="69"/>
      <c r="P4" s="69"/>
    </row>
    <row r="5" spans="1:20" s="70" customFormat="1" x14ac:dyDescent="0.25">
      <c r="A5" s="92"/>
      <c r="B5" s="47"/>
      <c r="C5" s="47"/>
      <c r="D5" s="47"/>
      <c r="E5" s="47"/>
      <c r="F5" s="47"/>
      <c r="H5" s="118"/>
      <c r="I5" s="118" t="s">
        <v>5</v>
      </c>
      <c r="J5" s="118"/>
      <c r="K5" s="118"/>
      <c r="N5" s="69"/>
      <c r="O5" s="69"/>
      <c r="P5" s="69"/>
    </row>
    <row r="6" spans="1:20" s="70" customFormat="1" x14ac:dyDescent="0.25">
      <c r="A6" s="92"/>
      <c r="B6" s="47"/>
      <c r="C6" s="47"/>
      <c r="D6" s="47"/>
      <c r="E6" s="47"/>
      <c r="F6" s="47"/>
      <c r="H6" s="118" t="s">
        <v>6</v>
      </c>
      <c r="I6" s="118" t="s">
        <v>6</v>
      </c>
      <c r="J6" s="118" t="s">
        <v>6</v>
      </c>
      <c r="K6" s="118" t="s">
        <v>6</v>
      </c>
      <c r="L6" s="70" t="s">
        <v>6</v>
      </c>
      <c r="M6" s="70" t="s">
        <v>6</v>
      </c>
      <c r="N6" s="69" t="s">
        <v>6</v>
      </c>
      <c r="O6" s="69" t="s">
        <v>6</v>
      </c>
      <c r="P6" s="69"/>
    </row>
    <row r="7" spans="1:20" s="70" customFormat="1" x14ac:dyDescent="0.25">
      <c r="A7" s="92"/>
      <c r="B7" s="47"/>
      <c r="C7" s="47"/>
      <c r="D7" s="47"/>
      <c r="E7" s="47"/>
      <c r="F7" s="47"/>
      <c r="H7" s="118">
        <v>1</v>
      </c>
      <c r="I7" s="118">
        <v>2</v>
      </c>
      <c r="J7" s="118">
        <v>3</v>
      </c>
      <c r="K7" s="118">
        <v>4</v>
      </c>
      <c r="L7" s="70">
        <v>5</v>
      </c>
      <c r="M7" s="70">
        <v>6</v>
      </c>
      <c r="N7" s="69">
        <v>7</v>
      </c>
      <c r="O7" s="69">
        <v>8</v>
      </c>
      <c r="P7" s="69"/>
    </row>
    <row r="8" spans="1:20" s="70" customFormat="1" x14ac:dyDescent="0.25">
      <c r="A8" s="92"/>
      <c r="B8" s="47"/>
      <c r="C8" s="47"/>
      <c r="D8" s="47"/>
      <c r="E8" s="47"/>
      <c r="F8" s="47"/>
      <c r="I8" s="70" t="s">
        <v>7</v>
      </c>
      <c r="N8" s="69"/>
      <c r="O8" s="69"/>
      <c r="P8" s="69"/>
    </row>
    <row r="10" spans="1:20" s="70" customFormat="1" x14ac:dyDescent="0.25">
      <c r="A10" s="92"/>
      <c r="B10" s="47"/>
      <c r="C10" s="47" t="s">
        <v>130</v>
      </c>
      <c r="D10" s="47"/>
      <c r="E10" s="47" t="s">
        <v>60</v>
      </c>
      <c r="F10" s="47"/>
      <c r="H10" s="70">
        <v>2000000</v>
      </c>
      <c r="I10" s="70">
        <v>2100000</v>
      </c>
      <c r="J10" s="70">
        <v>2300000</v>
      </c>
      <c r="K10" s="70">
        <v>2500000</v>
      </c>
      <c r="L10" s="70">
        <v>2500000</v>
      </c>
      <c r="M10" s="70">
        <v>1800000</v>
      </c>
      <c r="N10" s="69">
        <v>1700000</v>
      </c>
      <c r="O10" s="69">
        <v>1700000</v>
      </c>
      <c r="P10" s="69"/>
    </row>
    <row r="11" spans="1:20" s="70" customFormat="1" x14ac:dyDescent="0.25">
      <c r="A11" s="92"/>
      <c r="B11" s="47"/>
      <c r="C11" s="47"/>
      <c r="D11" s="47"/>
      <c r="E11" s="47" t="s">
        <v>133</v>
      </c>
      <c r="F11" s="47"/>
      <c r="H11" s="70">
        <v>1900000</v>
      </c>
      <c r="I11" s="70">
        <v>1900000</v>
      </c>
      <c r="J11" s="70">
        <v>2100000</v>
      </c>
      <c r="K11" s="70">
        <v>2100000</v>
      </c>
      <c r="L11" s="70">
        <v>2000000</v>
      </c>
      <c r="M11" s="70">
        <v>1000000</v>
      </c>
      <c r="N11" s="69">
        <v>500000</v>
      </c>
      <c r="O11" s="69">
        <v>250000</v>
      </c>
      <c r="P11" s="69"/>
    </row>
    <row r="12" spans="1:20" s="70" customFormat="1" x14ac:dyDescent="0.25">
      <c r="A12" s="92"/>
      <c r="B12" s="47"/>
      <c r="C12" s="119" t="s">
        <v>131</v>
      </c>
      <c r="D12" s="119"/>
      <c r="E12" s="119"/>
      <c r="F12" s="119"/>
      <c r="G12" s="120"/>
      <c r="H12" s="120">
        <f>H10+H11</f>
        <v>3900000</v>
      </c>
      <c r="I12" s="120">
        <f t="shared" ref="I12:O12" si="0">I10+I11</f>
        <v>4000000</v>
      </c>
      <c r="J12" s="120">
        <f t="shared" si="0"/>
        <v>4400000</v>
      </c>
      <c r="K12" s="120">
        <f t="shared" si="0"/>
        <v>4600000</v>
      </c>
      <c r="L12" s="120">
        <f t="shared" si="0"/>
        <v>4500000</v>
      </c>
      <c r="M12" s="120">
        <f t="shared" si="0"/>
        <v>2800000</v>
      </c>
      <c r="N12" s="129">
        <f t="shared" si="0"/>
        <v>2200000</v>
      </c>
      <c r="O12" s="129">
        <f t="shared" si="0"/>
        <v>1950000</v>
      </c>
      <c r="P12" s="69"/>
    </row>
    <row r="13" spans="1:20" s="70" customFormat="1" x14ac:dyDescent="0.25">
      <c r="A13" s="92"/>
      <c r="B13" s="47"/>
      <c r="C13" s="47" t="s">
        <v>9</v>
      </c>
      <c r="D13" s="47"/>
      <c r="E13" s="47" t="s">
        <v>60</v>
      </c>
      <c r="F13" s="47"/>
      <c r="H13" s="70">
        <f>H10*0.25</f>
        <v>500000</v>
      </c>
      <c r="I13" s="70">
        <f t="shared" ref="I13:O14" si="1">I10*0.25</f>
        <v>525000</v>
      </c>
      <c r="J13" s="70">
        <f t="shared" si="1"/>
        <v>575000</v>
      </c>
      <c r="K13" s="70">
        <f t="shared" si="1"/>
        <v>625000</v>
      </c>
      <c r="L13" s="70">
        <f t="shared" si="1"/>
        <v>625000</v>
      </c>
      <c r="M13" s="70">
        <f t="shared" si="1"/>
        <v>450000</v>
      </c>
      <c r="N13" s="69">
        <f t="shared" si="1"/>
        <v>425000</v>
      </c>
      <c r="O13" s="69">
        <f t="shared" si="1"/>
        <v>425000</v>
      </c>
      <c r="P13" s="69"/>
    </row>
    <row r="14" spans="1:20" s="70" customFormat="1" x14ac:dyDescent="0.25">
      <c r="A14" s="92"/>
      <c r="B14" s="47"/>
      <c r="C14" s="47"/>
      <c r="D14" s="47"/>
      <c r="E14" s="47" t="s">
        <v>133</v>
      </c>
      <c r="F14" s="47"/>
      <c r="H14" s="70">
        <f>H11*0.25</f>
        <v>475000</v>
      </c>
      <c r="I14" s="70">
        <f t="shared" si="1"/>
        <v>475000</v>
      </c>
      <c r="J14" s="70">
        <f t="shared" si="1"/>
        <v>525000</v>
      </c>
      <c r="K14" s="70">
        <f t="shared" si="1"/>
        <v>525000</v>
      </c>
      <c r="L14" s="70">
        <f t="shared" si="1"/>
        <v>500000</v>
      </c>
      <c r="M14" s="70">
        <f t="shared" si="1"/>
        <v>250000</v>
      </c>
      <c r="N14" s="69">
        <f t="shared" si="1"/>
        <v>125000</v>
      </c>
      <c r="O14" s="69">
        <f t="shared" si="1"/>
        <v>62500</v>
      </c>
      <c r="P14" s="69"/>
    </row>
    <row r="15" spans="1:20" s="70" customFormat="1" x14ac:dyDescent="0.25">
      <c r="A15" s="92"/>
      <c r="B15" s="47"/>
      <c r="C15" s="93" t="s">
        <v>132</v>
      </c>
      <c r="D15" s="93"/>
      <c r="E15" s="93"/>
      <c r="F15" s="93"/>
      <c r="G15" s="118"/>
      <c r="H15" s="118">
        <f t="shared" ref="H15:O15" si="2">H13+H14</f>
        <v>975000</v>
      </c>
      <c r="I15" s="118">
        <f t="shared" si="2"/>
        <v>1000000</v>
      </c>
      <c r="J15" s="118">
        <f t="shared" si="2"/>
        <v>1100000</v>
      </c>
      <c r="K15" s="118">
        <f t="shared" si="2"/>
        <v>1150000</v>
      </c>
      <c r="L15" s="118">
        <f t="shared" si="2"/>
        <v>1125000</v>
      </c>
      <c r="M15" s="118">
        <f t="shared" si="2"/>
        <v>700000</v>
      </c>
      <c r="N15" s="102">
        <f t="shared" si="2"/>
        <v>550000</v>
      </c>
      <c r="O15" s="102">
        <f t="shared" si="2"/>
        <v>487500</v>
      </c>
      <c r="P15" s="69"/>
      <c r="T15" s="70" t="s">
        <v>222</v>
      </c>
    </row>
    <row r="16" spans="1:20" s="70" customFormat="1" x14ac:dyDescent="0.25">
      <c r="A16" s="92"/>
      <c r="B16" s="47"/>
      <c r="C16" s="93" t="s">
        <v>61</v>
      </c>
      <c r="D16" s="47"/>
      <c r="E16" s="47"/>
      <c r="F16" s="47"/>
      <c r="H16" s="70">
        <f>(H10-H13)+(H11-H14)</f>
        <v>2925000</v>
      </c>
      <c r="I16" s="70">
        <f t="shared" ref="I16:O16" si="3">(I10-I13)+(I11-I14)</f>
        <v>3000000</v>
      </c>
      <c r="J16" s="70">
        <f t="shared" si="3"/>
        <v>3300000</v>
      </c>
      <c r="K16" s="70">
        <f t="shared" si="3"/>
        <v>3450000</v>
      </c>
      <c r="L16" s="70">
        <f t="shared" si="3"/>
        <v>3375000</v>
      </c>
      <c r="M16" s="70">
        <f t="shared" si="3"/>
        <v>2100000</v>
      </c>
      <c r="N16" s="69">
        <f t="shared" si="3"/>
        <v>1650000</v>
      </c>
      <c r="O16" s="69">
        <f t="shared" si="3"/>
        <v>1462500</v>
      </c>
      <c r="P16" s="69"/>
    </row>
    <row r="17" spans="1:26" x14ac:dyDescent="0.25">
      <c r="C17" s="47" t="s">
        <v>62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20000</v>
      </c>
      <c r="N17" s="69">
        <v>30000</v>
      </c>
      <c r="O17" s="69">
        <v>35000</v>
      </c>
      <c r="R17" s="70" t="s">
        <v>6</v>
      </c>
      <c r="S17" s="70" t="s">
        <v>6</v>
      </c>
      <c r="T17" s="70" t="s">
        <v>6</v>
      </c>
      <c r="U17" s="70" t="s">
        <v>6</v>
      </c>
      <c r="V17" s="70" t="s">
        <v>6</v>
      </c>
      <c r="W17" s="70" t="s">
        <v>6</v>
      </c>
      <c r="X17" s="70" t="s">
        <v>6</v>
      </c>
      <c r="Y17" s="70" t="s">
        <v>6</v>
      </c>
    </row>
    <row r="18" spans="1:26" x14ac:dyDescent="0.25">
      <c r="C18" s="93" t="s">
        <v>8</v>
      </c>
      <c r="H18" s="118">
        <f>H16+H17</f>
        <v>2925000</v>
      </c>
      <c r="I18" s="118">
        <f t="shared" ref="I18:O18" si="4">I16+I17</f>
        <v>3000000</v>
      </c>
      <c r="J18" s="118">
        <f t="shared" si="4"/>
        <v>3300000</v>
      </c>
      <c r="K18" s="118">
        <f t="shared" si="4"/>
        <v>3450000</v>
      </c>
      <c r="L18" s="118">
        <f t="shared" si="4"/>
        <v>3375000</v>
      </c>
      <c r="M18" s="118">
        <f t="shared" si="4"/>
        <v>2120000</v>
      </c>
      <c r="N18" s="102">
        <f t="shared" si="4"/>
        <v>1680000</v>
      </c>
      <c r="O18" s="102">
        <f t="shared" si="4"/>
        <v>1497500</v>
      </c>
      <c r="R18" s="70">
        <v>1</v>
      </c>
      <c r="S18" s="70">
        <v>2</v>
      </c>
      <c r="T18" s="70">
        <v>3</v>
      </c>
      <c r="U18" s="70">
        <v>4</v>
      </c>
      <c r="V18" s="70">
        <v>5</v>
      </c>
      <c r="W18" s="70">
        <v>6</v>
      </c>
      <c r="X18" s="70">
        <v>7</v>
      </c>
      <c r="Y18" s="70">
        <v>8</v>
      </c>
    </row>
    <row r="20" spans="1:26" x14ac:dyDescent="0.25">
      <c r="C20" s="47" t="s">
        <v>0</v>
      </c>
      <c r="H20" s="70">
        <f>R20</f>
        <v>10000</v>
      </c>
      <c r="I20" s="70">
        <f t="shared" ref="I20:O26" si="5">S20</f>
        <v>10000</v>
      </c>
      <c r="J20" s="70">
        <f t="shared" si="5"/>
        <v>10000</v>
      </c>
      <c r="K20" s="70">
        <f t="shared" si="5"/>
        <v>10000</v>
      </c>
      <c r="L20" s="70">
        <f t="shared" si="5"/>
        <v>10000</v>
      </c>
      <c r="M20" s="70">
        <f t="shared" si="5"/>
        <v>10000</v>
      </c>
      <c r="N20" s="69">
        <f t="shared" si="5"/>
        <v>10000</v>
      </c>
      <c r="O20" s="69">
        <f t="shared" si="5"/>
        <v>10000</v>
      </c>
      <c r="R20" s="70">
        <v>10000</v>
      </c>
      <c r="S20" s="70">
        <v>10000</v>
      </c>
      <c r="T20" s="70">
        <v>10000</v>
      </c>
      <c r="U20" s="70">
        <v>10000</v>
      </c>
      <c r="V20" s="70">
        <v>10000</v>
      </c>
      <c r="W20" s="70">
        <v>10000</v>
      </c>
      <c r="X20" s="70">
        <v>10000</v>
      </c>
      <c r="Y20" s="70">
        <v>10000</v>
      </c>
    </row>
    <row r="21" spans="1:26" x14ac:dyDescent="0.25">
      <c r="C21" s="47" t="s">
        <v>54</v>
      </c>
      <c r="H21" s="70">
        <f t="shared" ref="H21:H26" si="6">R21</f>
        <v>10000</v>
      </c>
      <c r="I21" s="70">
        <f t="shared" si="5"/>
        <v>10000</v>
      </c>
      <c r="J21" s="70">
        <f t="shared" si="5"/>
        <v>10000</v>
      </c>
      <c r="K21" s="70">
        <f t="shared" si="5"/>
        <v>10000</v>
      </c>
      <c r="L21" s="70">
        <f t="shared" si="5"/>
        <v>10000</v>
      </c>
      <c r="M21" s="70">
        <f t="shared" si="5"/>
        <v>10000</v>
      </c>
      <c r="N21" s="69">
        <f t="shared" si="5"/>
        <v>10000</v>
      </c>
      <c r="O21" s="69">
        <f t="shared" si="5"/>
        <v>10000</v>
      </c>
      <c r="R21" s="70">
        <v>10000</v>
      </c>
      <c r="S21" s="70">
        <v>10000</v>
      </c>
      <c r="T21" s="70">
        <v>10000</v>
      </c>
      <c r="U21" s="70">
        <v>10000</v>
      </c>
      <c r="V21" s="70">
        <v>10000</v>
      </c>
      <c r="W21" s="70">
        <v>10000</v>
      </c>
      <c r="X21" s="70">
        <v>10000</v>
      </c>
      <c r="Y21" s="70">
        <v>10000</v>
      </c>
    </row>
    <row r="22" spans="1:26" x14ac:dyDescent="0.25">
      <c r="A22" s="92" t="s">
        <v>254</v>
      </c>
      <c r="C22" s="47" t="s">
        <v>1</v>
      </c>
      <c r="H22" s="121">
        <f t="shared" si="6"/>
        <v>10000</v>
      </c>
      <c r="I22" s="121">
        <f t="shared" si="5"/>
        <v>10000</v>
      </c>
      <c r="J22" s="121">
        <f t="shared" si="5"/>
        <v>10000</v>
      </c>
      <c r="K22" s="121">
        <f t="shared" si="5"/>
        <v>10000</v>
      </c>
      <c r="L22" s="121">
        <f t="shared" si="5"/>
        <v>10000</v>
      </c>
      <c r="M22" s="121">
        <f t="shared" si="5"/>
        <v>10000</v>
      </c>
      <c r="N22" s="104">
        <f t="shared" si="5"/>
        <v>10000</v>
      </c>
      <c r="O22" s="104">
        <f t="shared" si="5"/>
        <v>10000</v>
      </c>
      <c r="R22" s="70">
        <v>10000</v>
      </c>
      <c r="S22" s="70">
        <v>10000</v>
      </c>
      <c r="T22" s="70">
        <v>10000</v>
      </c>
      <c r="U22" s="70">
        <v>10000</v>
      </c>
      <c r="V22" s="70">
        <v>10000</v>
      </c>
      <c r="W22" s="70">
        <v>10000</v>
      </c>
      <c r="X22" s="70">
        <v>10000</v>
      </c>
      <c r="Y22" s="70">
        <v>10000</v>
      </c>
    </row>
    <row r="23" spans="1:26" x14ac:dyDescent="0.25">
      <c r="C23" s="47" t="s">
        <v>57</v>
      </c>
      <c r="H23" s="70">
        <f t="shared" si="6"/>
        <v>10000</v>
      </c>
      <c r="I23" s="70">
        <f t="shared" si="5"/>
        <v>10000</v>
      </c>
      <c r="J23" s="70">
        <f t="shared" si="5"/>
        <v>10000</v>
      </c>
      <c r="K23" s="70">
        <f t="shared" si="5"/>
        <v>10000</v>
      </c>
      <c r="L23" s="70">
        <f t="shared" si="5"/>
        <v>10000</v>
      </c>
      <c r="M23" s="70">
        <f t="shared" si="5"/>
        <v>10000</v>
      </c>
      <c r="N23" s="69">
        <f t="shared" si="5"/>
        <v>10000</v>
      </c>
      <c r="O23" s="69">
        <f t="shared" si="5"/>
        <v>10000</v>
      </c>
      <c r="R23" s="70">
        <v>10000</v>
      </c>
      <c r="S23" s="70">
        <v>10000</v>
      </c>
      <c r="T23" s="70">
        <v>10000</v>
      </c>
      <c r="U23" s="70">
        <v>10000</v>
      </c>
      <c r="V23" s="70">
        <v>10000</v>
      </c>
      <c r="W23" s="70">
        <v>10000</v>
      </c>
      <c r="X23" s="70">
        <v>10000</v>
      </c>
      <c r="Y23" s="70">
        <v>10000</v>
      </c>
    </row>
    <row r="24" spans="1:26" x14ac:dyDescent="0.25">
      <c r="C24" s="47" t="s">
        <v>2</v>
      </c>
      <c r="H24" s="70">
        <f t="shared" si="6"/>
        <v>10000</v>
      </c>
      <c r="I24" s="70">
        <f t="shared" si="5"/>
        <v>10000</v>
      </c>
      <c r="J24" s="70">
        <f t="shared" si="5"/>
        <v>10000</v>
      </c>
      <c r="K24" s="70">
        <f t="shared" si="5"/>
        <v>10000</v>
      </c>
      <c r="L24" s="70">
        <f t="shared" si="5"/>
        <v>10000</v>
      </c>
      <c r="M24" s="70">
        <f t="shared" si="5"/>
        <v>10000</v>
      </c>
      <c r="N24" s="69">
        <f t="shared" si="5"/>
        <v>10000</v>
      </c>
      <c r="O24" s="69">
        <f t="shared" si="5"/>
        <v>10000</v>
      </c>
      <c r="R24" s="70">
        <v>10000</v>
      </c>
      <c r="S24" s="70">
        <v>10000</v>
      </c>
      <c r="T24" s="70">
        <v>10000</v>
      </c>
      <c r="U24" s="70">
        <v>10000</v>
      </c>
      <c r="V24" s="70">
        <v>10000</v>
      </c>
      <c r="W24" s="70">
        <v>10000</v>
      </c>
      <c r="X24" s="70">
        <v>10000</v>
      </c>
      <c r="Y24" s="70">
        <v>10000</v>
      </c>
    </row>
    <row r="25" spans="1:26" s="38" customFormat="1" x14ac:dyDescent="0.25">
      <c r="A25" s="101"/>
      <c r="C25" s="38" t="s">
        <v>58</v>
      </c>
      <c r="E25" s="101" t="s">
        <v>274</v>
      </c>
      <c r="G25" s="69"/>
      <c r="H25" s="69">
        <f t="shared" si="6"/>
        <v>10000</v>
      </c>
      <c r="I25" s="69">
        <f t="shared" si="5"/>
        <v>10000</v>
      </c>
      <c r="J25" s="69">
        <f t="shared" si="5"/>
        <v>10000</v>
      </c>
      <c r="K25" s="69">
        <f t="shared" si="5"/>
        <v>10000</v>
      </c>
      <c r="L25" s="69">
        <f t="shared" si="5"/>
        <v>10000</v>
      </c>
      <c r="M25" s="69">
        <f t="shared" si="5"/>
        <v>10000</v>
      </c>
      <c r="N25" s="69">
        <f t="shared" si="5"/>
        <v>10000</v>
      </c>
      <c r="O25" s="69">
        <f t="shared" si="5"/>
        <v>10000</v>
      </c>
      <c r="P25" s="69"/>
      <c r="Q25" s="69"/>
      <c r="R25" s="69">
        <v>10000</v>
      </c>
      <c r="S25" s="69">
        <v>10000</v>
      </c>
      <c r="T25" s="69">
        <v>10000</v>
      </c>
      <c r="U25" s="69">
        <v>10000</v>
      </c>
      <c r="V25" s="69">
        <v>10000</v>
      </c>
      <c r="W25" s="69">
        <v>10000</v>
      </c>
      <c r="X25" s="69">
        <v>10000</v>
      </c>
      <c r="Y25" s="69">
        <v>10000</v>
      </c>
      <c r="Z25" s="69"/>
    </row>
    <row r="26" spans="1:26" x14ac:dyDescent="0.25">
      <c r="C26" s="47" t="s">
        <v>56</v>
      </c>
      <c r="H26" s="70">
        <f t="shared" si="6"/>
        <v>10000</v>
      </c>
      <c r="I26" s="70">
        <f t="shared" si="5"/>
        <v>10000</v>
      </c>
      <c r="J26" s="70">
        <f t="shared" si="5"/>
        <v>10000</v>
      </c>
      <c r="K26" s="70">
        <f t="shared" si="5"/>
        <v>10000</v>
      </c>
      <c r="L26" s="70">
        <f t="shared" si="5"/>
        <v>10000</v>
      </c>
      <c r="M26" s="70">
        <f t="shared" si="5"/>
        <v>10000</v>
      </c>
      <c r="N26" s="69">
        <f t="shared" si="5"/>
        <v>10000</v>
      </c>
      <c r="O26" s="69">
        <f t="shared" si="5"/>
        <v>10000</v>
      </c>
      <c r="R26" s="70">
        <v>10000</v>
      </c>
      <c r="S26" s="70">
        <v>10000</v>
      </c>
      <c r="T26" s="70">
        <v>10000</v>
      </c>
      <c r="U26" s="70">
        <v>10000</v>
      </c>
      <c r="V26" s="70">
        <v>10000</v>
      </c>
      <c r="W26" s="70">
        <v>10000</v>
      </c>
      <c r="X26" s="70">
        <v>10000</v>
      </c>
      <c r="Y26" s="70">
        <v>10000</v>
      </c>
    </row>
    <row r="27" spans="1:26" s="93" customFormat="1" x14ac:dyDescent="0.25">
      <c r="A27" s="92" t="s">
        <v>231</v>
      </c>
      <c r="C27" s="93" t="s">
        <v>10</v>
      </c>
      <c r="G27" s="118"/>
      <c r="H27" s="122">
        <f>H20+H23+H21+H24+H25+H26+H22</f>
        <v>70000</v>
      </c>
      <c r="I27" s="122">
        <f t="shared" ref="I27:O27" si="7">I20+I23+I21+I24+I25+I26+I22</f>
        <v>70000</v>
      </c>
      <c r="J27" s="122">
        <f t="shared" si="7"/>
        <v>70000</v>
      </c>
      <c r="K27" s="122">
        <f t="shared" si="7"/>
        <v>70000</v>
      </c>
      <c r="L27" s="122">
        <f t="shared" si="7"/>
        <v>70000</v>
      </c>
      <c r="M27" s="122">
        <f t="shared" si="7"/>
        <v>70000</v>
      </c>
      <c r="N27" s="105">
        <f t="shared" si="7"/>
        <v>70000</v>
      </c>
      <c r="O27" s="105">
        <f t="shared" si="7"/>
        <v>70000</v>
      </c>
      <c r="P27" s="102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 spans="1:26" s="93" customFormat="1" x14ac:dyDescent="0.25">
      <c r="A28" s="92"/>
      <c r="C28" s="93" t="s">
        <v>116</v>
      </c>
      <c r="G28" s="118"/>
      <c r="H28" s="118">
        <f>H18-H27</f>
        <v>2855000</v>
      </c>
      <c r="I28" s="118">
        <f t="shared" ref="I28:O28" si="8">I18-I27</f>
        <v>2930000</v>
      </c>
      <c r="J28" s="118">
        <f t="shared" si="8"/>
        <v>3230000</v>
      </c>
      <c r="K28" s="118">
        <f t="shared" si="8"/>
        <v>3380000</v>
      </c>
      <c r="L28" s="118">
        <f t="shared" si="8"/>
        <v>3305000</v>
      </c>
      <c r="M28" s="118">
        <f t="shared" si="8"/>
        <v>2050000</v>
      </c>
      <c r="N28" s="102">
        <f t="shared" si="8"/>
        <v>1610000</v>
      </c>
      <c r="O28" s="102">
        <f t="shared" si="8"/>
        <v>1427500</v>
      </c>
      <c r="P28" s="102"/>
      <c r="Q28" s="118"/>
      <c r="R28" s="118"/>
      <c r="S28" s="118"/>
      <c r="T28" s="118"/>
      <c r="U28" s="118"/>
      <c r="V28" s="118"/>
      <c r="W28" s="118"/>
      <c r="X28" s="118"/>
      <c r="Y28" s="118"/>
      <c r="Z28" s="118"/>
    </row>
    <row r="29" spans="1:26" x14ac:dyDescent="0.25">
      <c r="C29" s="47" t="s">
        <v>11</v>
      </c>
      <c r="H29" s="70">
        <f>H72*0.05</f>
        <v>100000</v>
      </c>
      <c r="I29" s="70">
        <f t="shared" ref="I29:O29" si="9">I72*0.05</f>
        <v>100005</v>
      </c>
      <c r="J29" s="70">
        <f t="shared" si="9"/>
        <v>100005</v>
      </c>
      <c r="K29" s="70">
        <f t="shared" si="9"/>
        <v>100005</v>
      </c>
      <c r="L29" s="70">
        <f t="shared" si="9"/>
        <v>100005</v>
      </c>
      <c r="M29" s="70">
        <f t="shared" si="9"/>
        <v>100005</v>
      </c>
      <c r="N29" s="69">
        <f t="shared" si="9"/>
        <v>100005</v>
      </c>
      <c r="O29" s="69">
        <f t="shared" si="9"/>
        <v>100005</v>
      </c>
    </row>
    <row r="30" spans="1:26" x14ac:dyDescent="0.25">
      <c r="C30" s="47" t="s">
        <v>117</v>
      </c>
      <c r="H30" s="70">
        <f>H28-H29</f>
        <v>2755000</v>
      </c>
      <c r="I30" s="70">
        <f t="shared" ref="I30:O30" si="10">I28-I29</f>
        <v>2829995</v>
      </c>
      <c r="J30" s="70">
        <f t="shared" si="10"/>
        <v>3129995</v>
      </c>
      <c r="K30" s="70">
        <f t="shared" si="10"/>
        <v>3279995</v>
      </c>
      <c r="L30" s="70">
        <f t="shared" si="10"/>
        <v>3204995</v>
      </c>
      <c r="M30" s="70">
        <f t="shared" si="10"/>
        <v>1949995</v>
      </c>
      <c r="N30" s="69">
        <f t="shared" si="10"/>
        <v>1509995</v>
      </c>
      <c r="O30" s="69">
        <f t="shared" si="10"/>
        <v>1327495</v>
      </c>
    </row>
    <row r="31" spans="1:26" x14ac:dyDescent="0.25">
      <c r="C31" s="47" t="s">
        <v>12</v>
      </c>
      <c r="H31" s="70">
        <f>G52*0.12</f>
        <v>0</v>
      </c>
      <c r="I31" s="70">
        <f t="shared" ref="I31:O31" si="11">H52*0.12</f>
        <v>360000</v>
      </c>
      <c r="J31" s="70">
        <f t="shared" si="11"/>
        <v>360000</v>
      </c>
      <c r="K31" s="70">
        <f t="shared" si="11"/>
        <v>360000</v>
      </c>
      <c r="L31" s="70">
        <f t="shared" si="11"/>
        <v>360000</v>
      </c>
      <c r="M31" s="70">
        <f t="shared" si="11"/>
        <v>360000</v>
      </c>
      <c r="N31" s="69">
        <f t="shared" si="11"/>
        <v>360000</v>
      </c>
      <c r="O31" s="69">
        <f t="shared" si="11"/>
        <v>360000</v>
      </c>
    </row>
    <row r="32" spans="1:26" x14ac:dyDescent="0.25">
      <c r="C32" s="47" t="s">
        <v>13</v>
      </c>
      <c r="H32" s="70">
        <f>H30-H31</f>
        <v>2755000</v>
      </c>
      <c r="I32" s="70">
        <f>I30-I31</f>
        <v>2469995</v>
      </c>
      <c r="J32" s="70">
        <f>J30-J31</f>
        <v>2769995</v>
      </c>
      <c r="K32" s="70">
        <f>K30-K31</f>
        <v>2919995</v>
      </c>
      <c r="L32" s="70">
        <f t="shared" ref="L32:O32" si="12">L30-L31</f>
        <v>2844995</v>
      </c>
      <c r="M32" s="70">
        <f t="shared" si="12"/>
        <v>1589995</v>
      </c>
      <c r="N32" s="69">
        <f t="shared" si="12"/>
        <v>1149995</v>
      </c>
      <c r="O32" s="69">
        <f t="shared" si="12"/>
        <v>967495</v>
      </c>
    </row>
    <row r="33" spans="1:26" x14ac:dyDescent="0.25">
      <c r="C33" s="47" t="s">
        <v>14</v>
      </c>
      <c r="H33" s="70">
        <f>(H30-H31)*0.2</f>
        <v>551000</v>
      </c>
      <c r="I33" s="70">
        <f t="shared" ref="I33:O33" si="13">(I30-I31)*0.2</f>
        <v>493999</v>
      </c>
      <c r="J33" s="70">
        <f t="shared" si="13"/>
        <v>553999</v>
      </c>
      <c r="K33" s="70">
        <f t="shared" si="13"/>
        <v>583999</v>
      </c>
      <c r="L33" s="70">
        <f t="shared" si="13"/>
        <v>568999</v>
      </c>
      <c r="M33" s="70">
        <f t="shared" si="13"/>
        <v>317999</v>
      </c>
      <c r="N33" s="69">
        <f t="shared" si="13"/>
        <v>229999</v>
      </c>
      <c r="O33" s="69">
        <f t="shared" si="13"/>
        <v>193499</v>
      </c>
    </row>
    <row r="34" spans="1:26" s="116" customFormat="1" x14ac:dyDescent="0.25">
      <c r="A34" s="114"/>
      <c r="C34" s="115" t="s">
        <v>15</v>
      </c>
      <c r="D34" s="115"/>
      <c r="E34" s="115"/>
      <c r="F34" s="115"/>
      <c r="G34" s="117"/>
      <c r="H34" s="117">
        <f>H30-H31-H33</f>
        <v>2204000</v>
      </c>
      <c r="I34" s="117">
        <f t="shared" ref="I34:O34" si="14">I30-I31-I33</f>
        <v>1975996</v>
      </c>
      <c r="J34" s="117">
        <f t="shared" si="14"/>
        <v>2215996</v>
      </c>
      <c r="K34" s="117">
        <f t="shared" si="14"/>
        <v>2335996</v>
      </c>
      <c r="L34" s="76">
        <f t="shared" si="14"/>
        <v>2275996</v>
      </c>
      <c r="M34" s="76">
        <f t="shared" si="14"/>
        <v>1271996</v>
      </c>
      <c r="N34" s="69">
        <f t="shared" si="14"/>
        <v>919996</v>
      </c>
      <c r="O34" s="69">
        <f t="shared" si="14"/>
        <v>773996</v>
      </c>
      <c r="P34" s="69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8" spans="1:26" x14ac:dyDescent="0.25">
      <c r="H38" s="118" t="s">
        <v>16</v>
      </c>
      <c r="I38" s="118"/>
      <c r="J38" s="118"/>
      <c r="K38" s="118"/>
    </row>
    <row r="39" spans="1:26" x14ac:dyDescent="0.25">
      <c r="H39" s="118"/>
      <c r="I39" s="118" t="s">
        <v>17</v>
      </c>
      <c r="J39" s="118"/>
      <c r="K39" s="118"/>
    </row>
    <row r="40" spans="1:26" x14ac:dyDescent="0.25">
      <c r="H40" s="118" t="s">
        <v>6</v>
      </c>
      <c r="I40" s="118" t="s">
        <v>6</v>
      </c>
      <c r="J40" s="118" t="s">
        <v>18</v>
      </c>
      <c r="K40" s="118" t="s">
        <v>6</v>
      </c>
      <c r="L40" s="70" t="s">
        <v>6</v>
      </c>
      <c r="M40" s="70" t="s">
        <v>6</v>
      </c>
      <c r="N40" s="69" t="s">
        <v>6</v>
      </c>
      <c r="O40" s="69" t="s">
        <v>6</v>
      </c>
    </row>
    <row r="41" spans="1:26" x14ac:dyDescent="0.25">
      <c r="G41" s="118" t="s">
        <v>162</v>
      </c>
      <c r="H41" s="118">
        <v>1</v>
      </c>
      <c r="I41" s="118">
        <v>2</v>
      </c>
      <c r="J41" s="118">
        <v>3</v>
      </c>
      <c r="K41" s="118">
        <v>4</v>
      </c>
      <c r="L41" s="70">
        <v>5</v>
      </c>
      <c r="M41" s="70">
        <v>6</v>
      </c>
      <c r="N41" s="69">
        <v>7</v>
      </c>
      <c r="O41" s="69">
        <v>8</v>
      </c>
    </row>
    <row r="42" spans="1:26" x14ac:dyDescent="0.25">
      <c r="G42" s="118" t="s">
        <v>161</v>
      </c>
      <c r="I42" s="70" t="s">
        <v>20</v>
      </c>
    </row>
    <row r="43" spans="1:26" x14ac:dyDescent="0.25">
      <c r="B43" s="93" t="s">
        <v>21</v>
      </c>
    </row>
    <row r="44" spans="1:26" x14ac:dyDescent="0.25">
      <c r="C44" s="47" t="s">
        <v>22</v>
      </c>
      <c r="G44" s="118">
        <v>2000000</v>
      </c>
      <c r="H44" s="70">
        <f t="shared" ref="H44:O44" si="15">H123</f>
        <v>5323300</v>
      </c>
      <c r="I44" s="70">
        <f t="shared" si="15"/>
        <v>7303596.7999999998</v>
      </c>
      <c r="J44" s="70">
        <f t="shared" si="15"/>
        <v>9596393.6000000015</v>
      </c>
      <c r="K44" s="70">
        <f t="shared" si="15"/>
        <v>11905190.400000002</v>
      </c>
      <c r="L44" s="70">
        <f t="shared" si="15"/>
        <v>14045987.200000003</v>
      </c>
      <c r="M44" s="70">
        <f t="shared" si="15"/>
        <v>14743584.000000004</v>
      </c>
      <c r="N44" s="69">
        <f t="shared" si="15"/>
        <v>15599580.800000004</v>
      </c>
      <c r="O44" s="69">
        <f t="shared" si="15"/>
        <v>16478777.600000005</v>
      </c>
    </row>
    <row r="45" spans="1:26" x14ac:dyDescent="0.25">
      <c r="C45" s="47" t="s">
        <v>121</v>
      </c>
      <c r="G45" s="118"/>
      <c r="H45" s="70">
        <f t="shared" ref="H45:O46" si="16">H10*0.1</f>
        <v>200000</v>
      </c>
      <c r="I45" s="70">
        <f t="shared" si="16"/>
        <v>210000</v>
      </c>
      <c r="J45" s="70">
        <f t="shared" si="16"/>
        <v>230000</v>
      </c>
      <c r="K45" s="70">
        <f t="shared" si="16"/>
        <v>250000</v>
      </c>
      <c r="L45" s="70">
        <f t="shared" si="16"/>
        <v>250000</v>
      </c>
      <c r="M45" s="70">
        <f t="shared" si="16"/>
        <v>180000</v>
      </c>
      <c r="N45" s="69">
        <f t="shared" si="16"/>
        <v>170000</v>
      </c>
      <c r="O45" s="69">
        <f t="shared" si="16"/>
        <v>170000</v>
      </c>
    </row>
    <row r="46" spans="1:26" x14ac:dyDescent="0.25">
      <c r="C46" s="47" t="s">
        <v>122</v>
      </c>
      <c r="G46" s="118"/>
      <c r="H46" s="70">
        <f t="shared" si="16"/>
        <v>190000</v>
      </c>
      <c r="I46" s="70">
        <f t="shared" si="16"/>
        <v>190000</v>
      </c>
      <c r="J46" s="70">
        <f t="shared" si="16"/>
        <v>210000</v>
      </c>
      <c r="K46" s="70">
        <f t="shared" si="16"/>
        <v>210000</v>
      </c>
      <c r="L46" s="70">
        <f t="shared" si="16"/>
        <v>200000</v>
      </c>
      <c r="M46" s="70">
        <f t="shared" si="16"/>
        <v>100000</v>
      </c>
      <c r="N46" s="69">
        <f t="shared" si="16"/>
        <v>50000</v>
      </c>
      <c r="O46" s="69">
        <f t="shared" si="16"/>
        <v>25000</v>
      </c>
    </row>
    <row r="47" spans="1:26" x14ac:dyDescent="0.25">
      <c r="C47" s="47" t="s">
        <v>123</v>
      </c>
      <c r="G47" s="118"/>
      <c r="H47" s="70">
        <f t="shared" ref="H47:O48" si="17">H13*0.1</f>
        <v>50000</v>
      </c>
      <c r="I47" s="70">
        <f t="shared" si="17"/>
        <v>52500</v>
      </c>
      <c r="J47" s="70">
        <f t="shared" si="17"/>
        <v>57500</v>
      </c>
      <c r="K47" s="70">
        <f t="shared" si="17"/>
        <v>62500</v>
      </c>
      <c r="L47" s="70">
        <f t="shared" si="17"/>
        <v>62500</v>
      </c>
      <c r="M47" s="70">
        <f t="shared" si="17"/>
        <v>45000</v>
      </c>
      <c r="N47" s="69">
        <f t="shared" si="17"/>
        <v>42500</v>
      </c>
      <c r="O47" s="69">
        <f t="shared" si="17"/>
        <v>42500</v>
      </c>
    </row>
    <row r="48" spans="1:26" x14ac:dyDescent="0.25">
      <c r="C48" s="47" t="s">
        <v>124</v>
      </c>
      <c r="G48" s="118"/>
      <c r="H48" s="70">
        <f t="shared" si="17"/>
        <v>47500</v>
      </c>
      <c r="I48" s="70">
        <f t="shared" si="17"/>
        <v>47500</v>
      </c>
      <c r="J48" s="70">
        <f t="shared" si="17"/>
        <v>52500</v>
      </c>
      <c r="K48" s="70">
        <f t="shared" si="17"/>
        <v>52500</v>
      </c>
      <c r="L48" s="70">
        <f t="shared" si="17"/>
        <v>50000</v>
      </c>
      <c r="M48" s="70">
        <f t="shared" si="17"/>
        <v>25000</v>
      </c>
      <c r="N48" s="69">
        <f t="shared" si="17"/>
        <v>12500</v>
      </c>
      <c r="O48" s="69">
        <f t="shared" si="17"/>
        <v>6250</v>
      </c>
    </row>
    <row r="49" spans="1:26" x14ac:dyDescent="0.25">
      <c r="B49" s="93" t="s">
        <v>23</v>
      </c>
      <c r="G49" s="118">
        <f t="shared" ref="G49:O49" si="18">SUM(G44:G48)</f>
        <v>2000000</v>
      </c>
      <c r="H49" s="70">
        <f t="shared" si="18"/>
        <v>5810800</v>
      </c>
      <c r="I49" s="70">
        <f t="shared" si="18"/>
        <v>7803596.7999999998</v>
      </c>
      <c r="J49" s="70">
        <f t="shared" si="18"/>
        <v>10146393.600000001</v>
      </c>
      <c r="K49" s="70">
        <f t="shared" si="18"/>
        <v>12480190.400000002</v>
      </c>
      <c r="L49" s="70">
        <f t="shared" si="18"/>
        <v>14608487.200000003</v>
      </c>
      <c r="M49" s="70">
        <f t="shared" si="18"/>
        <v>15093584.000000004</v>
      </c>
      <c r="N49" s="69">
        <f t="shared" si="18"/>
        <v>15874580.800000004</v>
      </c>
      <c r="O49" s="69">
        <f t="shared" si="18"/>
        <v>16722527.600000005</v>
      </c>
    </row>
    <row r="50" spans="1:26" s="38" customFormat="1" x14ac:dyDescent="0.25">
      <c r="A50" s="101"/>
      <c r="B50" s="103" t="s">
        <v>24</v>
      </c>
      <c r="G50" s="102"/>
      <c r="H50" s="69">
        <f>G50+G51</f>
        <v>3000000</v>
      </c>
      <c r="I50" s="69">
        <f>H50+H51</f>
        <v>3000000</v>
      </c>
      <c r="J50" s="69">
        <f>I50+I51</f>
        <v>3000000</v>
      </c>
      <c r="K50" s="69">
        <f>J50+J51</f>
        <v>3000000</v>
      </c>
      <c r="L50" s="69">
        <f t="shared" ref="L50:O50" si="19">K50+K51</f>
        <v>3000000</v>
      </c>
      <c r="M50" s="69">
        <f t="shared" si="19"/>
        <v>3000000</v>
      </c>
      <c r="N50" s="69">
        <f t="shared" si="19"/>
        <v>3000000</v>
      </c>
      <c r="O50" s="69">
        <f t="shared" si="19"/>
        <v>3000000</v>
      </c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26" s="38" customFormat="1" x14ac:dyDescent="0.25">
      <c r="A51" s="101"/>
      <c r="C51" s="38" t="s">
        <v>264</v>
      </c>
      <c r="G51" s="102">
        <v>3000000</v>
      </c>
      <c r="H51" s="69"/>
      <c r="I51" s="105"/>
      <c r="J51" s="69">
        <v>0</v>
      </c>
      <c r="K51" s="69">
        <v>0</v>
      </c>
      <c r="L51" s="69">
        <v>0</v>
      </c>
      <c r="M51" s="69">
        <v>0</v>
      </c>
      <c r="N51" s="69">
        <v>0</v>
      </c>
      <c r="O51" s="69">
        <v>0</v>
      </c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26" x14ac:dyDescent="0.25">
      <c r="C52" s="47" t="s">
        <v>26</v>
      </c>
      <c r="G52" s="118"/>
      <c r="H52" s="70">
        <f>H50+H51</f>
        <v>3000000</v>
      </c>
      <c r="I52" s="70">
        <f>I50+I51</f>
        <v>3000000</v>
      </c>
      <c r="J52" s="70">
        <f>J50+J51</f>
        <v>3000000</v>
      </c>
      <c r="K52" s="70">
        <f>K50+K51</f>
        <v>3000000</v>
      </c>
      <c r="L52" s="70">
        <f t="shared" ref="L52:O52" si="20">L50+L51</f>
        <v>3000000</v>
      </c>
      <c r="M52" s="70">
        <f t="shared" si="20"/>
        <v>3000000</v>
      </c>
      <c r="N52" s="69">
        <f t="shared" si="20"/>
        <v>3000000</v>
      </c>
      <c r="O52" s="69">
        <f t="shared" si="20"/>
        <v>3000000</v>
      </c>
    </row>
    <row r="53" spans="1:26" x14ac:dyDescent="0.25">
      <c r="C53" s="47" t="s">
        <v>27</v>
      </c>
      <c r="G53" s="118"/>
      <c r="H53" s="70">
        <f>H31</f>
        <v>0</v>
      </c>
      <c r="I53" s="70">
        <f>I31</f>
        <v>360000</v>
      </c>
      <c r="J53" s="70">
        <f t="shared" ref="J53:O53" si="21">J31+I53</f>
        <v>720000</v>
      </c>
      <c r="K53" s="70">
        <f t="shared" si="21"/>
        <v>1080000</v>
      </c>
      <c r="L53" s="70">
        <f t="shared" si="21"/>
        <v>1440000</v>
      </c>
      <c r="M53" s="70">
        <f t="shared" si="21"/>
        <v>1800000</v>
      </c>
      <c r="N53" s="69">
        <f t="shared" si="21"/>
        <v>2160000</v>
      </c>
      <c r="O53" s="69">
        <f t="shared" si="21"/>
        <v>2520000</v>
      </c>
    </row>
    <row r="54" spans="1:26" x14ac:dyDescent="0.25">
      <c r="B54" s="93" t="s">
        <v>28</v>
      </c>
      <c r="G54" s="122">
        <f>G50+G51-G53</f>
        <v>3000000</v>
      </c>
      <c r="H54" s="69">
        <f>H52-H53</f>
        <v>3000000</v>
      </c>
      <c r="I54" s="70">
        <f>I52-I53</f>
        <v>2640000</v>
      </c>
      <c r="J54" s="70">
        <f>J52-J53</f>
        <v>2280000</v>
      </c>
      <c r="K54" s="70">
        <f>K52-K53</f>
        <v>1920000</v>
      </c>
      <c r="L54" s="70">
        <f t="shared" ref="L54:O54" si="22">L52-L53</f>
        <v>1560000</v>
      </c>
      <c r="M54" s="70">
        <f t="shared" si="22"/>
        <v>1200000</v>
      </c>
      <c r="N54" s="69">
        <f t="shared" si="22"/>
        <v>840000</v>
      </c>
      <c r="O54" s="69">
        <f t="shared" si="22"/>
        <v>480000</v>
      </c>
    </row>
    <row r="55" spans="1:26" x14ac:dyDescent="0.25">
      <c r="B55" s="93" t="s">
        <v>215</v>
      </c>
      <c r="G55" s="118"/>
    </row>
    <row r="56" spans="1:26" x14ac:dyDescent="0.25">
      <c r="C56" s="47" t="s">
        <v>153</v>
      </c>
      <c r="G56" s="118"/>
      <c r="H56" s="70">
        <f>G56+G57</f>
        <v>0</v>
      </c>
      <c r="I56" s="70">
        <f>H56+H57</f>
        <v>2000000</v>
      </c>
      <c r="J56" s="70">
        <f>I56+I57</f>
        <v>2000500</v>
      </c>
      <c r="K56" s="70">
        <f>J56+J57</f>
        <v>2000500</v>
      </c>
      <c r="L56" s="70">
        <f t="shared" ref="L56:O56" si="23">K56+K57</f>
        <v>2000500</v>
      </c>
      <c r="M56" s="70">
        <f t="shared" si="23"/>
        <v>2000500</v>
      </c>
      <c r="N56" s="69">
        <f t="shared" si="23"/>
        <v>2000500</v>
      </c>
      <c r="O56" s="69">
        <f t="shared" si="23"/>
        <v>2000500</v>
      </c>
    </row>
    <row r="57" spans="1:26" x14ac:dyDescent="0.25">
      <c r="C57" s="47" t="s">
        <v>155</v>
      </c>
      <c r="G57" s="118">
        <v>0</v>
      </c>
      <c r="H57" s="70">
        <v>2000000</v>
      </c>
      <c r="I57" s="70">
        <v>500</v>
      </c>
      <c r="K57" s="70">
        <v>0</v>
      </c>
      <c r="L57" s="70">
        <v>0</v>
      </c>
      <c r="M57" s="70">
        <v>0</v>
      </c>
      <c r="N57" s="69">
        <v>0</v>
      </c>
      <c r="O57" s="69">
        <v>0</v>
      </c>
    </row>
    <row r="58" spans="1:26" x14ac:dyDescent="0.25">
      <c r="C58" s="47" t="s">
        <v>154</v>
      </c>
      <c r="G58" s="118"/>
      <c r="H58" s="70">
        <f>H56+H57</f>
        <v>2000000</v>
      </c>
      <c r="I58" s="70">
        <f>I56+I57</f>
        <v>2000500</v>
      </c>
      <c r="J58" s="70">
        <f>J56+J57</f>
        <v>2000500</v>
      </c>
      <c r="K58" s="70">
        <f>K56+K57</f>
        <v>2000500</v>
      </c>
      <c r="L58" s="70">
        <f t="shared" ref="L58:O58" si="24">L56+L57</f>
        <v>2000500</v>
      </c>
      <c r="M58" s="70">
        <f t="shared" si="24"/>
        <v>2000500</v>
      </c>
      <c r="N58" s="69">
        <f t="shared" si="24"/>
        <v>2000500</v>
      </c>
      <c r="O58" s="69">
        <f t="shared" si="24"/>
        <v>2000500</v>
      </c>
    </row>
    <row r="61" spans="1:26" x14ac:dyDescent="0.25">
      <c r="B61" s="93" t="s">
        <v>29</v>
      </c>
      <c r="D61" s="93"/>
      <c r="E61" s="93"/>
      <c r="F61" s="93"/>
      <c r="G61" s="118">
        <f>G49+G54+G58</f>
        <v>5000000</v>
      </c>
      <c r="H61" s="118">
        <f>H49+H54+H58</f>
        <v>10810800</v>
      </c>
      <c r="I61" s="118">
        <f>I49+I54+I58</f>
        <v>12444096.800000001</v>
      </c>
      <c r="J61" s="118">
        <f t="shared" ref="J61:O61" si="25">J49+J54+J58</f>
        <v>14426893.600000001</v>
      </c>
      <c r="K61" s="118">
        <f t="shared" si="25"/>
        <v>16400690.400000002</v>
      </c>
      <c r="L61" s="70">
        <f t="shared" si="25"/>
        <v>18168987.200000003</v>
      </c>
      <c r="M61" s="70">
        <f t="shared" si="25"/>
        <v>18294084.000000004</v>
      </c>
      <c r="N61" s="69">
        <f t="shared" si="25"/>
        <v>18715080.800000004</v>
      </c>
      <c r="O61" s="69">
        <f t="shared" si="25"/>
        <v>19203027.600000005</v>
      </c>
    </row>
    <row r="63" spans="1:26" x14ac:dyDescent="0.25">
      <c r="B63" s="93" t="s">
        <v>30</v>
      </c>
    </row>
    <row r="64" spans="1:26" s="96" customFormat="1" x14ac:dyDescent="0.25">
      <c r="A64" s="92"/>
      <c r="C64" s="96" t="s">
        <v>203</v>
      </c>
      <c r="G64" s="123"/>
      <c r="H64" s="123">
        <f t="shared" ref="H64:O65" si="26">H13*0.1</f>
        <v>50000</v>
      </c>
      <c r="I64" s="123">
        <f t="shared" si="26"/>
        <v>52500</v>
      </c>
      <c r="J64" s="123">
        <f t="shared" si="26"/>
        <v>57500</v>
      </c>
      <c r="K64" s="123">
        <f t="shared" si="26"/>
        <v>62500</v>
      </c>
      <c r="L64" s="123">
        <f t="shared" si="26"/>
        <v>62500</v>
      </c>
      <c r="M64" s="123">
        <f t="shared" si="26"/>
        <v>45000</v>
      </c>
      <c r="N64" s="109">
        <f t="shared" si="26"/>
        <v>42500</v>
      </c>
      <c r="O64" s="109">
        <f t="shared" si="26"/>
        <v>42500</v>
      </c>
      <c r="P64" s="109"/>
      <c r="Q64" s="123"/>
      <c r="R64" s="123"/>
      <c r="S64" s="123"/>
      <c r="T64" s="123"/>
      <c r="U64" s="123"/>
      <c r="V64" s="123"/>
      <c r="W64" s="123"/>
      <c r="X64" s="123"/>
      <c r="Y64" s="123"/>
      <c r="Z64" s="123"/>
    </row>
    <row r="65" spans="1:26" s="96" customFormat="1" x14ac:dyDescent="0.25">
      <c r="A65" s="92"/>
      <c r="C65" s="96" t="s">
        <v>204</v>
      </c>
      <c r="G65" s="123"/>
      <c r="H65" s="123">
        <f t="shared" si="26"/>
        <v>47500</v>
      </c>
      <c r="I65" s="123">
        <f t="shared" si="26"/>
        <v>47500</v>
      </c>
      <c r="J65" s="123">
        <f t="shared" si="26"/>
        <v>52500</v>
      </c>
      <c r="K65" s="123">
        <f t="shared" si="26"/>
        <v>52500</v>
      </c>
      <c r="L65" s="123">
        <f t="shared" si="26"/>
        <v>50000</v>
      </c>
      <c r="M65" s="123">
        <f t="shared" si="26"/>
        <v>25000</v>
      </c>
      <c r="N65" s="109">
        <f t="shared" si="26"/>
        <v>12500</v>
      </c>
      <c r="O65" s="109">
        <f t="shared" si="26"/>
        <v>6250</v>
      </c>
      <c r="P65" s="109"/>
      <c r="Q65" s="123"/>
      <c r="R65" s="123"/>
      <c r="S65" s="123"/>
      <c r="T65" s="123"/>
      <c r="U65" s="123"/>
      <c r="V65" s="123"/>
      <c r="W65" s="123"/>
      <c r="X65" s="123"/>
      <c r="Y65" s="123"/>
      <c r="Z65" s="123"/>
    </row>
    <row r="66" spans="1:26" s="96" customFormat="1" x14ac:dyDescent="0.25">
      <c r="A66" s="92"/>
      <c r="C66" s="96" t="s">
        <v>32</v>
      </c>
      <c r="G66" s="123"/>
      <c r="H66" s="123"/>
      <c r="I66" s="123"/>
      <c r="J66" s="123"/>
      <c r="K66" s="123"/>
      <c r="L66" s="123"/>
      <c r="M66" s="123"/>
      <c r="N66" s="109"/>
      <c r="O66" s="109"/>
      <c r="P66" s="109"/>
      <c r="Q66" s="123"/>
      <c r="R66" s="123"/>
      <c r="S66" s="123"/>
      <c r="T66" s="123"/>
      <c r="U66" s="123"/>
      <c r="V66" s="123"/>
      <c r="W66" s="123"/>
      <c r="X66" s="123"/>
      <c r="Y66" s="123"/>
      <c r="Z66" s="123"/>
    </row>
    <row r="67" spans="1:26" s="96" customFormat="1" x14ac:dyDescent="0.25">
      <c r="A67" s="92"/>
      <c r="C67" s="96" t="s">
        <v>185</v>
      </c>
      <c r="G67" s="123"/>
      <c r="H67" s="123">
        <f t="shared" ref="H67:O68" si="27">H10*0.5</f>
        <v>1000000</v>
      </c>
      <c r="I67" s="123">
        <f t="shared" si="27"/>
        <v>1050000</v>
      </c>
      <c r="J67" s="123">
        <f t="shared" si="27"/>
        <v>1150000</v>
      </c>
      <c r="K67" s="123">
        <f t="shared" si="27"/>
        <v>1250000</v>
      </c>
      <c r="L67" s="123">
        <f t="shared" si="27"/>
        <v>1250000</v>
      </c>
      <c r="M67" s="123">
        <f t="shared" si="27"/>
        <v>900000</v>
      </c>
      <c r="N67" s="109">
        <f t="shared" si="27"/>
        <v>850000</v>
      </c>
      <c r="O67" s="109">
        <f t="shared" si="27"/>
        <v>850000</v>
      </c>
      <c r="P67" s="109"/>
      <c r="Q67" s="123"/>
      <c r="R67" s="123"/>
      <c r="S67" s="123"/>
      <c r="T67" s="123"/>
      <c r="U67" s="123"/>
      <c r="V67" s="123"/>
      <c r="W67" s="123"/>
      <c r="X67" s="123"/>
      <c r="Y67" s="123"/>
      <c r="Z67" s="123"/>
    </row>
    <row r="68" spans="1:26" s="96" customFormat="1" x14ac:dyDescent="0.25">
      <c r="A68" s="92"/>
      <c r="C68" s="96" t="s">
        <v>186</v>
      </c>
      <c r="G68" s="123"/>
      <c r="H68" s="123">
        <f t="shared" si="27"/>
        <v>950000</v>
      </c>
      <c r="I68" s="123">
        <f t="shared" si="27"/>
        <v>950000</v>
      </c>
      <c r="J68" s="123">
        <f t="shared" si="27"/>
        <v>1050000</v>
      </c>
      <c r="K68" s="123">
        <f t="shared" si="27"/>
        <v>1050000</v>
      </c>
      <c r="L68" s="123">
        <f t="shared" si="27"/>
        <v>1000000</v>
      </c>
      <c r="M68" s="123">
        <f t="shared" si="27"/>
        <v>500000</v>
      </c>
      <c r="N68" s="109">
        <f t="shared" si="27"/>
        <v>250000</v>
      </c>
      <c r="O68" s="109">
        <f t="shared" si="27"/>
        <v>125000</v>
      </c>
      <c r="P68" s="109"/>
      <c r="Q68" s="123"/>
      <c r="R68" s="123"/>
      <c r="S68" s="123"/>
      <c r="T68" s="123"/>
      <c r="U68" s="123"/>
      <c r="V68" s="123"/>
      <c r="W68" s="123"/>
      <c r="X68" s="123"/>
      <c r="Y68" s="123"/>
      <c r="Z68" s="123"/>
    </row>
    <row r="69" spans="1:26" s="96" customFormat="1" x14ac:dyDescent="0.25">
      <c r="A69" s="92"/>
      <c r="C69" s="96" t="s">
        <v>257</v>
      </c>
      <c r="G69" s="123"/>
      <c r="H69" s="123"/>
      <c r="I69" s="123"/>
      <c r="J69" s="123"/>
      <c r="K69" s="123"/>
      <c r="L69" s="123"/>
      <c r="M69" s="123"/>
      <c r="N69" s="109"/>
      <c r="O69" s="109"/>
      <c r="P69" s="109"/>
      <c r="Q69" s="123"/>
      <c r="R69" s="123"/>
      <c r="S69" s="123"/>
      <c r="T69" s="123"/>
      <c r="U69" s="123"/>
      <c r="V69" s="123"/>
      <c r="W69" s="123"/>
      <c r="X69" s="123"/>
      <c r="Y69" s="123"/>
      <c r="Z69" s="123"/>
    </row>
    <row r="70" spans="1:26" x14ac:dyDescent="0.25">
      <c r="B70" s="93" t="s">
        <v>33</v>
      </c>
      <c r="H70" s="70">
        <f>H64+H66+H65+H67+H68+H69</f>
        <v>2047500</v>
      </c>
      <c r="I70" s="70">
        <f>I64+I66+I65+I67+I68+I69</f>
        <v>2100000</v>
      </c>
      <c r="J70" s="70">
        <f t="shared" ref="J70:O70" si="28">J64+J66+J65+J67+J68+J69</f>
        <v>2310000</v>
      </c>
      <c r="K70" s="70">
        <f t="shared" si="28"/>
        <v>2415000</v>
      </c>
      <c r="L70" s="70">
        <f t="shared" si="28"/>
        <v>2362500</v>
      </c>
      <c r="M70" s="70">
        <f t="shared" si="28"/>
        <v>1470000</v>
      </c>
      <c r="N70" s="69">
        <f t="shared" si="28"/>
        <v>1155000</v>
      </c>
      <c r="O70" s="69">
        <f t="shared" si="28"/>
        <v>1023750</v>
      </c>
    </row>
    <row r="71" spans="1:26" x14ac:dyDescent="0.25">
      <c r="Q71" s="70" t="s">
        <v>269</v>
      </c>
      <c r="S71" s="70">
        <v>1000</v>
      </c>
    </row>
    <row r="72" spans="1:26" x14ac:dyDescent="0.25">
      <c r="C72" s="47" t="s">
        <v>34</v>
      </c>
      <c r="G72" s="121">
        <v>2000000</v>
      </c>
      <c r="H72" s="70">
        <f>G74</f>
        <v>2000000</v>
      </c>
      <c r="I72" s="70">
        <f>H74</f>
        <v>2000100</v>
      </c>
      <c r="J72" s="70">
        <f>I74</f>
        <v>2000100</v>
      </c>
      <c r="K72" s="70">
        <f>J74</f>
        <v>2000100</v>
      </c>
      <c r="L72" s="70">
        <f t="shared" ref="L72:O72" si="29">K74</f>
        <v>2000100</v>
      </c>
      <c r="M72" s="70">
        <f t="shared" si="29"/>
        <v>2000100</v>
      </c>
      <c r="N72" s="69">
        <f t="shared" si="29"/>
        <v>2000100</v>
      </c>
      <c r="O72" s="69">
        <f t="shared" si="29"/>
        <v>2000100</v>
      </c>
      <c r="Q72" s="70" t="s">
        <v>270</v>
      </c>
      <c r="R72" s="47"/>
      <c r="S72" s="70">
        <v>1000</v>
      </c>
      <c r="T72" s="70" t="s">
        <v>271</v>
      </c>
    </row>
    <row r="73" spans="1:26" x14ac:dyDescent="0.25">
      <c r="C73" s="47" t="s">
        <v>114</v>
      </c>
      <c r="G73" s="70">
        <v>0</v>
      </c>
      <c r="H73" s="70">
        <v>100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  <c r="N73" s="69">
        <v>0</v>
      </c>
      <c r="O73" s="69">
        <v>0</v>
      </c>
      <c r="T73" s="70">
        <v>5</v>
      </c>
    </row>
    <row r="74" spans="1:26" x14ac:dyDescent="0.25">
      <c r="B74" s="93" t="s">
        <v>115</v>
      </c>
      <c r="G74" s="70">
        <f>G73+G72</f>
        <v>2000000</v>
      </c>
      <c r="H74" s="70">
        <f>H72+H73</f>
        <v>2000100</v>
      </c>
      <c r="I74" s="70">
        <f>I72+I73</f>
        <v>2000100</v>
      </c>
      <c r="J74" s="70">
        <f>J72+J73</f>
        <v>2000100</v>
      </c>
      <c r="K74" s="70">
        <f>K72+K73</f>
        <v>2000100</v>
      </c>
      <c r="L74" s="70">
        <f t="shared" ref="L74:O74" si="30">L72+L73</f>
        <v>2000100</v>
      </c>
      <c r="M74" s="70">
        <f t="shared" si="30"/>
        <v>2000100</v>
      </c>
      <c r="N74" s="69">
        <f t="shared" si="30"/>
        <v>2000100</v>
      </c>
      <c r="O74" s="69">
        <f t="shared" si="30"/>
        <v>2000100</v>
      </c>
    </row>
    <row r="75" spans="1:26" x14ac:dyDescent="0.25">
      <c r="R75" s="70" t="s">
        <v>272</v>
      </c>
      <c r="S75" s="70">
        <f>S71+S72</f>
        <v>2000</v>
      </c>
    </row>
    <row r="76" spans="1:26" x14ac:dyDescent="0.25">
      <c r="B76" s="93" t="s">
        <v>35</v>
      </c>
    </row>
    <row r="77" spans="1:26" s="38" customFormat="1" x14ac:dyDescent="0.25">
      <c r="A77" s="101"/>
      <c r="C77" s="38" t="s">
        <v>36</v>
      </c>
      <c r="E77" s="128" t="s">
        <v>263</v>
      </c>
      <c r="G77" s="102">
        <v>3000000</v>
      </c>
      <c r="H77" s="69">
        <f>G77</f>
        <v>3000000</v>
      </c>
      <c r="I77" s="69">
        <f>H77+H78</f>
        <v>5000000</v>
      </c>
      <c r="J77" s="69">
        <f>I77+I78</f>
        <v>5000000</v>
      </c>
      <c r="K77" s="69">
        <f t="shared" ref="K77:O77" si="31">J77+J78</f>
        <v>5000000</v>
      </c>
      <c r="L77" s="69">
        <f t="shared" si="31"/>
        <v>5000000</v>
      </c>
      <c r="M77" s="69">
        <f t="shared" si="31"/>
        <v>5000000</v>
      </c>
      <c r="N77" s="69">
        <f t="shared" si="31"/>
        <v>5000000</v>
      </c>
      <c r="O77" s="69">
        <f t="shared" si="31"/>
        <v>5000000</v>
      </c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spans="1:26" s="38" customFormat="1" x14ac:dyDescent="0.25">
      <c r="A78" s="101"/>
      <c r="C78" s="38" t="s">
        <v>273</v>
      </c>
      <c r="E78" s="128"/>
      <c r="F78" s="38" t="s">
        <v>277</v>
      </c>
      <c r="G78" s="102">
        <v>0</v>
      </c>
      <c r="H78" s="69">
        <v>2000000</v>
      </c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spans="1:26" x14ac:dyDescent="0.25">
      <c r="C79" s="47" t="s">
        <v>37</v>
      </c>
      <c r="H79" s="70">
        <f t="shared" ref="H79:O79" si="32">G79+H34</f>
        <v>2204000</v>
      </c>
      <c r="I79" s="70">
        <f t="shared" si="32"/>
        <v>4179996</v>
      </c>
      <c r="J79" s="70">
        <f t="shared" si="32"/>
        <v>6395992</v>
      </c>
      <c r="K79" s="70">
        <f t="shared" si="32"/>
        <v>8731988</v>
      </c>
      <c r="L79" s="70">
        <f t="shared" si="32"/>
        <v>11007984</v>
      </c>
      <c r="M79" s="70">
        <f t="shared" si="32"/>
        <v>12279980</v>
      </c>
      <c r="N79" s="69">
        <f t="shared" si="32"/>
        <v>13199976</v>
      </c>
      <c r="O79" s="69">
        <f t="shared" si="32"/>
        <v>13973972</v>
      </c>
    </row>
    <row r="80" spans="1:26" x14ac:dyDescent="0.25">
      <c r="C80" s="47" t="s">
        <v>261</v>
      </c>
      <c r="H80" s="70">
        <f t="shared" ref="H80:O80" si="33">G80+H81</f>
        <v>440800</v>
      </c>
      <c r="I80" s="70">
        <f t="shared" si="33"/>
        <v>835999.2</v>
      </c>
      <c r="J80" s="70">
        <f t="shared" si="33"/>
        <v>1279198.3999999999</v>
      </c>
      <c r="K80" s="70">
        <f t="shared" si="33"/>
        <v>1746397.5999999999</v>
      </c>
      <c r="L80" s="70">
        <f t="shared" si="33"/>
        <v>2201596.7999999998</v>
      </c>
      <c r="M80" s="70">
        <f t="shared" si="33"/>
        <v>2455996</v>
      </c>
      <c r="N80" s="69">
        <f t="shared" si="33"/>
        <v>2639995.2000000002</v>
      </c>
      <c r="O80" s="69">
        <f t="shared" si="33"/>
        <v>2794794.4000000004</v>
      </c>
    </row>
    <row r="81" spans="1:17" x14ac:dyDescent="0.25">
      <c r="C81" s="47" t="s">
        <v>262</v>
      </c>
      <c r="H81" s="70">
        <f t="shared" ref="H81:O81" si="34">H34*0.2</f>
        <v>440800</v>
      </c>
      <c r="I81" s="70">
        <f t="shared" si="34"/>
        <v>395199.2</v>
      </c>
      <c r="J81" s="70">
        <f t="shared" si="34"/>
        <v>443199.2</v>
      </c>
      <c r="K81" s="70">
        <f t="shared" si="34"/>
        <v>467199.2</v>
      </c>
      <c r="L81" s="70">
        <f t="shared" si="34"/>
        <v>455199.2</v>
      </c>
      <c r="M81" s="70">
        <f t="shared" si="34"/>
        <v>254399.2</v>
      </c>
      <c r="N81" s="69">
        <f t="shared" si="34"/>
        <v>183999.2</v>
      </c>
      <c r="O81" s="69">
        <f t="shared" si="34"/>
        <v>154799.20000000001</v>
      </c>
    </row>
    <row r="82" spans="1:17" x14ac:dyDescent="0.25">
      <c r="B82" s="93" t="s">
        <v>39</v>
      </c>
      <c r="G82" s="70">
        <f>G77+G79</f>
        <v>3000000</v>
      </c>
      <c r="H82" s="70">
        <f>H77+H79-H80+H78</f>
        <v>6763200</v>
      </c>
      <c r="I82" s="70">
        <f>I77+I79-I80+I78</f>
        <v>8343996.7999999998</v>
      </c>
      <c r="J82" s="70">
        <f t="shared" ref="J82:O82" si="35">J77+J79-J80+J78</f>
        <v>10116793.6</v>
      </c>
      <c r="K82" s="70">
        <f t="shared" si="35"/>
        <v>11985590.4</v>
      </c>
      <c r="L82" s="70">
        <f t="shared" si="35"/>
        <v>13806387.199999999</v>
      </c>
      <c r="M82" s="70">
        <f t="shared" si="35"/>
        <v>14823984</v>
      </c>
      <c r="N82" s="69">
        <f t="shared" si="35"/>
        <v>15559980.800000001</v>
      </c>
      <c r="O82" s="69">
        <f t="shared" si="35"/>
        <v>16179177.6</v>
      </c>
    </row>
    <row r="84" spans="1:17" x14ac:dyDescent="0.25">
      <c r="C84" s="93" t="s">
        <v>40</v>
      </c>
      <c r="D84" s="93"/>
      <c r="E84" s="93"/>
      <c r="F84" s="93"/>
      <c r="G84" s="118">
        <f>G74+G70+G82</f>
        <v>5000000</v>
      </c>
      <c r="H84" s="118">
        <f t="shared" ref="H84:O84" si="36">H70+H74+H82</f>
        <v>10810800</v>
      </c>
      <c r="I84" s="118">
        <f t="shared" si="36"/>
        <v>12444096.800000001</v>
      </c>
      <c r="J84" s="118">
        <f t="shared" si="36"/>
        <v>14426893.6</v>
      </c>
      <c r="K84" s="118">
        <f t="shared" si="36"/>
        <v>16400690.4</v>
      </c>
      <c r="L84" s="70">
        <f t="shared" si="36"/>
        <v>18168987.199999999</v>
      </c>
      <c r="M84" s="70">
        <f t="shared" si="36"/>
        <v>18294084</v>
      </c>
      <c r="N84" s="69">
        <f t="shared" si="36"/>
        <v>18715080.800000001</v>
      </c>
      <c r="O84" s="69">
        <f t="shared" si="36"/>
        <v>19203027.600000001</v>
      </c>
    </row>
    <row r="85" spans="1:17" x14ac:dyDescent="0.25">
      <c r="B85" s="70" t="s">
        <v>138</v>
      </c>
      <c r="G85" s="70">
        <v>0</v>
      </c>
      <c r="H85" s="70">
        <f t="shared" ref="H85:O85" si="37">H61-H84</f>
        <v>0</v>
      </c>
      <c r="I85" s="70">
        <f t="shared" si="37"/>
        <v>0</v>
      </c>
      <c r="J85" s="70">
        <f t="shared" si="37"/>
        <v>0</v>
      </c>
      <c r="K85" s="70">
        <f t="shared" si="37"/>
        <v>0</v>
      </c>
      <c r="L85" s="70">
        <f t="shared" si="37"/>
        <v>0</v>
      </c>
      <c r="M85" s="70">
        <f t="shared" si="37"/>
        <v>0</v>
      </c>
      <c r="N85" s="69">
        <f t="shared" si="37"/>
        <v>0</v>
      </c>
      <c r="O85" s="69">
        <f t="shared" si="37"/>
        <v>0</v>
      </c>
    </row>
    <row r="86" spans="1:17" x14ac:dyDescent="0.25">
      <c r="H86" s="70">
        <f t="shared" ref="H86:I86" si="38">H85-G85</f>
        <v>0</v>
      </c>
      <c r="I86" s="70">
        <f t="shared" si="38"/>
        <v>0</v>
      </c>
      <c r="J86" s="70">
        <f>J85-I85</f>
        <v>0</v>
      </c>
      <c r="K86" s="70">
        <f t="shared" ref="K86:O86" si="39">K85-J85</f>
        <v>0</v>
      </c>
      <c r="L86" s="70">
        <f t="shared" si="39"/>
        <v>0</v>
      </c>
      <c r="M86" s="70">
        <f t="shared" si="39"/>
        <v>0</v>
      </c>
      <c r="N86" s="69">
        <f t="shared" si="39"/>
        <v>0</v>
      </c>
      <c r="O86" s="69">
        <f t="shared" si="39"/>
        <v>0</v>
      </c>
    </row>
    <row r="87" spans="1:17" x14ac:dyDescent="0.25">
      <c r="Q87" s="70" t="s">
        <v>232</v>
      </c>
    </row>
    <row r="88" spans="1:17" x14ac:dyDescent="0.25">
      <c r="B88" s="47" t="s">
        <v>265</v>
      </c>
      <c r="G88" s="47"/>
      <c r="H88" s="47"/>
      <c r="I88" s="47"/>
      <c r="J88" s="47"/>
      <c r="K88" s="47"/>
      <c r="L88" s="47"/>
      <c r="M88" s="47"/>
      <c r="N88" s="38"/>
      <c r="O88" s="38"/>
      <c r="Q88" s="70" t="s">
        <v>233</v>
      </c>
    </row>
    <row r="89" spans="1:17" x14ac:dyDescent="0.25">
      <c r="B89" s="47" t="s">
        <v>266</v>
      </c>
      <c r="H89" s="124"/>
      <c r="I89" s="124" t="s">
        <v>41</v>
      </c>
      <c r="J89" s="124"/>
      <c r="K89" s="124"/>
      <c r="L89" s="124"/>
      <c r="M89" s="124"/>
      <c r="N89" s="130"/>
      <c r="O89" s="130"/>
      <c r="Q89" s="70" t="s">
        <v>234</v>
      </c>
    </row>
    <row r="90" spans="1:17" x14ac:dyDescent="0.25">
      <c r="H90" s="124"/>
      <c r="I90" s="124" t="s">
        <v>42</v>
      </c>
      <c r="J90" s="124"/>
      <c r="K90" s="124"/>
      <c r="L90" s="124"/>
      <c r="M90" s="124"/>
      <c r="N90" s="130"/>
      <c r="O90" s="130"/>
      <c r="Q90" s="70" t="s">
        <v>235</v>
      </c>
    </row>
    <row r="91" spans="1:17" x14ac:dyDescent="0.25">
      <c r="B91" s="47" t="s">
        <v>267</v>
      </c>
      <c r="H91" s="124" t="s">
        <v>6</v>
      </c>
      <c r="I91" s="124" t="s">
        <v>6</v>
      </c>
      <c r="J91" s="124" t="s">
        <v>18</v>
      </c>
      <c r="K91" s="124" t="s">
        <v>6</v>
      </c>
      <c r="L91" s="124" t="s">
        <v>6</v>
      </c>
      <c r="M91" s="124" t="s">
        <v>6</v>
      </c>
      <c r="N91" s="130" t="s">
        <v>6</v>
      </c>
      <c r="O91" s="130" t="s">
        <v>6</v>
      </c>
    </row>
    <row r="92" spans="1:17" x14ac:dyDescent="0.25">
      <c r="H92" s="124">
        <v>1</v>
      </c>
      <c r="I92" s="124">
        <v>2</v>
      </c>
      <c r="J92" s="124">
        <v>3</v>
      </c>
      <c r="K92" s="124">
        <v>4</v>
      </c>
      <c r="L92" s="124">
        <v>5</v>
      </c>
      <c r="M92" s="124">
        <v>6</v>
      </c>
      <c r="N92" s="130">
        <v>7</v>
      </c>
      <c r="O92" s="130">
        <v>8</v>
      </c>
      <c r="Q92" s="70" t="s">
        <v>236</v>
      </c>
    </row>
    <row r="93" spans="1:17" x14ac:dyDescent="0.25">
      <c r="B93" s="47" t="s">
        <v>268</v>
      </c>
      <c r="H93" s="70" t="s">
        <v>43</v>
      </c>
      <c r="Q93" s="70" t="s">
        <v>237</v>
      </c>
    </row>
    <row r="95" spans="1:17" s="70" customFormat="1" x14ac:dyDescent="0.25">
      <c r="A95" s="92"/>
      <c r="B95" s="93" t="s">
        <v>44</v>
      </c>
      <c r="C95" s="47"/>
      <c r="D95" s="47"/>
      <c r="E95" s="47"/>
      <c r="F95" s="47"/>
      <c r="H95" s="120">
        <f>G44</f>
        <v>2000000</v>
      </c>
      <c r="I95" s="70">
        <f>H123</f>
        <v>5323300</v>
      </c>
      <c r="J95" s="70">
        <f t="shared" ref="J95:O95" si="40">I123</f>
        <v>7303596.7999999998</v>
      </c>
      <c r="K95" s="70">
        <f t="shared" si="40"/>
        <v>9596393.6000000015</v>
      </c>
      <c r="L95" s="70">
        <f t="shared" si="40"/>
        <v>11905190.400000002</v>
      </c>
      <c r="M95" s="70">
        <f t="shared" si="40"/>
        <v>14045987.200000003</v>
      </c>
      <c r="N95" s="69">
        <f t="shared" si="40"/>
        <v>14743584.000000004</v>
      </c>
      <c r="O95" s="69">
        <f t="shared" si="40"/>
        <v>15599580.800000004</v>
      </c>
      <c r="P95" s="69"/>
    </row>
    <row r="96" spans="1:17" s="70" customFormat="1" x14ac:dyDescent="0.25">
      <c r="A96" s="92"/>
      <c r="B96" s="93" t="s">
        <v>163</v>
      </c>
      <c r="C96" s="47"/>
      <c r="D96" s="47"/>
      <c r="E96" s="47"/>
      <c r="F96" s="47"/>
      <c r="N96" s="69"/>
      <c r="O96" s="69"/>
      <c r="P96" s="69"/>
    </row>
    <row r="97" spans="1:16" s="70" customFormat="1" x14ac:dyDescent="0.25">
      <c r="A97" s="92"/>
      <c r="B97" s="47"/>
      <c r="C97" s="47" t="s">
        <v>15</v>
      </c>
      <c r="D97" s="47"/>
      <c r="E97" s="47"/>
      <c r="F97" s="47"/>
      <c r="H97" s="70">
        <f t="shared" ref="H97:O97" si="41">H34</f>
        <v>2204000</v>
      </c>
      <c r="I97" s="70">
        <f t="shared" si="41"/>
        <v>1975996</v>
      </c>
      <c r="J97" s="70">
        <f t="shared" si="41"/>
        <v>2215996</v>
      </c>
      <c r="K97" s="70">
        <f t="shared" si="41"/>
        <v>2335996</v>
      </c>
      <c r="L97" s="70">
        <f t="shared" si="41"/>
        <v>2275996</v>
      </c>
      <c r="M97" s="70">
        <f t="shared" si="41"/>
        <v>1271996</v>
      </c>
      <c r="N97" s="69">
        <f t="shared" si="41"/>
        <v>919996</v>
      </c>
      <c r="O97" s="69">
        <f t="shared" si="41"/>
        <v>773996</v>
      </c>
      <c r="P97" s="69"/>
    </row>
    <row r="98" spans="1:16" s="70" customFormat="1" x14ac:dyDescent="0.25">
      <c r="A98" s="92"/>
      <c r="B98" s="47"/>
      <c r="C98" s="47" t="s">
        <v>45</v>
      </c>
      <c r="D98" s="47"/>
      <c r="E98" s="47"/>
      <c r="F98" s="47"/>
      <c r="N98" s="69"/>
      <c r="O98" s="69"/>
      <c r="P98" s="69"/>
    </row>
    <row r="99" spans="1:16" s="70" customFormat="1" x14ac:dyDescent="0.25">
      <c r="A99" s="92"/>
      <c r="B99" s="47"/>
      <c r="C99" s="47" t="s">
        <v>12</v>
      </c>
      <c r="D99" s="47"/>
      <c r="E99" s="47"/>
      <c r="F99" s="47"/>
      <c r="H99" s="70">
        <f t="shared" ref="H99:O99" si="42">H31</f>
        <v>0</v>
      </c>
      <c r="I99" s="70">
        <f t="shared" si="42"/>
        <v>360000</v>
      </c>
      <c r="J99" s="70">
        <f t="shared" si="42"/>
        <v>360000</v>
      </c>
      <c r="K99" s="70">
        <f t="shared" si="42"/>
        <v>360000</v>
      </c>
      <c r="L99" s="70">
        <f t="shared" si="42"/>
        <v>360000</v>
      </c>
      <c r="M99" s="70">
        <f t="shared" si="42"/>
        <v>360000</v>
      </c>
      <c r="N99" s="69">
        <f t="shared" si="42"/>
        <v>360000</v>
      </c>
      <c r="O99" s="69">
        <f t="shared" si="42"/>
        <v>360000</v>
      </c>
      <c r="P99" s="69"/>
    </row>
    <row r="100" spans="1:16" s="70" customFormat="1" x14ac:dyDescent="0.25">
      <c r="A100" s="92"/>
      <c r="B100" s="47"/>
      <c r="C100" s="47" t="s">
        <v>134</v>
      </c>
      <c r="D100" s="47"/>
      <c r="E100" s="47"/>
      <c r="F100" s="47"/>
      <c r="H100" s="70">
        <f t="shared" ref="H100:O103" si="43">(G45-H45)</f>
        <v>-200000</v>
      </c>
      <c r="I100" s="70">
        <f t="shared" si="43"/>
        <v>-10000</v>
      </c>
      <c r="J100" s="70">
        <f t="shared" si="43"/>
        <v>-20000</v>
      </c>
      <c r="K100" s="70">
        <f t="shared" si="43"/>
        <v>-20000</v>
      </c>
      <c r="L100" s="70">
        <f t="shared" si="43"/>
        <v>0</v>
      </c>
      <c r="M100" s="70">
        <f t="shared" si="43"/>
        <v>70000</v>
      </c>
      <c r="N100" s="69">
        <f t="shared" si="43"/>
        <v>10000</v>
      </c>
      <c r="O100" s="69">
        <f t="shared" si="43"/>
        <v>0</v>
      </c>
      <c r="P100" s="69" t="s">
        <v>210</v>
      </c>
    </row>
    <row r="101" spans="1:16" s="70" customFormat="1" x14ac:dyDescent="0.25">
      <c r="A101" s="92"/>
      <c r="B101" s="47"/>
      <c r="C101" s="47" t="s">
        <v>135</v>
      </c>
      <c r="D101" s="47"/>
      <c r="E101" s="47"/>
      <c r="F101" s="47"/>
      <c r="H101" s="70">
        <f t="shared" si="43"/>
        <v>-190000</v>
      </c>
      <c r="I101" s="70">
        <f t="shared" si="43"/>
        <v>0</v>
      </c>
      <c r="J101" s="70">
        <f t="shared" si="43"/>
        <v>-20000</v>
      </c>
      <c r="K101" s="70">
        <f t="shared" si="43"/>
        <v>0</v>
      </c>
      <c r="L101" s="70">
        <f t="shared" si="43"/>
        <v>10000</v>
      </c>
      <c r="M101" s="70">
        <f t="shared" si="43"/>
        <v>100000</v>
      </c>
      <c r="N101" s="69">
        <f t="shared" si="43"/>
        <v>50000</v>
      </c>
      <c r="O101" s="69">
        <f t="shared" si="43"/>
        <v>25000</v>
      </c>
      <c r="P101" s="69"/>
    </row>
    <row r="102" spans="1:16" s="70" customFormat="1" x14ac:dyDescent="0.25">
      <c r="A102" s="92"/>
      <c r="B102" s="47"/>
      <c r="C102" s="47" t="s">
        <v>136</v>
      </c>
      <c r="D102" s="47"/>
      <c r="E102" s="47"/>
      <c r="F102" s="47"/>
      <c r="H102" s="70">
        <f t="shared" si="43"/>
        <v>-50000</v>
      </c>
      <c r="I102" s="70">
        <f t="shared" si="43"/>
        <v>-2500</v>
      </c>
      <c r="J102" s="70">
        <f t="shared" si="43"/>
        <v>-5000</v>
      </c>
      <c r="K102" s="70">
        <f t="shared" si="43"/>
        <v>-5000</v>
      </c>
      <c r="L102" s="70">
        <f t="shared" si="43"/>
        <v>0</v>
      </c>
      <c r="M102" s="70">
        <f t="shared" si="43"/>
        <v>17500</v>
      </c>
      <c r="N102" s="69">
        <f t="shared" si="43"/>
        <v>2500</v>
      </c>
      <c r="O102" s="69">
        <f t="shared" si="43"/>
        <v>0</v>
      </c>
      <c r="P102" s="69"/>
    </row>
    <row r="103" spans="1:16" s="70" customFormat="1" x14ac:dyDescent="0.25">
      <c r="A103" s="92"/>
      <c r="B103" s="47"/>
      <c r="C103" s="47" t="s">
        <v>136</v>
      </c>
      <c r="D103" s="47"/>
      <c r="E103" s="47"/>
      <c r="F103" s="47"/>
      <c r="H103" s="70">
        <f t="shared" si="43"/>
        <v>-47500</v>
      </c>
      <c r="I103" s="70">
        <f t="shared" si="43"/>
        <v>0</v>
      </c>
      <c r="J103" s="70">
        <f t="shared" si="43"/>
        <v>-5000</v>
      </c>
      <c r="K103" s="70">
        <f t="shared" si="43"/>
        <v>0</v>
      </c>
      <c r="L103" s="70">
        <f t="shared" si="43"/>
        <v>2500</v>
      </c>
      <c r="M103" s="70">
        <f t="shared" si="43"/>
        <v>25000</v>
      </c>
      <c r="N103" s="69">
        <f t="shared" si="43"/>
        <v>12500</v>
      </c>
      <c r="O103" s="69">
        <f t="shared" si="43"/>
        <v>6250</v>
      </c>
      <c r="P103" s="69"/>
    </row>
    <row r="104" spans="1:16" s="70" customFormat="1" x14ac:dyDescent="0.25">
      <c r="A104" s="92"/>
      <c r="B104" s="47"/>
      <c r="C104" s="96" t="s">
        <v>119</v>
      </c>
      <c r="D104" s="96"/>
      <c r="E104" s="96"/>
      <c r="F104" s="96"/>
      <c r="G104" s="123"/>
      <c r="H104" s="123">
        <f t="shared" ref="H104:O105" si="44">(G64-H64)*-1</f>
        <v>50000</v>
      </c>
      <c r="I104" s="123">
        <f t="shared" si="44"/>
        <v>2500</v>
      </c>
      <c r="J104" s="123">
        <f t="shared" si="44"/>
        <v>5000</v>
      </c>
      <c r="K104" s="123">
        <f t="shared" si="44"/>
        <v>5000</v>
      </c>
      <c r="L104" s="123">
        <f t="shared" si="44"/>
        <v>0</v>
      </c>
      <c r="M104" s="70">
        <f t="shared" si="44"/>
        <v>-17500</v>
      </c>
      <c r="N104" s="69">
        <f t="shared" si="44"/>
        <v>-2500</v>
      </c>
      <c r="O104" s="69">
        <f t="shared" si="44"/>
        <v>0</v>
      </c>
      <c r="P104" s="69"/>
    </row>
    <row r="105" spans="1:16" s="70" customFormat="1" x14ac:dyDescent="0.25">
      <c r="A105" s="92"/>
      <c r="B105" s="47"/>
      <c r="C105" s="96" t="s">
        <v>120</v>
      </c>
      <c r="D105" s="96"/>
      <c r="E105" s="96"/>
      <c r="F105" s="96"/>
      <c r="G105" s="123"/>
      <c r="H105" s="123">
        <f t="shared" si="44"/>
        <v>47500</v>
      </c>
      <c r="I105" s="123">
        <f t="shared" si="44"/>
        <v>0</v>
      </c>
      <c r="J105" s="123">
        <f t="shared" si="44"/>
        <v>5000</v>
      </c>
      <c r="K105" s="123">
        <f t="shared" si="44"/>
        <v>0</v>
      </c>
      <c r="L105" s="123">
        <f t="shared" si="44"/>
        <v>-2500</v>
      </c>
      <c r="M105" s="70">
        <f t="shared" si="44"/>
        <v>-25000</v>
      </c>
      <c r="N105" s="69">
        <f t="shared" si="44"/>
        <v>-12500</v>
      </c>
      <c r="O105" s="69">
        <f t="shared" si="44"/>
        <v>-6250</v>
      </c>
      <c r="P105" s="69"/>
    </row>
    <row r="106" spans="1:16" s="70" customFormat="1" x14ac:dyDescent="0.25">
      <c r="A106" s="92"/>
      <c r="B106" s="47"/>
      <c r="C106" s="96" t="s">
        <v>185</v>
      </c>
      <c r="D106" s="96"/>
      <c r="E106" s="96"/>
      <c r="F106" s="96"/>
      <c r="G106" s="123"/>
      <c r="H106" s="123">
        <f t="shared" ref="H106:O107" si="45">(G67-H67)*-1</f>
        <v>1000000</v>
      </c>
      <c r="I106" s="123">
        <f t="shared" si="45"/>
        <v>50000</v>
      </c>
      <c r="J106" s="123">
        <f t="shared" si="45"/>
        <v>100000</v>
      </c>
      <c r="K106" s="123">
        <f t="shared" si="45"/>
        <v>100000</v>
      </c>
      <c r="L106" s="123">
        <f t="shared" si="45"/>
        <v>0</v>
      </c>
      <c r="M106" s="70">
        <f t="shared" si="45"/>
        <v>-350000</v>
      </c>
      <c r="N106" s="69">
        <f t="shared" si="45"/>
        <v>-50000</v>
      </c>
      <c r="O106" s="69">
        <f t="shared" si="45"/>
        <v>0</v>
      </c>
      <c r="P106" s="69"/>
    </row>
    <row r="107" spans="1:16" s="70" customFormat="1" x14ac:dyDescent="0.25">
      <c r="A107" s="92"/>
      <c r="B107" s="47"/>
      <c r="C107" s="96" t="s">
        <v>186</v>
      </c>
      <c r="D107" s="96"/>
      <c r="E107" s="96"/>
      <c r="F107" s="96"/>
      <c r="G107" s="123"/>
      <c r="H107" s="123">
        <f t="shared" si="45"/>
        <v>950000</v>
      </c>
      <c r="I107" s="123">
        <f t="shared" si="45"/>
        <v>0</v>
      </c>
      <c r="J107" s="123">
        <f t="shared" si="45"/>
        <v>100000</v>
      </c>
      <c r="K107" s="123">
        <f t="shared" si="45"/>
        <v>0</v>
      </c>
      <c r="L107" s="123">
        <f t="shared" si="45"/>
        <v>-50000</v>
      </c>
      <c r="M107" s="70">
        <f t="shared" si="45"/>
        <v>-500000</v>
      </c>
      <c r="N107" s="69">
        <f t="shared" si="45"/>
        <v>-250000</v>
      </c>
      <c r="O107" s="69">
        <f t="shared" si="45"/>
        <v>-125000</v>
      </c>
      <c r="P107" s="69"/>
    </row>
    <row r="108" spans="1:16" s="70" customFormat="1" x14ac:dyDescent="0.25">
      <c r="A108" s="92"/>
      <c r="B108" s="47"/>
      <c r="C108" s="96" t="s">
        <v>46</v>
      </c>
      <c r="D108" s="96"/>
      <c r="E108" s="96"/>
      <c r="F108" s="96"/>
      <c r="G108" s="123"/>
      <c r="H108" s="123">
        <f t="shared" ref="H108:O108" si="46">(F66-H66)*-1</f>
        <v>0</v>
      </c>
      <c r="I108" s="123">
        <f t="shared" si="46"/>
        <v>0</v>
      </c>
      <c r="J108" s="123">
        <f t="shared" si="46"/>
        <v>0</v>
      </c>
      <c r="K108" s="123">
        <f t="shared" si="46"/>
        <v>0</v>
      </c>
      <c r="L108" s="123">
        <f t="shared" si="46"/>
        <v>0</v>
      </c>
      <c r="M108" s="70">
        <f t="shared" si="46"/>
        <v>0</v>
      </c>
      <c r="N108" s="69">
        <f t="shared" si="46"/>
        <v>0</v>
      </c>
      <c r="O108" s="69">
        <f t="shared" si="46"/>
        <v>0</v>
      </c>
      <c r="P108" s="69"/>
    </row>
    <row r="109" spans="1:16" s="70" customFormat="1" x14ac:dyDescent="0.25">
      <c r="A109" s="92"/>
      <c r="B109" s="47"/>
      <c r="C109" s="96"/>
      <c r="D109" s="96"/>
      <c r="E109" s="96"/>
      <c r="F109" s="96"/>
      <c r="G109" s="123"/>
      <c r="H109" s="123"/>
      <c r="I109" s="123"/>
      <c r="J109" s="123"/>
      <c r="K109" s="123"/>
      <c r="L109" s="123"/>
      <c r="N109" s="69"/>
      <c r="O109" s="69"/>
      <c r="P109" s="69"/>
    </row>
    <row r="110" spans="1:16" s="70" customFormat="1" x14ac:dyDescent="0.25">
      <c r="A110" s="92"/>
      <c r="B110" s="93" t="s">
        <v>47</v>
      </c>
      <c r="C110" s="47"/>
      <c r="D110" s="47"/>
      <c r="E110" s="47"/>
      <c r="F110" s="47"/>
      <c r="H110" s="70">
        <f t="shared" ref="H110:O110" si="47">H97+H99+H100+H101+H102+H103+H104+H105+H108+H106+H107</f>
        <v>3764000</v>
      </c>
      <c r="I110" s="70">
        <f t="shared" si="47"/>
        <v>2375996</v>
      </c>
      <c r="J110" s="70">
        <f t="shared" si="47"/>
        <v>2735996</v>
      </c>
      <c r="K110" s="70">
        <f t="shared" si="47"/>
        <v>2775996</v>
      </c>
      <c r="L110" s="70">
        <f t="shared" si="47"/>
        <v>2595996</v>
      </c>
      <c r="M110" s="70">
        <f t="shared" si="47"/>
        <v>951996</v>
      </c>
      <c r="N110" s="69">
        <f t="shared" si="47"/>
        <v>1039996</v>
      </c>
      <c r="O110" s="69">
        <f t="shared" si="47"/>
        <v>1033996</v>
      </c>
      <c r="P110" s="69"/>
    </row>
    <row r="112" spans="1:16" s="70" customFormat="1" x14ac:dyDescent="0.25">
      <c r="A112" s="92"/>
      <c r="B112" s="47"/>
      <c r="C112" s="47" t="s">
        <v>48</v>
      </c>
      <c r="D112" s="47"/>
      <c r="E112" s="47"/>
      <c r="F112" s="47"/>
      <c r="H112" s="70">
        <f t="shared" ref="H112:O112" si="48">H51*-1</f>
        <v>0</v>
      </c>
      <c r="I112" s="70">
        <f t="shared" si="48"/>
        <v>0</v>
      </c>
      <c r="J112" s="70">
        <f t="shared" si="48"/>
        <v>0</v>
      </c>
      <c r="K112" s="70">
        <f t="shared" si="48"/>
        <v>0</v>
      </c>
      <c r="L112" s="70">
        <f t="shared" si="48"/>
        <v>0</v>
      </c>
      <c r="M112" s="70">
        <f t="shared" si="48"/>
        <v>0</v>
      </c>
      <c r="N112" s="69">
        <f t="shared" si="48"/>
        <v>0</v>
      </c>
      <c r="O112" s="69">
        <f t="shared" si="48"/>
        <v>0</v>
      </c>
      <c r="P112" s="69"/>
    </row>
    <row r="114" spans="1:26" x14ac:dyDescent="0.25">
      <c r="C114" s="47" t="s">
        <v>49</v>
      </c>
    </row>
    <row r="115" spans="1:26" x14ac:dyDescent="0.25">
      <c r="C115" s="47" t="s">
        <v>137</v>
      </c>
      <c r="H115" s="70">
        <f t="shared" ref="H115:O115" si="49">H73</f>
        <v>100</v>
      </c>
      <c r="I115" s="70">
        <f t="shared" si="49"/>
        <v>0</v>
      </c>
      <c r="J115" s="70">
        <f t="shared" si="49"/>
        <v>0</v>
      </c>
      <c r="K115" s="70">
        <f t="shared" si="49"/>
        <v>0</v>
      </c>
      <c r="L115" s="70">
        <f t="shared" si="49"/>
        <v>0</v>
      </c>
      <c r="M115" s="70">
        <f t="shared" si="49"/>
        <v>0</v>
      </c>
      <c r="N115" s="69">
        <f t="shared" si="49"/>
        <v>0</v>
      </c>
      <c r="O115" s="69">
        <f t="shared" si="49"/>
        <v>0</v>
      </c>
    </row>
    <row r="116" spans="1:26" x14ac:dyDescent="0.25">
      <c r="C116" s="47" t="s">
        <v>50</v>
      </c>
      <c r="H116" s="70">
        <f t="shared" ref="H116" si="50">H78</f>
        <v>2000000</v>
      </c>
      <c r="I116" s="70">
        <f>I78</f>
        <v>0</v>
      </c>
      <c r="J116" s="70">
        <f t="shared" ref="J116:O116" si="51">J78</f>
        <v>0</v>
      </c>
      <c r="K116" s="70">
        <f t="shared" si="51"/>
        <v>0</v>
      </c>
      <c r="L116" s="70">
        <f t="shared" si="51"/>
        <v>0</v>
      </c>
      <c r="M116" s="70">
        <f t="shared" si="51"/>
        <v>0</v>
      </c>
      <c r="N116" s="69">
        <f t="shared" si="51"/>
        <v>0</v>
      </c>
      <c r="O116" s="69">
        <f t="shared" si="51"/>
        <v>0</v>
      </c>
    </row>
    <row r="117" spans="1:26" x14ac:dyDescent="0.25">
      <c r="C117" s="47" t="s">
        <v>38</v>
      </c>
      <c r="H117" s="70">
        <f t="shared" ref="H117:O117" si="52">H81</f>
        <v>440800</v>
      </c>
      <c r="I117" s="70">
        <f>I81</f>
        <v>395199.2</v>
      </c>
      <c r="J117" s="70">
        <f t="shared" si="52"/>
        <v>443199.2</v>
      </c>
      <c r="K117" s="70">
        <f t="shared" si="52"/>
        <v>467199.2</v>
      </c>
      <c r="L117" s="70">
        <f t="shared" si="52"/>
        <v>455199.2</v>
      </c>
      <c r="M117" s="70">
        <f t="shared" si="52"/>
        <v>254399.2</v>
      </c>
      <c r="N117" s="69">
        <f t="shared" si="52"/>
        <v>183999.2</v>
      </c>
      <c r="O117" s="69">
        <f t="shared" si="52"/>
        <v>154799.20000000001</v>
      </c>
    </row>
    <row r="119" spans="1:26" x14ac:dyDescent="0.25">
      <c r="B119" s="93" t="s">
        <v>252</v>
      </c>
      <c r="H119" s="70">
        <f>H123-H121-H117</f>
        <v>6882500</v>
      </c>
      <c r="I119" s="70">
        <f>I123-I121-I117</f>
        <v>6908897.5999999996</v>
      </c>
      <c r="J119" s="70">
        <f t="shared" ref="J119:O119" si="53">J123-J121-J117</f>
        <v>9153194.4000000022</v>
      </c>
      <c r="K119" s="70">
        <f t="shared" si="53"/>
        <v>11437991.200000003</v>
      </c>
      <c r="L119" s="70">
        <f t="shared" si="53"/>
        <v>13590788.000000004</v>
      </c>
      <c r="M119" s="70">
        <f t="shared" si="53"/>
        <v>14489184.800000004</v>
      </c>
      <c r="N119" s="69">
        <f t="shared" si="53"/>
        <v>15415581.600000005</v>
      </c>
      <c r="O119" s="69">
        <f t="shared" si="53"/>
        <v>16323978.400000006</v>
      </c>
    </row>
    <row r="121" spans="1:26" s="106" customFormat="1" x14ac:dyDescent="0.25">
      <c r="A121" s="92"/>
      <c r="C121" s="106" t="s">
        <v>156</v>
      </c>
      <c r="G121" s="121"/>
      <c r="H121" s="121">
        <f t="shared" ref="H121:O121" si="54">H57*-1</f>
        <v>-2000000</v>
      </c>
      <c r="I121" s="121">
        <f t="shared" si="54"/>
        <v>-500</v>
      </c>
      <c r="J121" s="121">
        <f t="shared" si="54"/>
        <v>0</v>
      </c>
      <c r="K121" s="121">
        <f t="shared" si="54"/>
        <v>0</v>
      </c>
      <c r="L121" s="121">
        <f t="shared" si="54"/>
        <v>0</v>
      </c>
      <c r="M121" s="121">
        <f t="shared" si="54"/>
        <v>0</v>
      </c>
      <c r="N121" s="104">
        <f t="shared" si="54"/>
        <v>0</v>
      </c>
      <c r="O121" s="104">
        <f t="shared" si="54"/>
        <v>0</v>
      </c>
      <c r="P121" s="104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</row>
    <row r="123" spans="1:26" x14ac:dyDescent="0.25">
      <c r="A123" s="92" t="s">
        <v>256</v>
      </c>
      <c r="B123" s="93" t="s">
        <v>238</v>
      </c>
      <c r="H123" s="70">
        <f t="shared" ref="H123" si="55">H95+H110+H112+H115+H116+H121-H117</f>
        <v>5323300</v>
      </c>
      <c r="I123" s="70">
        <f>I95+I110+I112+I115+I116+I121-I117</f>
        <v>7303596.7999999998</v>
      </c>
      <c r="J123" s="70">
        <f t="shared" ref="J123:O123" si="56">J95+J110+J112+J115+J116+J121-J117</f>
        <v>9596393.6000000015</v>
      </c>
      <c r="K123" s="70">
        <f t="shared" si="56"/>
        <v>11905190.400000002</v>
      </c>
      <c r="L123" s="70">
        <f t="shared" si="56"/>
        <v>14045987.200000003</v>
      </c>
      <c r="M123" s="70">
        <f t="shared" si="56"/>
        <v>14743584.000000004</v>
      </c>
      <c r="N123" s="69">
        <f t="shared" si="56"/>
        <v>15599580.800000004</v>
      </c>
      <c r="O123" s="69">
        <f t="shared" si="56"/>
        <v>16478777.600000005</v>
      </c>
    </row>
    <row r="125" spans="1:26" x14ac:dyDescent="0.25">
      <c r="D125" s="47" t="s">
        <v>53</v>
      </c>
      <c r="F125" s="47">
        <v>0.5</v>
      </c>
      <c r="H125" s="70">
        <f t="shared" ref="H125:O125" si="57">H95+(G16*$F$125)</f>
        <v>2000000</v>
      </c>
      <c r="I125" s="70">
        <f t="shared" si="57"/>
        <v>6785800</v>
      </c>
      <c r="J125" s="70">
        <f t="shared" si="57"/>
        <v>8803596.8000000007</v>
      </c>
      <c r="K125" s="70">
        <f t="shared" si="57"/>
        <v>11246393.600000001</v>
      </c>
      <c r="L125" s="70">
        <f t="shared" si="57"/>
        <v>13630190.400000002</v>
      </c>
      <c r="M125" s="70">
        <f t="shared" si="57"/>
        <v>15733487.200000003</v>
      </c>
      <c r="N125" s="69">
        <f t="shared" si="57"/>
        <v>15793584.000000004</v>
      </c>
      <c r="O125" s="69">
        <f t="shared" si="57"/>
        <v>16424580.800000004</v>
      </c>
    </row>
    <row r="132" spans="3:15" x14ac:dyDescent="0.25">
      <c r="C132" s="92" t="s">
        <v>226</v>
      </c>
      <c r="H132" s="124" t="s">
        <v>6</v>
      </c>
      <c r="I132" s="124" t="s">
        <v>6</v>
      </c>
      <c r="J132" s="124" t="s">
        <v>18</v>
      </c>
      <c r="K132" s="124" t="s">
        <v>6</v>
      </c>
      <c r="L132" s="70" t="s">
        <v>6</v>
      </c>
      <c r="M132" s="70" t="s">
        <v>6</v>
      </c>
      <c r="N132" s="69" t="s">
        <v>6</v>
      </c>
      <c r="O132" s="69" t="s">
        <v>6</v>
      </c>
    </row>
    <row r="133" spans="3:15" x14ac:dyDescent="0.25">
      <c r="H133" s="124">
        <v>1</v>
      </c>
      <c r="I133" s="124">
        <v>2</v>
      </c>
      <c r="J133" s="124">
        <v>3</v>
      </c>
      <c r="K133" s="124">
        <v>4</v>
      </c>
      <c r="L133" s="70">
        <v>5</v>
      </c>
      <c r="M133" s="70">
        <v>6</v>
      </c>
      <c r="N133" s="69">
        <v>7</v>
      </c>
      <c r="O133" s="69">
        <v>8</v>
      </c>
    </row>
    <row r="134" spans="3:15" x14ac:dyDescent="0.25">
      <c r="C134" s="93" t="s">
        <v>131</v>
      </c>
      <c r="D134" s="93"/>
      <c r="H134" s="70">
        <f t="shared" ref="H134:O134" si="58">H12</f>
        <v>3900000</v>
      </c>
      <c r="I134" s="70">
        <f t="shared" si="58"/>
        <v>4000000</v>
      </c>
      <c r="J134" s="70">
        <f t="shared" si="58"/>
        <v>4400000</v>
      </c>
      <c r="K134" s="70">
        <f t="shared" si="58"/>
        <v>4600000</v>
      </c>
      <c r="L134" s="70">
        <f t="shared" si="58"/>
        <v>4500000</v>
      </c>
      <c r="M134" s="70">
        <f t="shared" si="58"/>
        <v>2800000</v>
      </c>
      <c r="N134" s="69">
        <f t="shared" si="58"/>
        <v>2200000</v>
      </c>
      <c r="O134" s="69">
        <f t="shared" si="58"/>
        <v>1950000</v>
      </c>
    </row>
    <row r="135" spans="3:15" x14ac:dyDescent="0.25">
      <c r="C135" s="93" t="s">
        <v>61</v>
      </c>
      <c r="D135" s="93"/>
      <c r="H135" s="70">
        <f t="shared" ref="H135:O135" si="59">H15</f>
        <v>975000</v>
      </c>
      <c r="I135" s="70">
        <f t="shared" si="59"/>
        <v>1000000</v>
      </c>
      <c r="J135" s="70">
        <f t="shared" si="59"/>
        <v>1100000</v>
      </c>
      <c r="K135" s="70">
        <f t="shared" si="59"/>
        <v>1150000</v>
      </c>
      <c r="L135" s="70">
        <f t="shared" si="59"/>
        <v>1125000</v>
      </c>
      <c r="M135" s="70">
        <f t="shared" si="59"/>
        <v>700000</v>
      </c>
      <c r="N135" s="69">
        <f t="shared" si="59"/>
        <v>550000</v>
      </c>
      <c r="O135" s="69">
        <f t="shared" si="59"/>
        <v>487500</v>
      </c>
    </row>
    <row r="136" spans="3:15" x14ac:dyDescent="0.25">
      <c r="C136" s="93" t="s">
        <v>223</v>
      </c>
      <c r="D136" s="93"/>
      <c r="H136" s="70">
        <f t="shared" ref="H136:O136" si="60">H27</f>
        <v>70000</v>
      </c>
      <c r="I136" s="70">
        <f t="shared" si="60"/>
        <v>70000</v>
      </c>
      <c r="J136" s="70">
        <f t="shared" si="60"/>
        <v>70000</v>
      </c>
      <c r="K136" s="70">
        <f t="shared" si="60"/>
        <v>70000</v>
      </c>
      <c r="L136" s="70">
        <f t="shared" si="60"/>
        <v>70000</v>
      </c>
      <c r="M136" s="70">
        <f t="shared" si="60"/>
        <v>70000</v>
      </c>
      <c r="N136" s="69">
        <f t="shared" si="60"/>
        <v>70000</v>
      </c>
      <c r="O136" s="69">
        <f t="shared" si="60"/>
        <v>70000</v>
      </c>
    </row>
    <row r="137" spans="3:15" x14ac:dyDescent="0.25">
      <c r="C137" s="93" t="s">
        <v>224</v>
      </c>
      <c r="H137" s="70">
        <f t="shared" ref="H137:O137" si="61">H34</f>
        <v>2204000</v>
      </c>
      <c r="I137" s="70">
        <f t="shared" si="61"/>
        <v>1975996</v>
      </c>
      <c r="J137" s="70">
        <f t="shared" si="61"/>
        <v>2215996</v>
      </c>
      <c r="K137" s="70">
        <f t="shared" si="61"/>
        <v>2335996</v>
      </c>
      <c r="L137" s="70">
        <f t="shared" si="61"/>
        <v>2275996</v>
      </c>
      <c r="M137" s="70">
        <f t="shared" si="61"/>
        <v>1271996</v>
      </c>
      <c r="N137" s="69">
        <f t="shared" si="61"/>
        <v>919996</v>
      </c>
      <c r="O137" s="69">
        <f t="shared" si="61"/>
        <v>773996</v>
      </c>
    </row>
    <row r="139" spans="3:15" x14ac:dyDescent="0.25">
      <c r="C139" s="93" t="s">
        <v>228</v>
      </c>
      <c r="D139" s="93"/>
      <c r="H139" s="70">
        <f t="shared" ref="H139:O139" si="62">H17</f>
        <v>0</v>
      </c>
      <c r="I139" s="70">
        <f t="shared" si="62"/>
        <v>0</v>
      </c>
      <c r="J139" s="70">
        <f t="shared" si="62"/>
        <v>0</v>
      </c>
      <c r="K139" s="70">
        <f t="shared" si="62"/>
        <v>0</v>
      </c>
      <c r="L139" s="70">
        <f t="shared" si="62"/>
        <v>0</v>
      </c>
      <c r="M139" s="70">
        <f t="shared" si="62"/>
        <v>20000</v>
      </c>
      <c r="N139" s="69">
        <f t="shared" si="62"/>
        <v>30000</v>
      </c>
      <c r="O139" s="69">
        <f t="shared" si="62"/>
        <v>35000</v>
      </c>
    </row>
    <row r="140" spans="3:15" x14ac:dyDescent="0.25">
      <c r="C140" s="93"/>
    </row>
    <row r="141" spans="3:15" x14ac:dyDescent="0.25">
      <c r="C141" s="92" t="s">
        <v>227</v>
      </c>
      <c r="H141" s="70" t="s">
        <v>6</v>
      </c>
      <c r="I141" s="70" t="s">
        <v>6</v>
      </c>
      <c r="J141" s="70" t="s">
        <v>6</v>
      </c>
      <c r="K141" s="70" t="s">
        <v>6</v>
      </c>
      <c r="L141" s="70" t="s">
        <v>6</v>
      </c>
      <c r="M141" s="70" t="s">
        <v>6</v>
      </c>
      <c r="N141" s="69" t="s">
        <v>6</v>
      </c>
      <c r="O141" s="69" t="s">
        <v>6</v>
      </c>
    </row>
    <row r="142" spans="3:15" x14ac:dyDescent="0.25">
      <c r="H142" s="70">
        <v>1</v>
      </c>
      <c r="I142" s="70">
        <v>2</v>
      </c>
      <c r="J142" s="70">
        <v>3</v>
      </c>
      <c r="K142" s="70">
        <v>4</v>
      </c>
      <c r="L142" s="70">
        <v>5</v>
      </c>
      <c r="M142" s="70">
        <v>6</v>
      </c>
      <c r="N142" s="69">
        <v>7</v>
      </c>
      <c r="O142" s="69">
        <v>8</v>
      </c>
    </row>
    <row r="143" spans="3:15" x14ac:dyDescent="0.25">
      <c r="C143" s="93" t="s">
        <v>211</v>
      </c>
      <c r="D143" s="93"/>
      <c r="H143" s="70">
        <f t="shared" ref="H143:O143" si="63">H95</f>
        <v>2000000</v>
      </c>
      <c r="I143" s="70">
        <f t="shared" si="63"/>
        <v>5323300</v>
      </c>
      <c r="J143" s="70">
        <f t="shared" si="63"/>
        <v>7303596.7999999998</v>
      </c>
      <c r="K143" s="70">
        <f t="shared" si="63"/>
        <v>9596393.6000000015</v>
      </c>
      <c r="L143" s="70">
        <f t="shared" si="63"/>
        <v>11905190.400000002</v>
      </c>
      <c r="M143" s="70">
        <f t="shared" si="63"/>
        <v>14045987.200000003</v>
      </c>
      <c r="N143" s="69">
        <f t="shared" si="63"/>
        <v>14743584.000000004</v>
      </c>
      <c r="O143" s="69">
        <f t="shared" si="63"/>
        <v>15599580.800000004</v>
      </c>
    </row>
    <row r="144" spans="3:15" x14ac:dyDescent="0.25">
      <c r="C144" s="93" t="s">
        <v>217</v>
      </c>
      <c r="D144" s="93"/>
      <c r="H144" s="70">
        <f t="shared" ref="H144:O144" si="64">H110</f>
        <v>3764000</v>
      </c>
      <c r="I144" s="70">
        <f t="shared" si="64"/>
        <v>2375996</v>
      </c>
      <c r="J144" s="70">
        <f t="shared" si="64"/>
        <v>2735996</v>
      </c>
      <c r="K144" s="70">
        <f t="shared" si="64"/>
        <v>2775996</v>
      </c>
      <c r="L144" s="70">
        <f t="shared" si="64"/>
        <v>2595996</v>
      </c>
      <c r="M144" s="70">
        <f t="shared" si="64"/>
        <v>951996</v>
      </c>
      <c r="N144" s="69">
        <f t="shared" si="64"/>
        <v>1039996</v>
      </c>
      <c r="O144" s="69">
        <f t="shared" si="64"/>
        <v>1033996</v>
      </c>
    </row>
    <row r="145" spans="1:26" x14ac:dyDescent="0.25">
      <c r="D145" s="125" t="s">
        <v>219</v>
      </c>
      <c r="E145" s="125"/>
      <c r="F145" s="125"/>
      <c r="G145" s="126"/>
      <c r="H145" s="126">
        <f t="shared" ref="H145:O145" si="65">H34</f>
        <v>2204000</v>
      </c>
      <c r="I145" s="126">
        <f t="shared" si="65"/>
        <v>1975996</v>
      </c>
      <c r="J145" s="126">
        <f t="shared" si="65"/>
        <v>2215996</v>
      </c>
      <c r="K145" s="126">
        <f t="shared" si="65"/>
        <v>2335996</v>
      </c>
      <c r="L145" s="126">
        <f t="shared" si="65"/>
        <v>2275996</v>
      </c>
      <c r="M145" s="126">
        <f t="shared" si="65"/>
        <v>1271996</v>
      </c>
      <c r="N145" s="131">
        <f t="shared" si="65"/>
        <v>919996</v>
      </c>
      <c r="O145" s="131">
        <f t="shared" si="65"/>
        <v>773996</v>
      </c>
    </row>
    <row r="146" spans="1:26" x14ac:dyDescent="0.25">
      <c r="D146" s="125" t="s">
        <v>218</v>
      </c>
      <c r="E146" s="125"/>
      <c r="F146" s="125"/>
      <c r="G146" s="126"/>
      <c r="H146" s="126">
        <f t="shared" ref="H146:O146" si="66">H97-H110</f>
        <v>-1560000</v>
      </c>
      <c r="I146" s="126">
        <f t="shared" si="66"/>
        <v>-400000</v>
      </c>
      <c r="J146" s="126">
        <f t="shared" si="66"/>
        <v>-520000</v>
      </c>
      <c r="K146" s="126">
        <f t="shared" si="66"/>
        <v>-440000</v>
      </c>
      <c r="L146" s="126">
        <f t="shared" si="66"/>
        <v>-320000</v>
      </c>
      <c r="M146" s="126">
        <f t="shared" si="66"/>
        <v>320000</v>
      </c>
      <c r="N146" s="131">
        <f t="shared" si="66"/>
        <v>-120000</v>
      </c>
      <c r="O146" s="131">
        <f t="shared" si="66"/>
        <v>-260000</v>
      </c>
    </row>
    <row r="147" spans="1:26" x14ac:dyDescent="0.25">
      <c r="C147" s="93" t="s">
        <v>220</v>
      </c>
      <c r="D147" s="93"/>
      <c r="H147" s="70">
        <f t="shared" ref="H147:O147" si="67">H112</f>
        <v>0</v>
      </c>
      <c r="I147" s="70">
        <f t="shared" si="67"/>
        <v>0</v>
      </c>
      <c r="J147" s="70">
        <f t="shared" si="67"/>
        <v>0</v>
      </c>
      <c r="K147" s="70">
        <f t="shared" si="67"/>
        <v>0</v>
      </c>
      <c r="L147" s="70">
        <f t="shared" si="67"/>
        <v>0</v>
      </c>
      <c r="M147" s="70">
        <f t="shared" si="67"/>
        <v>0</v>
      </c>
      <c r="N147" s="69">
        <f t="shared" si="67"/>
        <v>0</v>
      </c>
      <c r="O147" s="69">
        <f t="shared" si="67"/>
        <v>0</v>
      </c>
    </row>
    <row r="148" spans="1:26" x14ac:dyDescent="0.25">
      <c r="C148" s="93" t="s">
        <v>213</v>
      </c>
      <c r="D148" s="93"/>
      <c r="H148" s="70">
        <f t="shared" ref="H148:O148" si="68">H115+H116</f>
        <v>2000100</v>
      </c>
      <c r="I148" s="70">
        <f t="shared" si="68"/>
        <v>0</v>
      </c>
      <c r="J148" s="70">
        <f t="shared" si="68"/>
        <v>0</v>
      </c>
      <c r="K148" s="70">
        <f t="shared" si="68"/>
        <v>0</v>
      </c>
      <c r="L148" s="70">
        <f t="shared" si="68"/>
        <v>0</v>
      </c>
      <c r="M148" s="70">
        <f t="shared" si="68"/>
        <v>0</v>
      </c>
      <c r="N148" s="69">
        <f t="shared" si="68"/>
        <v>0</v>
      </c>
      <c r="O148" s="69">
        <f t="shared" si="68"/>
        <v>0</v>
      </c>
    </row>
    <row r="149" spans="1:26" s="93" customFormat="1" x14ac:dyDescent="0.25">
      <c r="A149" s="92"/>
      <c r="C149" s="93" t="s">
        <v>212</v>
      </c>
      <c r="G149" s="118"/>
      <c r="H149" s="118">
        <f>H123-H153</f>
        <v>3323300</v>
      </c>
      <c r="I149" s="118">
        <f t="shared" ref="I149:O149" si="69">I123-I153</f>
        <v>7303096.7999999998</v>
      </c>
      <c r="J149" s="118">
        <f t="shared" si="69"/>
        <v>9596393.6000000015</v>
      </c>
      <c r="K149" s="118">
        <f t="shared" si="69"/>
        <v>11905190.400000002</v>
      </c>
      <c r="L149" s="118">
        <f t="shared" si="69"/>
        <v>14045987.200000003</v>
      </c>
      <c r="M149" s="118">
        <f t="shared" si="69"/>
        <v>14743584.000000004</v>
      </c>
      <c r="N149" s="102">
        <f t="shared" si="69"/>
        <v>15599580.800000004</v>
      </c>
      <c r="O149" s="102">
        <f t="shared" si="69"/>
        <v>16478777.600000005</v>
      </c>
      <c r="P149" s="102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</row>
    <row r="150" spans="1:26" x14ac:dyDescent="0.25">
      <c r="C150" s="93"/>
      <c r="D150" s="93"/>
    </row>
    <row r="151" spans="1:26" x14ac:dyDescent="0.25">
      <c r="C151" s="93" t="s">
        <v>216</v>
      </c>
      <c r="D151" s="93"/>
      <c r="H151" s="70">
        <f>H149-H143</f>
        <v>1323300</v>
      </c>
      <c r="I151" s="70">
        <f>I149-I143</f>
        <v>1979796.7999999998</v>
      </c>
      <c r="J151" s="70">
        <f>J149-J143</f>
        <v>2292796.8000000017</v>
      </c>
      <c r="K151" s="70">
        <f>K149-K143</f>
        <v>2308796.8000000007</v>
      </c>
      <c r="L151" s="70">
        <f t="shared" ref="L151:O151" si="70">L149-L143</f>
        <v>2140796.8000000007</v>
      </c>
      <c r="M151" s="70">
        <f t="shared" si="70"/>
        <v>697596.80000000075</v>
      </c>
      <c r="N151" s="69">
        <f t="shared" si="70"/>
        <v>855996.80000000075</v>
      </c>
      <c r="O151" s="69">
        <f t="shared" si="70"/>
        <v>879196.80000000075</v>
      </c>
    </row>
    <row r="152" spans="1:26" x14ac:dyDescent="0.25">
      <c r="C152" s="93"/>
      <c r="D152" s="93"/>
    </row>
    <row r="153" spans="1:26" x14ac:dyDescent="0.25">
      <c r="C153" s="93" t="s">
        <v>214</v>
      </c>
      <c r="H153" s="70">
        <f t="shared" ref="H153:O153" si="71">H57</f>
        <v>2000000</v>
      </c>
      <c r="I153" s="70">
        <f t="shared" si="71"/>
        <v>500</v>
      </c>
      <c r="J153" s="70">
        <f t="shared" si="71"/>
        <v>0</v>
      </c>
      <c r="K153" s="70">
        <f t="shared" si="71"/>
        <v>0</v>
      </c>
      <c r="L153" s="70">
        <f t="shared" si="71"/>
        <v>0</v>
      </c>
      <c r="M153" s="70">
        <f t="shared" si="71"/>
        <v>0</v>
      </c>
      <c r="N153" s="69">
        <f t="shared" si="71"/>
        <v>0</v>
      </c>
      <c r="O153" s="69">
        <f t="shared" si="71"/>
        <v>0</v>
      </c>
    </row>
    <row r="154" spans="1:26" x14ac:dyDescent="0.25">
      <c r="C154" s="93" t="s">
        <v>239</v>
      </c>
      <c r="H154" s="70">
        <f>H117</f>
        <v>440800</v>
      </c>
      <c r="I154" s="70" t="e">
        <f>#REF!</f>
        <v>#REF!</v>
      </c>
      <c r="J154" s="70" t="e">
        <f>#REF!</f>
        <v>#REF!</v>
      </c>
      <c r="K154" s="70" t="e">
        <f>#REF!</f>
        <v>#REF!</v>
      </c>
      <c r="L154" s="70" t="e">
        <f>#REF!</f>
        <v>#REF!</v>
      </c>
      <c r="M154" s="70" t="e">
        <f>#REF!</f>
        <v>#REF!</v>
      </c>
      <c r="N154" s="69" t="e">
        <f>#REF!</f>
        <v>#REF!</v>
      </c>
      <c r="O154" s="69" t="e">
        <f>#REF!</f>
        <v>#REF!</v>
      </c>
    </row>
    <row r="155" spans="1:26" x14ac:dyDescent="0.25">
      <c r="C155" s="93"/>
      <c r="D155" s="93"/>
    </row>
    <row r="156" spans="1:26" x14ac:dyDescent="0.25">
      <c r="C156" s="93"/>
      <c r="D156" s="93"/>
    </row>
    <row r="157" spans="1:26" x14ac:dyDescent="0.25">
      <c r="C157" s="93" t="s">
        <v>229</v>
      </c>
      <c r="H157" s="70">
        <f>H125</f>
        <v>2000000</v>
      </c>
      <c r="I157" s="70">
        <f t="shared" ref="I157:O157" si="72">I125</f>
        <v>6785800</v>
      </c>
      <c r="J157" s="70">
        <f t="shared" si="72"/>
        <v>8803596.8000000007</v>
      </c>
      <c r="K157" s="70">
        <f t="shared" si="72"/>
        <v>11246393.600000001</v>
      </c>
      <c r="L157" s="70">
        <f t="shared" si="72"/>
        <v>13630190.400000002</v>
      </c>
      <c r="M157" s="70">
        <f t="shared" si="72"/>
        <v>15733487.200000003</v>
      </c>
      <c r="N157" s="69">
        <f t="shared" si="72"/>
        <v>15793584.000000004</v>
      </c>
      <c r="O157" s="69">
        <f t="shared" si="72"/>
        <v>16424580.800000004</v>
      </c>
    </row>
    <row r="158" spans="1:26" x14ac:dyDescent="0.25">
      <c r="D158" s="93"/>
    </row>
    <row r="159" spans="1:26" x14ac:dyDescent="0.25">
      <c r="C159" s="93" t="s">
        <v>221</v>
      </c>
      <c r="D159" s="93"/>
      <c r="H159" s="70" t="s">
        <v>225</v>
      </c>
      <c r="J159" s="47"/>
    </row>
    <row r="160" spans="1:26" x14ac:dyDescent="0.25">
      <c r="D160" s="93"/>
      <c r="H160" s="47"/>
      <c r="J160" s="47"/>
      <c r="Q160" s="70" t="s">
        <v>230</v>
      </c>
    </row>
    <row r="161" spans="1:16" x14ac:dyDescent="0.25">
      <c r="H161" s="70" t="s">
        <v>6</v>
      </c>
      <c r="I161" s="70" t="s">
        <v>6</v>
      </c>
      <c r="J161" s="70" t="s">
        <v>6</v>
      </c>
      <c r="K161" s="70" t="s">
        <v>6</v>
      </c>
      <c r="L161" s="70" t="s">
        <v>6</v>
      </c>
      <c r="M161" s="70" t="s">
        <v>6</v>
      </c>
      <c r="N161" s="69" t="s">
        <v>6</v>
      </c>
      <c r="O161" s="69" t="s">
        <v>6</v>
      </c>
    </row>
    <row r="162" spans="1:16" x14ac:dyDescent="0.25">
      <c r="C162" s="93" t="s">
        <v>243</v>
      </c>
      <c r="H162" s="70">
        <v>1</v>
      </c>
      <c r="I162" s="70">
        <v>2</v>
      </c>
      <c r="J162" s="70">
        <v>3</v>
      </c>
      <c r="K162" s="70">
        <v>4</v>
      </c>
      <c r="L162" s="70">
        <v>5</v>
      </c>
      <c r="M162" s="70">
        <v>6</v>
      </c>
      <c r="N162" s="69">
        <v>7</v>
      </c>
      <c r="O162" s="69">
        <v>8</v>
      </c>
    </row>
    <row r="163" spans="1:16" x14ac:dyDescent="0.25">
      <c r="D163" s="70" t="s">
        <v>36</v>
      </c>
      <c r="H163" s="70">
        <f t="shared" ref="H163:O163" si="73">G77+G79</f>
        <v>3000000</v>
      </c>
      <c r="I163" s="70">
        <f t="shared" si="73"/>
        <v>5204000</v>
      </c>
      <c r="J163" s="70">
        <f t="shared" si="73"/>
        <v>9179996</v>
      </c>
      <c r="K163" s="70">
        <f t="shared" si="73"/>
        <v>11395992</v>
      </c>
      <c r="L163" s="70">
        <f t="shared" si="73"/>
        <v>13731988</v>
      </c>
      <c r="M163" s="70">
        <f t="shared" si="73"/>
        <v>16007984</v>
      </c>
      <c r="N163" s="69">
        <f t="shared" si="73"/>
        <v>17279980</v>
      </c>
      <c r="O163" s="69">
        <f t="shared" si="73"/>
        <v>18199976</v>
      </c>
    </row>
    <row r="164" spans="1:16" x14ac:dyDescent="0.25">
      <c r="D164" s="70" t="s">
        <v>250</v>
      </c>
      <c r="H164" s="70">
        <f t="shared" ref="H164:O164" si="74">((H34+H31)/(H163))*100</f>
        <v>73.466666666666669</v>
      </c>
      <c r="I164" s="70">
        <f t="shared" si="74"/>
        <v>44.888470407378939</v>
      </c>
      <c r="J164" s="70">
        <f t="shared" si="74"/>
        <v>28.060970832667032</v>
      </c>
      <c r="K164" s="70">
        <f t="shared" si="74"/>
        <v>23.65740516490359</v>
      </c>
      <c r="L164" s="70">
        <f t="shared" si="74"/>
        <v>19.196026096148643</v>
      </c>
      <c r="M164" s="70">
        <f t="shared" si="74"/>
        <v>10.194887751012246</v>
      </c>
      <c r="N164" s="69">
        <f t="shared" si="74"/>
        <v>7.4073928326305936</v>
      </c>
      <c r="O164" s="69">
        <f t="shared" si="74"/>
        <v>6.2307554691280913</v>
      </c>
    </row>
    <row r="165" spans="1:16" x14ac:dyDescent="0.25">
      <c r="D165" s="70" t="s">
        <v>244</v>
      </c>
      <c r="H165" s="70">
        <f t="shared" ref="H165:O165" si="75">(H28/H61)*100</f>
        <v>26.408776408776408</v>
      </c>
      <c r="I165" s="70">
        <f t="shared" si="75"/>
        <v>23.545300611933524</v>
      </c>
      <c r="J165" s="70">
        <f t="shared" si="75"/>
        <v>22.388742092060621</v>
      </c>
      <c r="K165" s="70">
        <f t="shared" si="75"/>
        <v>20.60888851362013</v>
      </c>
      <c r="L165" s="70">
        <f t="shared" si="75"/>
        <v>18.190336993577713</v>
      </c>
      <c r="M165" s="70">
        <f t="shared" si="75"/>
        <v>11.205808391390351</v>
      </c>
      <c r="N165" s="69">
        <f t="shared" si="75"/>
        <v>8.6026879456486203</v>
      </c>
      <c r="O165" s="69">
        <f t="shared" si="75"/>
        <v>7.4337236280387353</v>
      </c>
    </row>
    <row r="166" spans="1:16" x14ac:dyDescent="0.25">
      <c r="D166" s="70"/>
    </row>
    <row r="167" spans="1:16" x14ac:dyDescent="0.25">
      <c r="D167" s="70"/>
    </row>
    <row r="168" spans="1:16" x14ac:dyDescent="0.25">
      <c r="D168" s="47" t="s">
        <v>245</v>
      </c>
      <c r="H168" s="127">
        <f t="shared" ref="H168:O168" si="76">H49/H70</f>
        <v>2.837997557997558</v>
      </c>
      <c r="I168" s="127">
        <f t="shared" si="76"/>
        <v>3.7159984761904763</v>
      </c>
      <c r="J168" s="127">
        <f t="shared" si="76"/>
        <v>4.3923781818181826</v>
      </c>
      <c r="K168" s="127">
        <f t="shared" si="76"/>
        <v>5.1677807039337482</v>
      </c>
      <c r="L168" s="127">
        <f t="shared" si="76"/>
        <v>6.1834866455026471</v>
      </c>
      <c r="M168" s="127">
        <f t="shared" si="76"/>
        <v>10.267744217687078</v>
      </c>
      <c r="N168" s="132">
        <f t="shared" si="76"/>
        <v>13.744225800865804</v>
      </c>
      <c r="O168" s="132">
        <f t="shared" si="76"/>
        <v>16.334581294261298</v>
      </c>
    </row>
    <row r="169" spans="1:16" x14ac:dyDescent="0.25">
      <c r="D169" s="70"/>
    </row>
    <row r="170" spans="1:16" x14ac:dyDescent="0.25">
      <c r="D170" s="70" t="s">
        <v>246</v>
      </c>
      <c r="H170" s="70">
        <f>(H15/H12)*100</f>
        <v>25</v>
      </c>
    </row>
    <row r="171" spans="1:16" x14ac:dyDescent="0.25">
      <c r="D171" s="70" t="s">
        <v>247</v>
      </c>
      <c r="H171" s="70">
        <f t="shared" ref="H171:O171" si="77">(H28/H12)*100</f>
        <v>73.205128205128204</v>
      </c>
      <c r="I171" s="70">
        <f t="shared" si="77"/>
        <v>73.25</v>
      </c>
      <c r="J171" s="70">
        <f t="shared" si="77"/>
        <v>73.409090909090907</v>
      </c>
      <c r="K171" s="70">
        <f t="shared" si="77"/>
        <v>73.478260869565219</v>
      </c>
      <c r="L171" s="70">
        <f t="shared" si="77"/>
        <v>73.444444444444443</v>
      </c>
      <c r="M171" s="70">
        <f t="shared" si="77"/>
        <v>73.214285714285708</v>
      </c>
      <c r="N171" s="69">
        <f t="shared" si="77"/>
        <v>73.181818181818187</v>
      </c>
      <c r="O171" s="69">
        <f t="shared" si="77"/>
        <v>73.205128205128204</v>
      </c>
    </row>
    <row r="172" spans="1:16" x14ac:dyDescent="0.25">
      <c r="D172" s="70" t="s">
        <v>248</v>
      </c>
      <c r="H172" s="70">
        <f t="shared" ref="H172:O172" si="78">(H28/(H50+H49-H70))*100</f>
        <v>42.213120813803911</v>
      </c>
      <c r="I172" s="70">
        <f t="shared" si="78"/>
        <v>33.664243270092655</v>
      </c>
      <c r="J172" s="70">
        <f t="shared" si="78"/>
        <v>29.806964560608058</v>
      </c>
      <c r="K172" s="70">
        <f t="shared" si="78"/>
        <v>25.870269751292714</v>
      </c>
      <c r="L172" s="70">
        <f t="shared" si="78"/>
        <v>21.67783533230304</v>
      </c>
      <c r="M172" s="70">
        <f t="shared" si="78"/>
        <v>12.33187740982931</v>
      </c>
      <c r="N172" s="69">
        <f t="shared" si="78"/>
        <v>9.0859937273459632</v>
      </c>
      <c r="O172" s="69">
        <f t="shared" si="78"/>
        <v>7.6341888787425312</v>
      </c>
    </row>
    <row r="173" spans="1:16" x14ac:dyDescent="0.25">
      <c r="D173" s="70"/>
    </row>
    <row r="174" spans="1:16" s="70" customFormat="1" x14ac:dyDescent="0.25">
      <c r="A174" s="92"/>
      <c r="B174" s="47"/>
      <c r="C174" s="47"/>
      <c r="D174" s="70" t="s">
        <v>249</v>
      </c>
      <c r="E174" s="47"/>
      <c r="F174" s="47"/>
      <c r="H174" s="127">
        <f>H34/H61</f>
        <v>0.20387020387020388</v>
      </c>
      <c r="I174" s="127">
        <f t="shared" ref="I174:O174" si="79">I28/I61</f>
        <v>0.23545300611933523</v>
      </c>
      <c r="J174" s="127">
        <f t="shared" si="79"/>
        <v>0.22388742092060621</v>
      </c>
      <c r="K174" s="127">
        <f t="shared" si="79"/>
        <v>0.2060888851362013</v>
      </c>
      <c r="L174" s="127">
        <f t="shared" si="79"/>
        <v>0.18190336993577713</v>
      </c>
      <c r="M174" s="127">
        <f t="shared" si="79"/>
        <v>0.11205808391390351</v>
      </c>
      <c r="N174" s="132">
        <f t="shared" si="79"/>
        <v>8.602687945648621E-2</v>
      </c>
      <c r="O174" s="132">
        <f t="shared" si="79"/>
        <v>7.4337236280387353E-2</v>
      </c>
      <c r="P174" s="69"/>
    </row>
    <row r="175" spans="1:16" s="70" customFormat="1" x14ac:dyDescent="0.25">
      <c r="A175" s="92"/>
      <c r="B175" s="47"/>
      <c r="C175" s="47"/>
      <c r="D175" s="47"/>
      <c r="E175" s="47"/>
      <c r="F175" s="47"/>
      <c r="N175" s="69"/>
      <c r="O175" s="69"/>
      <c r="P175" s="69"/>
    </row>
    <row r="176" spans="1:16" s="70" customFormat="1" x14ac:dyDescent="0.25">
      <c r="A176" s="92"/>
      <c r="B176" s="47"/>
      <c r="C176" s="47"/>
      <c r="D176" s="47"/>
      <c r="E176" s="47"/>
      <c r="F176" s="47"/>
      <c r="H176" s="70" t="s">
        <v>251</v>
      </c>
      <c r="N176" s="69"/>
      <c r="O176" s="69"/>
      <c r="P176" s="69"/>
    </row>
    <row r="194" spans="1:16" s="70" customFormat="1" x14ac:dyDescent="0.25">
      <c r="A194" s="92"/>
      <c r="B194" s="47"/>
      <c r="C194" s="47"/>
      <c r="D194" s="47"/>
      <c r="E194" s="47"/>
      <c r="F194" s="47" t="s">
        <v>240</v>
      </c>
      <c r="N194" s="69"/>
      <c r="O194" s="69"/>
      <c r="P194" s="69"/>
    </row>
    <row r="195" spans="1:16" s="70" customFormat="1" x14ac:dyDescent="0.25">
      <c r="A195" s="92"/>
      <c r="B195" s="47"/>
      <c r="C195" s="47"/>
      <c r="D195" s="47"/>
      <c r="E195" s="47"/>
      <c r="F195" s="47" t="s">
        <v>241</v>
      </c>
      <c r="N195" s="69"/>
      <c r="O195" s="69"/>
      <c r="P195" s="69"/>
    </row>
    <row r="196" spans="1:16" s="70" customFormat="1" x14ac:dyDescent="0.25">
      <c r="A196" s="92"/>
      <c r="B196" s="47"/>
      <c r="C196" s="47"/>
      <c r="D196" s="47"/>
      <c r="E196" s="47"/>
      <c r="F196" s="47" t="s">
        <v>242</v>
      </c>
      <c r="N196" s="69"/>
      <c r="O196" s="69"/>
      <c r="P196" s="69"/>
    </row>
  </sheetData>
  <sheetProtection selectLockedCells="1" selectUnlockedCells="1"/>
  <hyperlinks>
    <hyperlink ref="E77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195"/>
  <sheetViews>
    <sheetView topLeftCell="A37" workbookViewId="0">
      <selection activeCell="A78" sqref="A78:XFD78"/>
    </sheetView>
  </sheetViews>
  <sheetFormatPr defaultRowHeight="15" x14ac:dyDescent="0.25"/>
  <cols>
    <col min="1" max="1" width="9.140625" style="92"/>
    <col min="2" max="2" width="9.140625" style="47"/>
    <col min="7" max="7" width="15" style="63" customWidth="1"/>
    <col min="8" max="8" width="10.140625" style="63" customWidth="1"/>
    <col min="9" max="9" width="10.85546875" style="63" customWidth="1"/>
    <col min="10" max="15" width="11" style="63" customWidth="1"/>
    <col min="16" max="26" width="9.140625" style="63"/>
  </cols>
  <sheetData>
    <row r="4" spans="3:20" x14ac:dyDescent="0.25">
      <c r="H4" s="64" t="s">
        <v>4</v>
      </c>
      <c r="I4" s="64"/>
      <c r="J4" s="64"/>
      <c r="K4" s="64"/>
    </row>
    <row r="5" spans="3:20" x14ac:dyDescent="0.25">
      <c r="H5" s="64"/>
      <c r="I5" s="64" t="s">
        <v>5</v>
      </c>
      <c r="J5" s="64"/>
      <c r="K5" s="64"/>
    </row>
    <row r="6" spans="3:20" x14ac:dyDescent="0.25">
      <c r="H6" s="64" t="s">
        <v>6</v>
      </c>
      <c r="I6" s="64" t="s">
        <v>6</v>
      </c>
      <c r="J6" s="64" t="s">
        <v>6</v>
      </c>
      <c r="K6" s="64" t="s">
        <v>6</v>
      </c>
      <c r="L6" s="63" t="s">
        <v>6</v>
      </c>
      <c r="M6" s="63" t="s">
        <v>6</v>
      </c>
      <c r="N6" s="63" t="s">
        <v>6</v>
      </c>
      <c r="O6" s="63" t="s">
        <v>6</v>
      </c>
    </row>
    <row r="7" spans="3:20" x14ac:dyDescent="0.25">
      <c r="H7" s="64">
        <v>1</v>
      </c>
      <c r="I7" s="64">
        <v>2</v>
      </c>
      <c r="J7" s="64">
        <v>3</v>
      </c>
      <c r="K7" s="64">
        <v>4</v>
      </c>
      <c r="L7" s="63">
        <v>5</v>
      </c>
      <c r="M7" s="63">
        <v>6</v>
      </c>
      <c r="N7" s="63">
        <v>7</v>
      </c>
      <c r="O7" s="63">
        <v>8</v>
      </c>
    </row>
    <row r="8" spans="3:20" x14ac:dyDescent="0.25">
      <c r="I8" s="63" t="s">
        <v>7</v>
      </c>
    </row>
    <row r="10" spans="3:20" x14ac:dyDescent="0.25">
      <c r="C10" t="s">
        <v>130</v>
      </c>
      <c r="E10" t="s">
        <v>60</v>
      </c>
      <c r="H10" s="69">
        <v>2000000</v>
      </c>
      <c r="I10" s="69">
        <v>2100000</v>
      </c>
      <c r="J10" s="69">
        <v>2300000</v>
      </c>
      <c r="K10" s="69">
        <v>2500000</v>
      </c>
      <c r="L10" s="69">
        <v>2500000</v>
      </c>
      <c r="M10" s="69">
        <v>1800000</v>
      </c>
      <c r="N10" s="69">
        <v>1700000</v>
      </c>
      <c r="O10" s="69">
        <v>1700000</v>
      </c>
    </row>
    <row r="11" spans="3:20" x14ac:dyDescent="0.25">
      <c r="E11" t="s">
        <v>133</v>
      </c>
      <c r="H11" s="69">
        <v>1900000</v>
      </c>
      <c r="I11" s="69">
        <v>1900000</v>
      </c>
      <c r="J11" s="69">
        <v>2100000</v>
      </c>
      <c r="K11" s="69">
        <v>2100000</v>
      </c>
      <c r="L11" s="69">
        <v>2000000</v>
      </c>
      <c r="M11" s="69">
        <v>1000000</v>
      </c>
      <c r="N11" s="69">
        <v>500000</v>
      </c>
      <c r="O11" s="69">
        <v>250000</v>
      </c>
    </row>
    <row r="12" spans="3:20" x14ac:dyDescent="0.25">
      <c r="C12" s="45" t="s">
        <v>131</v>
      </c>
      <c r="D12" s="45"/>
      <c r="E12" s="45"/>
      <c r="F12" s="45"/>
      <c r="G12" s="68"/>
      <c r="H12" s="68">
        <f>H10+H11</f>
        <v>3900000</v>
      </c>
      <c r="I12" s="68">
        <f t="shared" ref="I12:O12" si="0">I10+I11</f>
        <v>4000000</v>
      </c>
      <c r="J12" s="68">
        <f t="shared" si="0"/>
        <v>4400000</v>
      </c>
      <c r="K12" s="68">
        <f t="shared" si="0"/>
        <v>4600000</v>
      </c>
      <c r="L12" s="68">
        <f t="shared" si="0"/>
        <v>4500000</v>
      </c>
      <c r="M12" s="68">
        <f t="shared" si="0"/>
        <v>2800000</v>
      </c>
      <c r="N12" s="68">
        <f t="shared" si="0"/>
        <v>2200000</v>
      </c>
      <c r="O12" s="68">
        <f t="shared" si="0"/>
        <v>1950000</v>
      </c>
    </row>
    <row r="13" spans="3:20" x14ac:dyDescent="0.25">
      <c r="C13" t="s">
        <v>9</v>
      </c>
      <c r="E13" t="s">
        <v>60</v>
      </c>
      <c r="H13" s="63">
        <f>H10*0.25</f>
        <v>500000</v>
      </c>
      <c r="I13" s="63">
        <f t="shared" ref="I13:O14" si="1">I10*0.25</f>
        <v>525000</v>
      </c>
      <c r="J13" s="63">
        <f t="shared" si="1"/>
        <v>575000</v>
      </c>
      <c r="K13" s="63">
        <f t="shared" si="1"/>
        <v>625000</v>
      </c>
      <c r="L13" s="63">
        <f t="shared" si="1"/>
        <v>625000</v>
      </c>
      <c r="M13" s="63">
        <f t="shared" si="1"/>
        <v>450000</v>
      </c>
      <c r="N13" s="63">
        <f t="shared" si="1"/>
        <v>425000</v>
      </c>
      <c r="O13" s="63">
        <f t="shared" si="1"/>
        <v>425000</v>
      </c>
    </row>
    <row r="14" spans="3:20" x14ac:dyDescent="0.25">
      <c r="E14" t="s">
        <v>133</v>
      </c>
      <c r="H14" s="63">
        <f>H11*0.25</f>
        <v>475000</v>
      </c>
      <c r="I14" s="63">
        <f t="shared" si="1"/>
        <v>475000</v>
      </c>
      <c r="J14" s="63">
        <f t="shared" si="1"/>
        <v>525000</v>
      </c>
      <c r="K14" s="63">
        <f t="shared" si="1"/>
        <v>525000</v>
      </c>
      <c r="L14" s="63">
        <f t="shared" si="1"/>
        <v>500000</v>
      </c>
      <c r="M14" s="63">
        <f t="shared" si="1"/>
        <v>250000</v>
      </c>
      <c r="N14" s="63">
        <f t="shared" si="1"/>
        <v>125000</v>
      </c>
      <c r="O14" s="63">
        <f t="shared" si="1"/>
        <v>62500</v>
      </c>
    </row>
    <row r="15" spans="3:20" x14ac:dyDescent="0.25">
      <c r="C15" s="37" t="s">
        <v>132</v>
      </c>
      <c r="D15" s="37"/>
      <c r="E15" s="37"/>
      <c r="F15" s="37"/>
      <c r="G15" s="64"/>
      <c r="H15" s="64">
        <f t="shared" ref="H15:O15" si="2">H13+H14</f>
        <v>975000</v>
      </c>
      <c r="I15" s="64">
        <f t="shared" si="2"/>
        <v>1000000</v>
      </c>
      <c r="J15" s="64">
        <f t="shared" si="2"/>
        <v>1100000</v>
      </c>
      <c r="K15" s="64">
        <f t="shared" si="2"/>
        <v>1150000</v>
      </c>
      <c r="L15" s="64">
        <f t="shared" si="2"/>
        <v>1125000</v>
      </c>
      <c r="M15" s="64">
        <f t="shared" si="2"/>
        <v>700000</v>
      </c>
      <c r="N15" s="64">
        <f t="shared" si="2"/>
        <v>550000</v>
      </c>
      <c r="O15" s="64">
        <f t="shared" si="2"/>
        <v>487500</v>
      </c>
      <c r="T15" s="63" t="s">
        <v>222</v>
      </c>
    </row>
    <row r="16" spans="3:20" x14ac:dyDescent="0.25">
      <c r="C16" s="37" t="s">
        <v>61</v>
      </c>
      <c r="H16" s="63">
        <f>(H10-H13)+(H11-H14)</f>
        <v>2925000</v>
      </c>
      <c r="I16" s="63">
        <f t="shared" ref="I16:O16" si="3">(I10-I13)+(I11-I14)</f>
        <v>3000000</v>
      </c>
      <c r="J16" s="63">
        <f t="shared" si="3"/>
        <v>3300000</v>
      </c>
      <c r="K16" s="63">
        <f t="shared" si="3"/>
        <v>3450000</v>
      </c>
      <c r="L16" s="63">
        <f t="shared" si="3"/>
        <v>3375000</v>
      </c>
      <c r="M16" s="63">
        <f t="shared" si="3"/>
        <v>2100000</v>
      </c>
      <c r="N16" s="63">
        <f t="shared" si="3"/>
        <v>1650000</v>
      </c>
      <c r="O16" s="63">
        <f t="shared" si="3"/>
        <v>1462500</v>
      </c>
    </row>
    <row r="17" spans="1:26" x14ac:dyDescent="0.25">
      <c r="C17" s="42" t="s">
        <v>62</v>
      </c>
      <c r="H17" s="63">
        <v>0</v>
      </c>
      <c r="I17" s="63">
        <v>0</v>
      </c>
      <c r="J17" s="63">
        <v>0</v>
      </c>
      <c r="K17" s="63">
        <v>0</v>
      </c>
      <c r="L17" s="63">
        <v>0</v>
      </c>
      <c r="M17" s="63">
        <v>20000</v>
      </c>
      <c r="N17" s="63">
        <v>30000</v>
      </c>
      <c r="O17" s="63">
        <v>35000</v>
      </c>
      <c r="R17" s="63" t="s">
        <v>6</v>
      </c>
      <c r="S17" s="63" t="s">
        <v>6</v>
      </c>
      <c r="T17" s="63" t="s">
        <v>6</v>
      </c>
      <c r="U17" s="63" t="s">
        <v>6</v>
      </c>
      <c r="V17" s="63" t="s">
        <v>6</v>
      </c>
      <c r="W17" s="63" t="s">
        <v>6</v>
      </c>
      <c r="X17" s="63" t="s">
        <v>6</v>
      </c>
      <c r="Y17" s="63" t="s">
        <v>6</v>
      </c>
    </row>
    <row r="18" spans="1:26" x14ac:dyDescent="0.25">
      <c r="C18" s="78" t="s">
        <v>8</v>
      </c>
      <c r="D18" s="77"/>
      <c r="E18" s="77"/>
      <c r="F18" s="77"/>
      <c r="G18" s="79"/>
      <c r="H18" s="80">
        <f>H16+H17</f>
        <v>2925000</v>
      </c>
      <c r="I18" s="80">
        <f t="shared" ref="I18:O18" si="4">I16+I17</f>
        <v>3000000</v>
      </c>
      <c r="J18" s="80">
        <f t="shared" si="4"/>
        <v>3300000</v>
      </c>
      <c r="K18" s="80">
        <f t="shared" si="4"/>
        <v>3450000</v>
      </c>
      <c r="L18" s="80">
        <f t="shared" si="4"/>
        <v>3375000</v>
      </c>
      <c r="M18" s="80">
        <f t="shared" si="4"/>
        <v>2120000</v>
      </c>
      <c r="N18" s="80">
        <f t="shared" si="4"/>
        <v>1680000</v>
      </c>
      <c r="O18" s="80">
        <f t="shared" si="4"/>
        <v>1497500</v>
      </c>
      <c r="P18" s="79"/>
      <c r="R18" s="63">
        <v>1</v>
      </c>
      <c r="S18" s="63">
        <v>2</v>
      </c>
      <c r="T18" s="63">
        <v>3</v>
      </c>
      <c r="U18" s="63">
        <v>4</v>
      </c>
      <c r="V18" s="63">
        <v>5</v>
      </c>
      <c r="W18" s="63">
        <v>6</v>
      </c>
      <c r="X18" s="63">
        <v>7</v>
      </c>
      <c r="Y18" s="63">
        <v>8</v>
      </c>
    </row>
    <row r="19" spans="1:26" x14ac:dyDescent="0.25">
      <c r="C19" s="77"/>
      <c r="D19" s="77"/>
      <c r="E19" s="77"/>
      <c r="H19" s="79"/>
      <c r="I19" s="79"/>
      <c r="J19" s="79"/>
      <c r="K19" s="79"/>
      <c r="L19" s="79"/>
      <c r="M19" s="79"/>
      <c r="N19" s="79"/>
      <c r="O19" s="79"/>
      <c r="P19" s="79"/>
    </row>
    <row r="20" spans="1:26" x14ac:dyDescent="0.25">
      <c r="C20" s="77" t="s">
        <v>0</v>
      </c>
      <c r="D20" s="77"/>
      <c r="E20" s="77"/>
      <c r="H20" s="69">
        <f>R20</f>
        <v>10000</v>
      </c>
      <c r="I20" s="69">
        <f t="shared" ref="I20:O26" si="5">S20</f>
        <v>10000</v>
      </c>
      <c r="J20" s="69">
        <f t="shared" si="5"/>
        <v>10000</v>
      </c>
      <c r="K20" s="69">
        <f t="shared" si="5"/>
        <v>10000</v>
      </c>
      <c r="L20" s="69">
        <f t="shared" si="5"/>
        <v>10000</v>
      </c>
      <c r="M20" s="69">
        <f t="shared" si="5"/>
        <v>10000</v>
      </c>
      <c r="N20" s="69">
        <f t="shared" si="5"/>
        <v>10000</v>
      </c>
      <c r="O20" s="69">
        <f t="shared" si="5"/>
        <v>10000</v>
      </c>
      <c r="P20" s="79"/>
      <c r="R20" s="63">
        <v>10000</v>
      </c>
      <c r="S20" s="63">
        <v>10000</v>
      </c>
      <c r="T20" s="63">
        <v>10000</v>
      </c>
      <c r="U20" s="63">
        <v>10000</v>
      </c>
      <c r="V20" s="63">
        <v>10000</v>
      </c>
      <c r="W20" s="63">
        <v>10000</v>
      </c>
      <c r="X20" s="63">
        <v>10000</v>
      </c>
      <c r="Y20" s="63">
        <v>10000</v>
      </c>
    </row>
    <row r="21" spans="1:26" x14ac:dyDescent="0.25">
      <c r="C21" s="77" t="s">
        <v>54</v>
      </c>
      <c r="D21" s="77"/>
      <c r="E21" s="77"/>
      <c r="H21" s="69">
        <f t="shared" ref="H21:H26" si="6">R21</f>
        <v>10000</v>
      </c>
      <c r="I21" s="69">
        <f t="shared" si="5"/>
        <v>10000</v>
      </c>
      <c r="J21" s="69">
        <f t="shared" si="5"/>
        <v>10000</v>
      </c>
      <c r="K21" s="69">
        <f t="shared" si="5"/>
        <v>10000</v>
      </c>
      <c r="L21" s="69">
        <f t="shared" si="5"/>
        <v>10000</v>
      </c>
      <c r="M21" s="69">
        <f t="shared" si="5"/>
        <v>10000</v>
      </c>
      <c r="N21" s="69">
        <f t="shared" si="5"/>
        <v>10000</v>
      </c>
      <c r="O21" s="69">
        <f t="shared" si="5"/>
        <v>10000</v>
      </c>
      <c r="P21" s="79"/>
      <c r="R21" s="63">
        <v>10000</v>
      </c>
      <c r="S21" s="63">
        <v>10000</v>
      </c>
      <c r="T21" s="63">
        <v>10000</v>
      </c>
      <c r="U21" s="63">
        <v>10000</v>
      </c>
      <c r="V21" s="63">
        <v>10000</v>
      </c>
      <c r="W21" s="63">
        <v>10000</v>
      </c>
      <c r="X21" s="63">
        <v>10000</v>
      </c>
      <c r="Y21" s="63">
        <v>10000</v>
      </c>
    </row>
    <row r="22" spans="1:26" x14ac:dyDescent="0.25">
      <c r="A22" s="92" t="s">
        <v>254</v>
      </c>
      <c r="C22" s="77" t="s">
        <v>1</v>
      </c>
      <c r="D22" s="77"/>
      <c r="E22" s="77"/>
      <c r="F22" s="77"/>
      <c r="G22" s="79"/>
      <c r="H22" s="104">
        <f t="shared" si="6"/>
        <v>10000</v>
      </c>
      <c r="I22" s="104">
        <f t="shared" si="5"/>
        <v>10000</v>
      </c>
      <c r="J22" s="104">
        <f t="shared" si="5"/>
        <v>10000</v>
      </c>
      <c r="K22" s="104">
        <f t="shared" si="5"/>
        <v>10000</v>
      </c>
      <c r="L22" s="104">
        <f t="shared" si="5"/>
        <v>10000</v>
      </c>
      <c r="M22" s="104">
        <f t="shared" si="5"/>
        <v>10000</v>
      </c>
      <c r="N22" s="104">
        <f t="shared" si="5"/>
        <v>10000</v>
      </c>
      <c r="O22" s="104">
        <f t="shared" si="5"/>
        <v>10000</v>
      </c>
      <c r="P22" s="79"/>
      <c r="R22" s="63">
        <v>10000</v>
      </c>
      <c r="S22" s="63">
        <v>10000</v>
      </c>
      <c r="T22" s="63">
        <v>10000</v>
      </c>
      <c r="U22" s="63">
        <v>10000</v>
      </c>
      <c r="V22" s="63">
        <v>10000</v>
      </c>
      <c r="W22" s="63">
        <v>10000</v>
      </c>
      <c r="X22" s="63">
        <v>10000</v>
      </c>
      <c r="Y22" s="63">
        <v>10000</v>
      </c>
    </row>
    <row r="23" spans="1:26" x14ac:dyDescent="0.25">
      <c r="C23" s="77" t="s">
        <v>57</v>
      </c>
      <c r="D23" s="77"/>
      <c r="E23" s="77"/>
      <c r="F23" s="77"/>
      <c r="G23" s="79"/>
      <c r="H23" s="69">
        <f t="shared" si="6"/>
        <v>10000</v>
      </c>
      <c r="I23" s="69">
        <f t="shared" si="5"/>
        <v>10000</v>
      </c>
      <c r="J23" s="69">
        <f t="shared" si="5"/>
        <v>10000</v>
      </c>
      <c r="K23" s="69">
        <f t="shared" si="5"/>
        <v>10000</v>
      </c>
      <c r="L23" s="69">
        <f t="shared" si="5"/>
        <v>10000</v>
      </c>
      <c r="M23" s="69">
        <f t="shared" si="5"/>
        <v>10000</v>
      </c>
      <c r="N23" s="69">
        <f t="shared" si="5"/>
        <v>10000</v>
      </c>
      <c r="O23" s="69">
        <f t="shared" si="5"/>
        <v>10000</v>
      </c>
      <c r="P23" s="79"/>
      <c r="R23" s="63">
        <v>10000</v>
      </c>
      <c r="S23" s="63">
        <v>10000</v>
      </c>
      <c r="T23" s="63">
        <v>10000</v>
      </c>
      <c r="U23" s="63">
        <v>10000</v>
      </c>
      <c r="V23" s="63">
        <v>10000</v>
      </c>
      <c r="W23" s="63">
        <v>10000</v>
      </c>
      <c r="X23" s="63">
        <v>10000</v>
      </c>
      <c r="Y23" s="63">
        <v>10000</v>
      </c>
    </row>
    <row r="24" spans="1:26" x14ac:dyDescent="0.25">
      <c r="C24" s="77" t="s">
        <v>2</v>
      </c>
      <c r="D24" s="77"/>
      <c r="E24" s="77"/>
      <c r="F24" s="77"/>
      <c r="G24" s="79"/>
      <c r="H24" s="69">
        <f t="shared" si="6"/>
        <v>10000</v>
      </c>
      <c r="I24" s="69">
        <f t="shared" si="5"/>
        <v>10000</v>
      </c>
      <c r="J24" s="69">
        <f t="shared" si="5"/>
        <v>10000</v>
      </c>
      <c r="K24" s="69">
        <f t="shared" si="5"/>
        <v>10000</v>
      </c>
      <c r="L24" s="69">
        <f t="shared" si="5"/>
        <v>10000</v>
      </c>
      <c r="M24" s="69">
        <f t="shared" si="5"/>
        <v>10000</v>
      </c>
      <c r="N24" s="69">
        <f t="shared" si="5"/>
        <v>10000</v>
      </c>
      <c r="O24" s="69">
        <f t="shared" si="5"/>
        <v>10000</v>
      </c>
      <c r="P24" s="79"/>
      <c r="R24" s="63">
        <v>10000</v>
      </c>
      <c r="S24" s="63">
        <v>10000</v>
      </c>
      <c r="T24" s="63">
        <v>10000</v>
      </c>
      <c r="U24" s="63">
        <v>10000</v>
      </c>
      <c r="V24" s="63">
        <v>10000</v>
      </c>
      <c r="W24" s="63">
        <v>10000</v>
      </c>
      <c r="X24" s="63">
        <v>10000</v>
      </c>
      <c r="Y24" s="63">
        <v>10000</v>
      </c>
    </row>
    <row r="25" spans="1:26" x14ac:dyDescent="0.25">
      <c r="C25" s="77" t="s">
        <v>58</v>
      </c>
      <c r="D25" s="77"/>
      <c r="E25" s="77"/>
      <c r="F25" s="77"/>
      <c r="G25" s="79"/>
      <c r="H25" s="69">
        <f t="shared" si="6"/>
        <v>10000</v>
      </c>
      <c r="I25" s="69">
        <f t="shared" si="5"/>
        <v>10000</v>
      </c>
      <c r="J25" s="69">
        <f t="shared" si="5"/>
        <v>10000</v>
      </c>
      <c r="K25" s="69">
        <f t="shared" si="5"/>
        <v>10000</v>
      </c>
      <c r="L25" s="69">
        <f t="shared" si="5"/>
        <v>10000</v>
      </c>
      <c r="M25" s="69">
        <f t="shared" si="5"/>
        <v>10000</v>
      </c>
      <c r="N25" s="69">
        <f t="shared" si="5"/>
        <v>10000</v>
      </c>
      <c r="O25" s="69">
        <f t="shared" si="5"/>
        <v>10000</v>
      </c>
      <c r="P25" s="79"/>
      <c r="R25" s="63">
        <v>10000</v>
      </c>
      <c r="S25" s="63">
        <v>10000</v>
      </c>
      <c r="T25" s="63">
        <v>10000</v>
      </c>
      <c r="U25" s="63">
        <v>10000</v>
      </c>
      <c r="V25" s="63">
        <v>10000</v>
      </c>
      <c r="W25" s="63">
        <v>10000</v>
      </c>
      <c r="X25" s="63">
        <v>10000</v>
      </c>
      <c r="Y25" s="63">
        <v>10000</v>
      </c>
    </row>
    <row r="26" spans="1:26" x14ac:dyDescent="0.25">
      <c r="C26" s="77" t="s">
        <v>56</v>
      </c>
      <c r="D26" s="77"/>
      <c r="E26" s="77"/>
      <c r="F26" s="77"/>
      <c r="G26" s="79"/>
      <c r="H26" s="69">
        <f t="shared" si="6"/>
        <v>10000</v>
      </c>
      <c r="I26" s="69">
        <f t="shared" si="5"/>
        <v>10000</v>
      </c>
      <c r="J26" s="69">
        <f t="shared" si="5"/>
        <v>10000</v>
      </c>
      <c r="K26" s="69">
        <f t="shared" si="5"/>
        <v>10000</v>
      </c>
      <c r="L26" s="69">
        <f t="shared" si="5"/>
        <v>10000</v>
      </c>
      <c r="M26" s="69">
        <f t="shared" si="5"/>
        <v>10000</v>
      </c>
      <c r="N26" s="69">
        <f t="shared" si="5"/>
        <v>10000</v>
      </c>
      <c r="O26" s="69">
        <f t="shared" si="5"/>
        <v>10000</v>
      </c>
      <c r="P26" s="79"/>
      <c r="R26" s="63">
        <v>10000</v>
      </c>
      <c r="S26" s="63">
        <v>10000</v>
      </c>
      <c r="T26" s="63">
        <v>10000</v>
      </c>
      <c r="U26" s="63">
        <v>10000</v>
      </c>
      <c r="V26" s="63">
        <v>10000</v>
      </c>
      <c r="W26" s="63">
        <v>10000</v>
      </c>
      <c r="X26" s="63">
        <v>10000</v>
      </c>
      <c r="Y26" s="63">
        <v>10000</v>
      </c>
    </row>
    <row r="27" spans="1:26" s="37" customFormat="1" x14ac:dyDescent="0.25">
      <c r="A27" s="92" t="s">
        <v>231</v>
      </c>
      <c r="B27" s="93"/>
      <c r="C27" s="78" t="s">
        <v>10</v>
      </c>
      <c r="D27" s="78"/>
      <c r="E27" s="78"/>
      <c r="F27" s="78"/>
      <c r="G27" s="80"/>
      <c r="H27" s="105">
        <f>H20+H23+H21+H24+H25+H26+H22</f>
        <v>70000</v>
      </c>
      <c r="I27" s="105">
        <f t="shared" ref="I27:O27" si="7">I20+I23+I21+I24+I25+I26+I22</f>
        <v>70000</v>
      </c>
      <c r="J27" s="105">
        <f t="shared" si="7"/>
        <v>70000</v>
      </c>
      <c r="K27" s="105">
        <f t="shared" si="7"/>
        <v>70000</v>
      </c>
      <c r="L27" s="105">
        <f t="shared" si="7"/>
        <v>70000</v>
      </c>
      <c r="M27" s="105">
        <f t="shared" si="7"/>
        <v>70000</v>
      </c>
      <c r="N27" s="105">
        <f t="shared" si="7"/>
        <v>70000</v>
      </c>
      <c r="O27" s="105">
        <f t="shared" si="7"/>
        <v>70000</v>
      </c>
      <c r="P27" s="80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s="37" customFormat="1" x14ac:dyDescent="0.25">
      <c r="A28" s="92"/>
      <c r="B28" s="93"/>
      <c r="C28" s="78" t="s">
        <v>116</v>
      </c>
      <c r="D28" s="78"/>
      <c r="E28" s="78"/>
      <c r="F28" s="78"/>
      <c r="G28" s="80"/>
      <c r="H28" s="80">
        <f>H18-H27</f>
        <v>2855000</v>
      </c>
      <c r="I28" s="80">
        <f t="shared" ref="I28:O28" si="8">I18-I27</f>
        <v>2930000</v>
      </c>
      <c r="J28" s="80">
        <f t="shared" si="8"/>
        <v>3230000</v>
      </c>
      <c r="K28" s="80">
        <f t="shared" si="8"/>
        <v>3380000</v>
      </c>
      <c r="L28" s="80">
        <f t="shared" si="8"/>
        <v>3305000</v>
      </c>
      <c r="M28" s="80">
        <f t="shared" si="8"/>
        <v>2050000</v>
      </c>
      <c r="N28" s="80">
        <f t="shared" si="8"/>
        <v>1610000</v>
      </c>
      <c r="O28" s="80">
        <f t="shared" si="8"/>
        <v>1427500</v>
      </c>
      <c r="P28" s="80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x14ac:dyDescent="0.25">
      <c r="C29" s="77" t="s">
        <v>11</v>
      </c>
      <c r="D29" s="77"/>
      <c r="E29" s="77"/>
      <c r="F29" s="77"/>
      <c r="G29" s="79"/>
      <c r="H29" s="79">
        <f>H72*0.05</f>
        <v>100000</v>
      </c>
      <c r="I29" s="79">
        <f t="shared" ref="I29:O29" si="9">I72*0.05</f>
        <v>100005</v>
      </c>
      <c r="J29" s="79">
        <f t="shared" si="9"/>
        <v>100005</v>
      </c>
      <c r="K29" s="79">
        <f t="shared" si="9"/>
        <v>100005</v>
      </c>
      <c r="L29" s="79">
        <f t="shared" si="9"/>
        <v>100005</v>
      </c>
      <c r="M29" s="79">
        <f t="shared" si="9"/>
        <v>100005</v>
      </c>
      <c r="N29" s="79">
        <f t="shared" si="9"/>
        <v>100005</v>
      </c>
      <c r="O29" s="79">
        <f t="shared" si="9"/>
        <v>100005</v>
      </c>
      <c r="P29" s="79"/>
    </row>
    <row r="30" spans="1:26" x14ac:dyDescent="0.25">
      <c r="C30" t="s">
        <v>117</v>
      </c>
      <c r="H30" s="63">
        <f>H28-H29</f>
        <v>2755000</v>
      </c>
      <c r="I30" s="63">
        <f t="shared" ref="I30:O30" si="10">I28-I29</f>
        <v>2829995</v>
      </c>
      <c r="J30" s="63">
        <f t="shared" si="10"/>
        <v>3129995</v>
      </c>
      <c r="K30" s="63">
        <f t="shared" si="10"/>
        <v>3279995</v>
      </c>
      <c r="L30" s="63">
        <f t="shared" si="10"/>
        <v>3204995</v>
      </c>
      <c r="M30" s="63">
        <f t="shared" si="10"/>
        <v>1949995</v>
      </c>
      <c r="N30" s="63">
        <f t="shared" si="10"/>
        <v>1509995</v>
      </c>
      <c r="O30" s="63">
        <f t="shared" si="10"/>
        <v>1327495</v>
      </c>
    </row>
    <row r="31" spans="1:26" x14ac:dyDescent="0.25">
      <c r="C31" t="s">
        <v>12</v>
      </c>
      <c r="H31" s="63">
        <f>G52*0.12</f>
        <v>0</v>
      </c>
      <c r="I31" s="63">
        <f t="shared" ref="I31:O31" si="11">H52*0.12</f>
        <v>348007.2</v>
      </c>
      <c r="J31" s="63">
        <f t="shared" si="11"/>
        <v>348091.2</v>
      </c>
      <c r="K31" s="63">
        <f t="shared" si="11"/>
        <v>348091.2</v>
      </c>
      <c r="L31" s="63">
        <f t="shared" si="11"/>
        <v>348091.2</v>
      </c>
      <c r="M31" s="63">
        <f t="shared" si="11"/>
        <v>348091.2</v>
      </c>
      <c r="N31" s="63">
        <f t="shared" si="11"/>
        <v>348091.2</v>
      </c>
      <c r="O31" s="63">
        <f t="shared" si="11"/>
        <v>348091.2</v>
      </c>
    </row>
    <row r="32" spans="1:26" x14ac:dyDescent="0.25">
      <c r="C32" t="s">
        <v>13</v>
      </c>
      <c r="H32" s="63">
        <f>H30-H31</f>
        <v>2755000</v>
      </c>
      <c r="I32" s="63">
        <f>I30-I31</f>
        <v>2481987.7999999998</v>
      </c>
      <c r="J32" s="63">
        <f>J30-J31</f>
        <v>2781903.8</v>
      </c>
      <c r="K32" s="63">
        <f>K30-K31</f>
        <v>2931903.8</v>
      </c>
      <c r="L32" s="63">
        <f t="shared" ref="L32:O32" si="12">L30-L31</f>
        <v>2856903.8</v>
      </c>
      <c r="M32" s="63">
        <f t="shared" si="12"/>
        <v>1601903.8</v>
      </c>
      <c r="N32" s="63">
        <f t="shared" si="12"/>
        <v>1161903.8</v>
      </c>
      <c r="O32" s="63">
        <f t="shared" si="12"/>
        <v>979403.8</v>
      </c>
    </row>
    <row r="33" spans="1:26" x14ac:dyDescent="0.25">
      <c r="C33" t="s">
        <v>14</v>
      </c>
      <c r="H33" s="63">
        <f>(H30-H31)*0.2</f>
        <v>551000</v>
      </c>
      <c r="I33" s="63">
        <f t="shared" ref="I33:O33" si="13">(I30-I31)*0.2</f>
        <v>496397.56</v>
      </c>
      <c r="J33" s="63">
        <f t="shared" si="13"/>
        <v>556380.76</v>
      </c>
      <c r="K33" s="63">
        <f t="shared" si="13"/>
        <v>586380.76</v>
      </c>
      <c r="L33" s="63">
        <f t="shared" si="13"/>
        <v>571380.76</v>
      </c>
      <c r="M33" s="63">
        <f t="shared" si="13"/>
        <v>320380.76</v>
      </c>
      <c r="N33" s="63">
        <f t="shared" si="13"/>
        <v>232380.76</v>
      </c>
      <c r="O33" s="63">
        <f t="shared" si="13"/>
        <v>195880.76</v>
      </c>
    </row>
    <row r="34" spans="1:26" x14ac:dyDescent="0.25">
      <c r="C34" s="37" t="s">
        <v>15</v>
      </c>
      <c r="D34" s="37"/>
      <c r="E34" s="37"/>
      <c r="F34" s="37"/>
      <c r="G34" s="64"/>
      <c r="H34" s="64">
        <f>H30-H31-H33</f>
        <v>2204000</v>
      </c>
      <c r="I34" s="64">
        <f t="shared" ref="I34:O34" si="14">I30-I31-I33</f>
        <v>1985590.2399999998</v>
      </c>
      <c r="J34" s="64">
        <f t="shared" si="14"/>
        <v>2225523.04</v>
      </c>
      <c r="K34" s="64">
        <f t="shared" si="14"/>
        <v>2345523.04</v>
      </c>
      <c r="L34" s="63">
        <f t="shared" si="14"/>
        <v>2285523.04</v>
      </c>
      <c r="M34" s="63">
        <f t="shared" si="14"/>
        <v>1281523.04</v>
      </c>
      <c r="N34" s="63">
        <f t="shared" si="14"/>
        <v>929523.04</v>
      </c>
      <c r="O34" s="63">
        <f t="shared" si="14"/>
        <v>783523.04</v>
      </c>
    </row>
    <row r="38" spans="1:26" x14ac:dyDescent="0.25">
      <c r="H38" s="64" t="s">
        <v>16</v>
      </c>
      <c r="I38" s="64"/>
      <c r="J38" s="64"/>
      <c r="K38" s="64"/>
    </row>
    <row r="39" spans="1:26" x14ac:dyDescent="0.25">
      <c r="H39" s="64"/>
      <c r="I39" s="64" t="s">
        <v>17</v>
      </c>
      <c r="J39" s="64"/>
      <c r="K39" s="64"/>
    </row>
    <row r="40" spans="1:26" x14ac:dyDescent="0.25">
      <c r="H40" s="64" t="s">
        <v>6</v>
      </c>
      <c r="I40" s="64" t="s">
        <v>6</v>
      </c>
      <c r="J40" s="64" t="s">
        <v>18</v>
      </c>
      <c r="K40" s="64" t="s">
        <v>6</v>
      </c>
      <c r="L40" s="63" t="s">
        <v>6</v>
      </c>
      <c r="M40" s="63" t="s">
        <v>6</v>
      </c>
      <c r="N40" s="63" t="s">
        <v>6</v>
      </c>
      <c r="O40" s="63" t="s">
        <v>6</v>
      </c>
    </row>
    <row r="41" spans="1:26" x14ac:dyDescent="0.25">
      <c r="G41" s="64" t="s">
        <v>162</v>
      </c>
      <c r="H41" s="64">
        <v>1</v>
      </c>
      <c r="I41" s="64">
        <v>2</v>
      </c>
      <c r="J41" s="64">
        <v>3</v>
      </c>
      <c r="K41" s="64">
        <v>4</v>
      </c>
      <c r="L41" s="63">
        <v>5</v>
      </c>
      <c r="M41" s="63">
        <v>6</v>
      </c>
      <c r="N41" s="63">
        <v>7</v>
      </c>
      <c r="O41" s="63">
        <v>8</v>
      </c>
    </row>
    <row r="42" spans="1:26" x14ac:dyDescent="0.25">
      <c r="G42" s="64" t="s">
        <v>161</v>
      </c>
      <c r="I42" s="63" t="s">
        <v>20</v>
      </c>
    </row>
    <row r="43" spans="1:26" x14ac:dyDescent="0.25">
      <c r="B43" s="93" t="s">
        <v>21</v>
      </c>
    </row>
    <row r="44" spans="1:26" s="38" customFormat="1" x14ac:dyDescent="0.25">
      <c r="A44" s="101"/>
      <c r="C44" s="38" t="s">
        <v>22</v>
      </c>
      <c r="G44" s="102">
        <v>2000000</v>
      </c>
      <c r="H44" s="69">
        <f t="shared" ref="H44:O44" si="15">H122</f>
        <v>3323240</v>
      </c>
      <c r="I44" s="69">
        <f t="shared" si="15"/>
        <v>5298519.3919999991</v>
      </c>
      <c r="J44" s="69">
        <f t="shared" si="15"/>
        <v>7587029.0239999993</v>
      </c>
      <c r="K44" s="69">
        <f t="shared" si="15"/>
        <v>9891538.6559999995</v>
      </c>
      <c r="L44" s="69">
        <f t="shared" si="15"/>
        <v>12028048.287999999</v>
      </c>
      <c r="M44" s="69">
        <f t="shared" si="15"/>
        <v>12721357.919999998</v>
      </c>
      <c r="N44" s="69">
        <f t="shared" si="15"/>
        <v>13573067.551999997</v>
      </c>
      <c r="O44" s="69">
        <f t="shared" si="15"/>
        <v>14447977.183999997</v>
      </c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x14ac:dyDescent="0.25">
      <c r="C45" t="s">
        <v>121</v>
      </c>
      <c r="G45" s="64"/>
      <c r="H45" s="63">
        <f t="shared" ref="H45:O46" si="16">H10*0.1</f>
        <v>200000</v>
      </c>
      <c r="I45" s="63">
        <f t="shared" si="16"/>
        <v>210000</v>
      </c>
      <c r="J45" s="63">
        <f t="shared" si="16"/>
        <v>230000</v>
      </c>
      <c r="K45" s="63">
        <f t="shared" si="16"/>
        <v>250000</v>
      </c>
      <c r="L45" s="63">
        <f t="shared" si="16"/>
        <v>250000</v>
      </c>
      <c r="M45" s="63">
        <f t="shared" si="16"/>
        <v>180000</v>
      </c>
      <c r="N45" s="63">
        <f t="shared" si="16"/>
        <v>170000</v>
      </c>
      <c r="O45" s="63">
        <f t="shared" si="16"/>
        <v>170000</v>
      </c>
    </row>
    <row r="46" spans="1:26" x14ac:dyDescent="0.25">
      <c r="C46" t="s">
        <v>122</v>
      </c>
      <c r="G46" s="64"/>
      <c r="H46" s="63">
        <f t="shared" si="16"/>
        <v>190000</v>
      </c>
      <c r="I46" s="63">
        <f t="shared" si="16"/>
        <v>190000</v>
      </c>
      <c r="J46" s="63">
        <f t="shared" si="16"/>
        <v>210000</v>
      </c>
      <c r="K46" s="63">
        <f t="shared" si="16"/>
        <v>210000</v>
      </c>
      <c r="L46" s="63">
        <f t="shared" si="16"/>
        <v>200000</v>
      </c>
      <c r="M46" s="63">
        <f t="shared" si="16"/>
        <v>100000</v>
      </c>
      <c r="N46" s="63">
        <f t="shared" si="16"/>
        <v>50000</v>
      </c>
      <c r="O46" s="63">
        <f t="shared" si="16"/>
        <v>25000</v>
      </c>
    </row>
    <row r="47" spans="1:26" x14ac:dyDescent="0.25">
      <c r="C47" t="s">
        <v>123</v>
      </c>
      <c r="G47" s="64"/>
      <c r="H47" s="63">
        <f t="shared" ref="H47:O48" si="17">H13*0.1</f>
        <v>50000</v>
      </c>
      <c r="I47" s="63">
        <f t="shared" si="17"/>
        <v>52500</v>
      </c>
      <c r="J47" s="63">
        <f t="shared" si="17"/>
        <v>57500</v>
      </c>
      <c r="K47" s="63">
        <f t="shared" si="17"/>
        <v>62500</v>
      </c>
      <c r="L47" s="63">
        <f t="shared" si="17"/>
        <v>62500</v>
      </c>
      <c r="M47" s="63">
        <f t="shared" si="17"/>
        <v>45000</v>
      </c>
      <c r="N47" s="63">
        <f t="shared" si="17"/>
        <v>42500</v>
      </c>
      <c r="O47" s="63">
        <f t="shared" si="17"/>
        <v>42500</v>
      </c>
    </row>
    <row r="48" spans="1:26" x14ac:dyDescent="0.25">
      <c r="C48" t="s">
        <v>124</v>
      </c>
      <c r="G48" s="64"/>
      <c r="H48" s="63">
        <f t="shared" si="17"/>
        <v>47500</v>
      </c>
      <c r="I48" s="63">
        <f t="shared" si="17"/>
        <v>47500</v>
      </c>
      <c r="J48" s="63">
        <f t="shared" si="17"/>
        <v>52500</v>
      </c>
      <c r="K48" s="63">
        <f t="shared" si="17"/>
        <v>52500</v>
      </c>
      <c r="L48" s="63">
        <f t="shared" si="17"/>
        <v>50000</v>
      </c>
      <c r="M48" s="63">
        <f t="shared" si="17"/>
        <v>25000</v>
      </c>
      <c r="N48" s="63">
        <f t="shared" si="17"/>
        <v>12500</v>
      </c>
      <c r="O48" s="63">
        <f t="shared" si="17"/>
        <v>6250</v>
      </c>
    </row>
    <row r="49" spans="1:26" s="116" customFormat="1" x14ac:dyDescent="0.25">
      <c r="A49" s="114"/>
      <c r="B49" s="115" t="s">
        <v>23</v>
      </c>
      <c r="G49" s="117">
        <f t="shared" ref="G49:O49" si="18">SUM(G44:G48)</f>
        <v>2000000</v>
      </c>
      <c r="H49" s="76">
        <f t="shared" si="18"/>
        <v>3810740</v>
      </c>
      <c r="I49" s="76">
        <f t="shared" si="18"/>
        <v>5798519.3919999991</v>
      </c>
      <c r="J49" s="76">
        <f t="shared" si="18"/>
        <v>8137029.0239999993</v>
      </c>
      <c r="K49" s="76">
        <f t="shared" si="18"/>
        <v>10466538.655999999</v>
      </c>
      <c r="L49" s="76">
        <f t="shared" si="18"/>
        <v>12590548.287999999</v>
      </c>
      <c r="M49" s="76">
        <f t="shared" si="18"/>
        <v>13071357.919999998</v>
      </c>
      <c r="N49" s="76">
        <f t="shared" si="18"/>
        <v>13848067.551999997</v>
      </c>
      <c r="O49" s="76">
        <f t="shared" si="18"/>
        <v>14691727.183999997</v>
      </c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spans="1:26" x14ac:dyDescent="0.25">
      <c r="B50" s="93" t="s">
        <v>24</v>
      </c>
      <c r="G50" s="64"/>
      <c r="H50" s="63">
        <f>G50+G51</f>
        <v>2900000</v>
      </c>
      <c r="I50" s="63">
        <f>H50+H51</f>
        <v>2900060</v>
      </c>
      <c r="J50" s="63">
        <f>I50+I51</f>
        <v>2900760</v>
      </c>
      <c r="K50" s="63">
        <f>J50+J51</f>
        <v>2900760</v>
      </c>
      <c r="L50" s="63">
        <f t="shared" ref="L50:O50" si="19">K50+K51</f>
        <v>2900760</v>
      </c>
      <c r="M50" s="63">
        <f t="shared" si="19"/>
        <v>2900760</v>
      </c>
      <c r="N50" s="63">
        <f t="shared" si="19"/>
        <v>2900760</v>
      </c>
      <c r="O50" s="63">
        <f t="shared" si="19"/>
        <v>2900760</v>
      </c>
    </row>
    <row r="51" spans="1:26" x14ac:dyDescent="0.25">
      <c r="C51" t="s">
        <v>25</v>
      </c>
      <c r="G51" s="64">
        <f>900000+G72</f>
        <v>2900000</v>
      </c>
      <c r="H51" s="63">
        <v>60</v>
      </c>
      <c r="I51" s="63">
        <v>700</v>
      </c>
      <c r="J51" s="63">
        <v>0</v>
      </c>
      <c r="K51" s="63">
        <v>0</v>
      </c>
      <c r="L51" s="63">
        <v>0</v>
      </c>
      <c r="M51" s="63">
        <v>0</v>
      </c>
      <c r="N51" s="63">
        <v>0</v>
      </c>
      <c r="O51" s="63">
        <v>0</v>
      </c>
    </row>
    <row r="52" spans="1:26" x14ac:dyDescent="0.25">
      <c r="C52" t="s">
        <v>26</v>
      </c>
      <c r="G52" s="64"/>
      <c r="H52" s="63">
        <f>H50+H51</f>
        <v>2900060</v>
      </c>
      <c r="I52" s="63">
        <f>I50+I51</f>
        <v>2900760</v>
      </c>
      <c r="J52" s="63">
        <f>J50+J51</f>
        <v>2900760</v>
      </c>
      <c r="K52" s="63">
        <f>K50+K51</f>
        <v>2900760</v>
      </c>
      <c r="L52" s="63">
        <f t="shared" ref="L52:O52" si="20">L50+L51</f>
        <v>2900760</v>
      </c>
      <c r="M52" s="63">
        <f t="shared" si="20"/>
        <v>2900760</v>
      </c>
      <c r="N52" s="63">
        <f t="shared" si="20"/>
        <v>2900760</v>
      </c>
      <c r="O52" s="63">
        <f t="shared" si="20"/>
        <v>2900760</v>
      </c>
    </row>
    <row r="53" spans="1:26" x14ac:dyDescent="0.25">
      <c r="C53" t="s">
        <v>27</v>
      </c>
      <c r="G53" s="64"/>
      <c r="H53" s="63">
        <f>H31</f>
        <v>0</v>
      </c>
      <c r="I53" s="63">
        <f>I31</f>
        <v>348007.2</v>
      </c>
      <c r="J53" s="63">
        <f t="shared" ref="J53:O53" si="21">J31+I53</f>
        <v>696098.4</v>
      </c>
      <c r="K53" s="63">
        <f t="shared" si="21"/>
        <v>1044189.6000000001</v>
      </c>
      <c r="L53" s="63">
        <f t="shared" si="21"/>
        <v>1392280.8</v>
      </c>
      <c r="M53" s="63">
        <f t="shared" si="21"/>
        <v>1740372</v>
      </c>
      <c r="N53" s="63">
        <f t="shared" si="21"/>
        <v>2088463.2</v>
      </c>
      <c r="O53" s="63">
        <f t="shared" si="21"/>
        <v>2436554.4</v>
      </c>
    </row>
    <row r="54" spans="1:26" x14ac:dyDescent="0.25">
      <c r="B54" s="93" t="s">
        <v>28</v>
      </c>
      <c r="G54" s="110">
        <f>G50+G51-G53</f>
        <v>2900000</v>
      </c>
      <c r="H54" s="63">
        <f>H52-H53</f>
        <v>2900060</v>
      </c>
      <c r="I54" s="63">
        <f>I52-I53</f>
        <v>2552752.7999999998</v>
      </c>
      <c r="J54" s="63">
        <f>J52-J53</f>
        <v>2204661.6</v>
      </c>
      <c r="K54" s="63">
        <f>K52-K53</f>
        <v>1856570.4</v>
      </c>
      <c r="L54" s="63">
        <f t="shared" ref="L54:O54" si="22">L52-L53</f>
        <v>1508479.2</v>
      </c>
      <c r="M54" s="63">
        <f t="shared" si="22"/>
        <v>1160388</v>
      </c>
      <c r="N54" s="63">
        <f t="shared" si="22"/>
        <v>812296.8</v>
      </c>
      <c r="O54" s="63">
        <f t="shared" si="22"/>
        <v>464205.60000000009</v>
      </c>
    </row>
    <row r="55" spans="1:26" x14ac:dyDescent="0.25">
      <c r="B55" s="93" t="s">
        <v>215</v>
      </c>
      <c r="G55" s="64"/>
    </row>
    <row r="56" spans="1:26" x14ac:dyDescent="0.25">
      <c r="C56" t="s">
        <v>153</v>
      </c>
      <c r="G56" s="64"/>
      <c r="H56" s="63">
        <f>G56+G57</f>
        <v>0</v>
      </c>
      <c r="I56" s="63">
        <f>H56+H57</f>
        <v>2000000</v>
      </c>
      <c r="J56" s="63">
        <f>I56+I57</f>
        <v>2000500</v>
      </c>
      <c r="K56" s="63">
        <f>J56+J57</f>
        <v>2000500</v>
      </c>
      <c r="L56" s="63">
        <f t="shared" ref="L56:O56" si="23">K56+K57</f>
        <v>2000500</v>
      </c>
      <c r="M56" s="63">
        <f t="shared" si="23"/>
        <v>2000500</v>
      </c>
      <c r="N56" s="63">
        <f t="shared" si="23"/>
        <v>2000500</v>
      </c>
      <c r="O56" s="63">
        <f t="shared" si="23"/>
        <v>2000500</v>
      </c>
    </row>
    <row r="57" spans="1:26" x14ac:dyDescent="0.25">
      <c r="C57" t="s">
        <v>155</v>
      </c>
      <c r="G57" s="64">
        <v>0</v>
      </c>
      <c r="H57" s="63">
        <v>2000000</v>
      </c>
      <c r="I57" s="63">
        <v>500</v>
      </c>
      <c r="K57" s="63">
        <v>0</v>
      </c>
      <c r="L57" s="70">
        <v>0</v>
      </c>
      <c r="M57" s="63">
        <v>0</v>
      </c>
      <c r="N57" s="63">
        <v>0</v>
      </c>
      <c r="O57" s="63">
        <v>0</v>
      </c>
    </row>
    <row r="58" spans="1:26" x14ac:dyDescent="0.25">
      <c r="C58" t="s">
        <v>154</v>
      </c>
      <c r="G58" s="64"/>
      <c r="H58" s="63">
        <f>H56+H57</f>
        <v>2000000</v>
      </c>
      <c r="I58" s="63">
        <f>I56+I57</f>
        <v>2000500</v>
      </c>
      <c r="J58" s="63">
        <f>J56+J57</f>
        <v>2000500</v>
      </c>
      <c r="K58" s="63">
        <f>K56+K57</f>
        <v>2000500</v>
      </c>
      <c r="L58" s="63">
        <f t="shared" ref="L58:O58" si="24">L56+L57</f>
        <v>2000500</v>
      </c>
      <c r="M58" s="63">
        <f t="shared" si="24"/>
        <v>2000500</v>
      </c>
      <c r="N58" s="63">
        <f t="shared" si="24"/>
        <v>2000500</v>
      </c>
      <c r="O58" s="63">
        <f t="shared" si="24"/>
        <v>2000500</v>
      </c>
    </row>
    <row r="61" spans="1:26" x14ac:dyDescent="0.25">
      <c r="B61" s="93" t="s">
        <v>29</v>
      </c>
      <c r="C61" s="41"/>
      <c r="D61" s="40"/>
      <c r="E61" s="40"/>
      <c r="F61" s="40"/>
      <c r="G61" s="66">
        <f>G49+G54+G58</f>
        <v>4900000</v>
      </c>
      <c r="H61" s="66">
        <f>H49+H54+H58</f>
        <v>8710800</v>
      </c>
      <c r="I61" s="66">
        <f>I49+I54+I58</f>
        <v>10351772.191999998</v>
      </c>
      <c r="J61" s="66">
        <f t="shared" ref="J61:O61" si="25">J49+J54+J58</f>
        <v>12342190.624</v>
      </c>
      <c r="K61" s="66">
        <f t="shared" si="25"/>
        <v>14323609.056</v>
      </c>
      <c r="L61" s="63">
        <f t="shared" si="25"/>
        <v>16099527.487999998</v>
      </c>
      <c r="M61" s="63">
        <f t="shared" si="25"/>
        <v>16232245.919999998</v>
      </c>
      <c r="N61" s="63">
        <f t="shared" si="25"/>
        <v>16660864.351999998</v>
      </c>
      <c r="O61" s="63">
        <f t="shared" si="25"/>
        <v>17156432.783999994</v>
      </c>
    </row>
    <row r="63" spans="1:26" x14ac:dyDescent="0.25">
      <c r="B63" s="93" t="s">
        <v>30</v>
      </c>
    </row>
    <row r="64" spans="1:26" s="94" customFormat="1" x14ac:dyDescent="0.25">
      <c r="A64" s="92"/>
      <c r="B64" s="96"/>
      <c r="C64" s="97" t="s">
        <v>203</v>
      </c>
      <c r="G64" s="95"/>
      <c r="H64" s="95">
        <f t="shared" ref="H64:O65" si="26">H13*0.1</f>
        <v>50000</v>
      </c>
      <c r="I64" s="95">
        <f t="shared" si="26"/>
        <v>52500</v>
      </c>
      <c r="J64" s="95">
        <f t="shared" si="26"/>
        <v>57500</v>
      </c>
      <c r="K64" s="95">
        <f t="shared" si="26"/>
        <v>62500</v>
      </c>
      <c r="L64" s="95">
        <f t="shared" si="26"/>
        <v>62500</v>
      </c>
      <c r="M64" s="95">
        <f t="shared" si="26"/>
        <v>45000</v>
      </c>
      <c r="N64" s="95">
        <f t="shared" si="26"/>
        <v>42500</v>
      </c>
      <c r="O64" s="95">
        <f t="shared" si="26"/>
        <v>42500</v>
      </c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1:26" s="94" customFormat="1" x14ac:dyDescent="0.25">
      <c r="A65" s="92"/>
      <c r="B65" s="96"/>
      <c r="C65" s="97" t="s">
        <v>204</v>
      </c>
      <c r="G65" s="95"/>
      <c r="H65" s="95">
        <f t="shared" si="26"/>
        <v>47500</v>
      </c>
      <c r="I65" s="95">
        <f t="shared" si="26"/>
        <v>47500</v>
      </c>
      <c r="J65" s="95">
        <f t="shared" si="26"/>
        <v>52500</v>
      </c>
      <c r="K65" s="95">
        <f t="shared" si="26"/>
        <v>52500</v>
      </c>
      <c r="L65" s="95">
        <f t="shared" si="26"/>
        <v>50000</v>
      </c>
      <c r="M65" s="95">
        <f t="shared" si="26"/>
        <v>25000</v>
      </c>
      <c r="N65" s="95">
        <f t="shared" si="26"/>
        <v>12500</v>
      </c>
      <c r="O65" s="95">
        <f t="shared" si="26"/>
        <v>6250</v>
      </c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s="94" customFormat="1" x14ac:dyDescent="0.25">
      <c r="A66" s="92"/>
      <c r="B66" s="96"/>
      <c r="C66" s="94" t="s">
        <v>32</v>
      </c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 s="94" customFormat="1" x14ac:dyDescent="0.25">
      <c r="A67" s="92"/>
      <c r="B67" s="96"/>
      <c r="C67" s="98" t="s">
        <v>185</v>
      </c>
      <c r="G67" s="95"/>
      <c r="H67" s="95">
        <f t="shared" ref="H67:O68" si="27">H10*0.5</f>
        <v>1000000</v>
      </c>
      <c r="I67" s="95">
        <f t="shared" si="27"/>
        <v>1050000</v>
      </c>
      <c r="J67" s="95">
        <f t="shared" si="27"/>
        <v>1150000</v>
      </c>
      <c r="K67" s="95">
        <f t="shared" si="27"/>
        <v>1250000</v>
      </c>
      <c r="L67" s="95">
        <f t="shared" si="27"/>
        <v>1250000</v>
      </c>
      <c r="M67" s="95">
        <f t="shared" si="27"/>
        <v>900000</v>
      </c>
      <c r="N67" s="95">
        <f t="shared" si="27"/>
        <v>850000</v>
      </c>
      <c r="O67" s="95">
        <f t="shared" si="27"/>
        <v>850000</v>
      </c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1:26" s="94" customFormat="1" x14ac:dyDescent="0.25">
      <c r="A68" s="92"/>
      <c r="B68" s="96"/>
      <c r="C68" s="98" t="s">
        <v>186</v>
      </c>
      <c r="G68" s="95"/>
      <c r="H68" s="95">
        <f t="shared" si="27"/>
        <v>950000</v>
      </c>
      <c r="I68" s="95">
        <f t="shared" si="27"/>
        <v>950000</v>
      </c>
      <c r="J68" s="95">
        <f t="shared" si="27"/>
        <v>1050000</v>
      </c>
      <c r="K68" s="95">
        <f t="shared" si="27"/>
        <v>1050000</v>
      </c>
      <c r="L68" s="95">
        <f t="shared" si="27"/>
        <v>1000000</v>
      </c>
      <c r="M68" s="95">
        <f t="shared" si="27"/>
        <v>500000</v>
      </c>
      <c r="N68" s="95">
        <f t="shared" si="27"/>
        <v>250000</v>
      </c>
      <c r="O68" s="95">
        <f t="shared" si="27"/>
        <v>125000</v>
      </c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1:26" s="94" customFormat="1" x14ac:dyDescent="0.25">
      <c r="A69" s="92"/>
      <c r="B69" s="96"/>
      <c r="C69" s="98" t="s">
        <v>257</v>
      </c>
      <c r="G69" s="95"/>
      <c r="H69" s="109"/>
      <c r="I69" s="109"/>
      <c r="J69" s="109"/>
      <c r="K69" s="109"/>
      <c r="L69" s="109"/>
      <c r="M69" s="109"/>
      <c r="N69" s="109"/>
      <c r="O69" s="109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spans="1:26" x14ac:dyDescent="0.25">
      <c r="B70" s="93" t="s">
        <v>33</v>
      </c>
      <c r="H70" s="63">
        <f>H64+H66+H65+H67+H68+H69</f>
        <v>2047500</v>
      </c>
      <c r="I70" s="63">
        <f>I64+I66+I65+I67+I68+I69</f>
        <v>2100000</v>
      </c>
      <c r="J70" s="63">
        <f t="shared" ref="J70:O70" si="28">J64+J66+J65+J67+J68+J69</f>
        <v>2310000</v>
      </c>
      <c r="K70" s="63">
        <f t="shared" si="28"/>
        <v>2415000</v>
      </c>
      <c r="L70" s="63">
        <f t="shared" si="28"/>
        <v>2362500</v>
      </c>
      <c r="M70" s="63">
        <f t="shared" si="28"/>
        <v>1470000</v>
      </c>
      <c r="N70" s="63">
        <f t="shared" si="28"/>
        <v>1155000</v>
      </c>
      <c r="O70" s="63">
        <f t="shared" si="28"/>
        <v>1023750</v>
      </c>
    </row>
    <row r="72" spans="1:26" x14ac:dyDescent="0.25">
      <c r="C72" t="s">
        <v>34</v>
      </c>
      <c r="G72" s="108">
        <v>2000000</v>
      </c>
      <c r="H72" s="63">
        <f>G74</f>
        <v>2000000</v>
      </c>
      <c r="I72" s="63">
        <f>H74</f>
        <v>2000100</v>
      </c>
      <c r="J72" s="63">
        <f>I74</f>
        <v>2000100</v>
      </c>
      <c r="K72" s="63">
        <f>J74</f>
        <v>2000100</v>
      </c>
      <c r="L72" s="63">
        <f t="shared" ref="L72:O72" si="29">K74</f>
        <v>2000100</v>
      </c>
      <c r="M72" s="63">
        <f t="shared" si="29"/>
        <v>2000100</v>
      </c>
      <c r="N72" s="63">
        <f t="shared" si="29"/>
        <v>2000100</v>
      </c>
      <c r="O72" s="63">
        <f t="shared" si="29"/>
        <v>2000100</v>
      </c>
    </row>
    <row r="73" spans="1:26" x14ac:dyDescent="0.25">
      <c r="C73" t="s">
        <v>114</v>
      </c>
      <c r="G73" s="63">
        <v>0</v>
      </c>
      <c r="H73" s="63">
        <v>100</v>
      </c>
      <c r="I73" s="63">
        <v>0</v>
      </c>
      <c r="J73" s="63">
        <v>0</v>
      </c>
      <c r="K73" s="63">
        <v>0</v>
      </c>
      <c r="L73" s="63">
        <v>0</v>
      </c>
      <c r="M73" s="63">
        <v>0</v>
      </c>
      <c r="N73" s="63">
        <v>0</v>
      </c>
      <c r="O73" s="63">
        <v>0</v>
      </c>
    </row>
    <row r="74" spans="1:26" x14ac:dyDescent="0.25">
      <c r="B74" s="93" t="s">
        <v>115</v>
      </c>
      <c r="G74" s="63">
        <f>G73+G72</f>
        <v>2000000</v>
      </c>
      <c r="H74" s="63">
        <f>H72+H73</f>
        <v>2000100</v>
      </c>
      <c r="I74" s="63">
        <f>I72+I73</f>
        <v>2000100</v>
      </c>
      <c r="J74" s="63">
        <f>J72+J73</f>
        <v>2000100</v>
      </c>
      <c r="K74" s="63">
        <f>K72+K73</f>
        <v>2000100</v>
      </c>
      <c r="L74" s="63">
        <f t="shared" ref="L74:O74" si="30">L72+L73</f>
        <v>2000100</v>
      </c>
      <c r="M74" s="63">
        <f t="shared" si="30"/>
        <v>2000100</v>
      </c>
      <c r="N74" s="63">
        <f t="shared" si="30"/>
        <v>2000100</v>
      </c>
      <c r="O74" s="63">
        <f t="shared" si="30"/>
        <v>2000100</v>
      </c>
    </row>
    <row r="76" spans="1:26" x14ac:dyDescent="0.25">
      <c r="B76" s="93" t="s">
        <v>35</v>
      </c>
    </row>
    <row r="77" spans="1:26" x14ac:dyDescent="0.25">
      <c r="C77" t="s">
        <v>36</v>
      </c>
      <c r="G77" s="64">
        <v>2900000</v>
      </c>
      <c r="H77" s="63">
        <f>G77</f>
        <v>2900000</v>
      </c>
      <c r="I77" s="63">
        <f>H77</f>
        <v>2900000</v>
      </c>
      <c r="J77" s="63">
        <f>I77</f>
        <v>2900000</v>
      </c>
      <c r="K77" s="63">
        <f>J77</f>
        <v>2900000</v>
      </c>
      <c r="L77" s="63">
        <f t="shared" ref="L77:O77" si="31">K77</f>
        <v>2900000</v>
      </c>
      <c r="M77" s="63">
        <f t="shared" si="31"/>
        <v>2900000</v>
      </c>
      <c r="N77" s="63">
        <f t="shared" si="31"/>
        <v>2900000</v>
      </c>
      <c r="O77" s="63">
        <f t="shared" si="31"/>
        <v>2900000</v>
      </c>
    </row>
    <row r="78" spans="1:26" x14ac:dyDescent="0.25">
      <c r="C78" t="s">
        <v>37</v>
      </c>
      <c r="H78" s="63">
        <f t="shared" ref="H78:O78" si="32">G78+H34</f>
        <v>2204000</v>
      </c>
      <c r="I78" s="63">
        <f t="shared" si="32"/>
        <v>4189590.2399999998</v>
      </c>
      <c r="J78" s="63">
        <f t="shared" si="32"/>
        <v>6415113.2799999993</v>
      </c>
      <c r="K78" s="63">
        <f t="shared" si="32"/>
        <v>8760636.3200000003</v>
      </c>
      <c r="L78" s="63">
        <f t="shared" si="32"/>
        <v>11046159.359999999</v>
      </c>
      <c r="M78" s="63">
        <f t="shared" si="32"/>
        <v>12327682.399999999</v>
      </c>
      <c r="N78" s="63">
        <f t="shared" si="32"/>
        <v>13257205.439999998</v>
      </c>
      <c r="O78" s="63">
        <f t="shared" si="32"/>
        <v>14040728.479999997</v>
      </c>
    </row>
    <row r="79" spans="1:26" s="116" customFormat="1" x14ac:dyDescent="0.25">
      <c r="A79" s="114"/>
      <c r="C79" s="116" t="s">
        <v>261</v>
      </c>
      <c r="G79" s="76"/>
      <c r="H79" s="76">
        <f t="shared" ref="H79:O79" si="33">G79+H80</f>
        <v>440800</v>
      </c>
      <c r="I79" s="76">
        <f t="shared" si="33"/>
        <v>837918.04799999995</v>
      </c>
      <c r="J79" s="76">
        <f t="shared" si="33"/>
        <v>1283022.656</v>
      </c>
      <c r="K79" s="76">
        <f t="shared" si="33"/>
        <v>1752127.264</v>
      </c>
      <c r="L79" s="76">
        <f t="shared" si="33"/>
        <v>2209231.872</v>
      </c>
      <c r="M79" s="76">
        <f t="shared" si="33"/>
        <v>2465536.48</v>
      </c>
      <c r="N79" s="76">
        <f t="shared" si="33"/>
        <v>2651441.088</v>
      </c>
      <c r="O79" s="76">
        <f t="shared" si="33"/>
        <v>2808145.696</v>
      </c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spans="1:26" s="116" customFormat="1" x14ac:dyDescent="0.25">
      <c r="A80" s="114"/>
      <c r="C80" s="116" t="s">
        <v>262</v>
      </c>
      <c r="G80" s="76"/>
      <c r="H80" s="76">
        <f t="shared" ref="H80:O80" si="34">H34*0.2</f>
        <v>440800</v>
      </c>
      <c r="I80" s="76">
        <f t="shared" si="34"/>
        <v>397118.04799999995</v>
      </c>
      <c r="J80" s="76">
        <f t="shared" si="34"/>
        <v>445104.60800000001</v>
      </c>
      <c r="K80" s="76">
        <f t="shared" si="34"/>
        <v>469104.60800000001</v>
      </c>
      <c r="L80" s="76">
        <f t="shared" si="34"/>
        <v>457104.60800000001</v>
      </c>
      <c r="M80" s="76">
        <f t="shared" si="34"/>
        <v>256304.60800000001</v>
      </c>
      <c r="N80" s="76">
        <f t="shared" si="34"/>
        <v>185904.60800000001</v>
      </c>
      <c r="O80" s="76">
        <f t="shared" si="34"/>
        <v>156704.60800000001</v>
      </c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spans="1:26" x14ac:dyDescent="0.25">
      <c r="B81" s="93" t="s">
        <v>39</v>
      </c>
      <c r="G81" s="63">
        <f>G77+G78</f>
        <v>2900000</v>
      </c>
      <c r="H81" s="63">
        <f t="shared" ref="H81:O81" si="35">H77+H78-H79</f>
        <v>4663200</v>
      </c>
      <c r="I81" s="63">
        <f t="shared" si="35"/>
        <v>6251672.1919999998</v>
      </c>
      <c r="J81" s="63">
        <f t="shared" si="35"/>
        <v>8032090.6239999998</v>
      </c>
      <c r="K81" s="63">
        <f t="shared" si="35"/>
        <v>9908509.0559999999</v>
      </c>
      <c r="L81" s="63">
        <f t="shared" si="35"/>
        <v>11736927.488</v>
      </c>
      <c r="M81" s="63">
        <f t="shared" si="35"/>
        <v>12762145.919999998</v>
      </c>
      <c r="N81" s="63">
        <f t="shared" si="35"/>
        <v>13505764.351999998</v>
      </c>
      <c r="O81" s="63">
        <f t="shared" si="35"/>
        <v>14132582.783999996</v>
      </c>
    </row>
    <row r="83" spans="1:26" x14ac:dyDescent="0.25">
      <c r="C83" s="40" t="s">
        <v>40</v>
      </c>
      <c r="D83" s="40"/>
      <c r="E83" s="40"/>
      <c r="F83" s="40"/>
      <c r="G83" s="66">
        <f>G74+G70+G81</f>
        <v>4900000</v>
      </c>
      <c r="H83" s="66">
        <f t="shared" ref="H83:O83" si="36">H70+H74+H81</f>
        <v>8710800</v>
      </c>
      <c r="I83" s="66">
        <f t="shared" si="36"/>
        <v>10351772.192</v>
      </c>
      <c r="J83" s="66">
        <f t="shared" si="36"/>
        <v>12342190.624</v>
      </c>
      <c r="K83" s="66">
        <f t="shared" si="36"/>
        <v>14323609.056</v>
      </c>
      <c r="L83" s="75">
        <f t="shared" si="36"/>
        <v>16099527.488</v>
      </c>
      <c r="M83" s="75">
        <f t="shared" si="36"/>
        <v>16232245.919999998</v>
      </c>
      <c r="N83" s="75">
        <f t="shared" si="36"/>
        <v>16660864.351999998</v>
      </c>
      <c r="O83" s="75">
        <f t="shared" si="36"/>
        <v>17156432.783999994</v>
      </c>
    </row>
    <row r="84" spans="1:26" x14ac:dyDescent="0.25">
      <c r="B84" s="70" t="s">
        <v>138</v>
      </c>
      <c r="C84" s="46"/>
      <c r="D84" s="46"/>
      <c r="E84" s="46"/>
      <c r="F84" s="46"/>
      <c r="G84" s="67">
        <v>0</v>
      </c>
      <c r="H84" s="67">
        <f t="shared" ref="H84:O84" si="37">H61-H83</f>
        <v>0</v>
      </c>
      <c r="I84" s="67">
        <f t="shared" si="37"/>
        <v>0</v>
      </c>
      <c r="J84" s="67">
        <f t="shared" si="37"/>
        <v>0</v>
      </c>
      <c r="K84" s="67">
        <f t="shared" si="37"/>
        <v>0</v>
      </c>
      <c r="L84" s="67">
        <f t="shared" si="37"/>
        <v>0</v>
      </c>
      <c r="M84" s="67">
        <f t="shared" si="37"/>
        <v>0</v>
      </c>
      <c r="N84" s="67">
        <f t="shared" si="37"/>
        <v>0</v>
      </c>
      <c r="O84" s="67">
        <f t="shared" si="37"/>
        <v>0</v>
      </c>
    </row>
    <row r="85" spans="1:26" s="47" customFormat="1" x14ac:dyDescent="0.25">
      <c r="A85" s="92"/>
      <c r="G85" s="70"/>
      <c r="H85" s="70">
        <f t="shared" ref="H85:I85" si="38">H84-G84</f>
        <v>0</v>
      </c>
      <c r="I85" s="70">
        <f t="shared" si="38"/>
        <v>0</v>
      </c>
      <c r="J85" s="70">
        <f>J84-I84</f>
        <v>0</v>
      </c>
      <c r="K85" s="70">
        <f t="shared" ref="K85:O85" si="39">K84-J84</f>
        <v>0</v>
      </c>
      <c r="L85" s="70">
        <f t="shared" si="39"/>
        <v>0</v>
      </c>
      <c r="M85" s="70">
        <f t="shared" si="39"/>
        <v>0</v>
      </c>
      <c r="N85" s="70">
        <f t="shared" si="39"/>
        <v>0</v>
      </c>
      <c r="O85" s="70">
        <f t="shared" si="39"/>
        <v>0</v>
      </c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spans="1:26" s="47" customFormat="1" x14ac:dyDescent="0.25">
      <c r="A86" s="92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 t="s">
        <v>232</v>
      </c>
      <c r="R86" s="70"/>
      <c r="S86" s="70"/>
      <c r="T86" s="70"/>
      <c r="U86" s="70"/>
      <c r="V86" s="70"/>
      <c r="W86" s="70"/>
      <c r="X86" s="70"/>
      <c r="Y86" s="70"/>
      <c r="Z86" s="70"/>
    </row>
    <row r="87" spans="1:26" s="47" customFormat="1" x14ac:dyDescent="0.25">
      <c r="A87" s="92"/>
      <c r="P87" s="70"/>
      <c r="Q87" s="70" t="s">
        <v>233</v>
      </c>
      <c r="R87" s="70"/>
      <c r="S87" s="70"/>
      <c r="T87" s="70"/>
      <c r="U87" s="70"/>
      <c r="V87" s="70"/>
      <c r="W87" s="70"/>
      <c r="X87" s="70"/>
      <c r="Y87" s="70"/>
      <c r="Z87" s="70"/>
    </row>
    <row r="88" spans="1:26" x14ac:dyDescent="0.25">
      <c r="H88" s="62"/>
      <c r="I88" s="62" t="s">
        <v>41</v>
      </c>
      <c r="J88" s="62"/>
      <c r="K88" s="62"/>
      <c r="L88" s="62"/>
      <c r="M88" s="62"/>
      <c r="N88" s="62"/>
      <c r="O88" s="62"/>
      <c r="Q88" s="63" t="s">
        <v>234</v>
      </c>
    </row>
    <row r="89" spans="1:26" x14ac:dyDescent="0.25">
      <c r="H89" s="62"/>
      <c r="I89" s="62" t="s">
        <v>42</v>
      </c>
      <c r="J89" s="62"/>
      <c r="K89" s="62"/>
      <c r="L89" s="62"/>
      <c r="M89" s="62"/>
      <c r="N89" s="62"/>
      <c r="O89" s="62"/>
      <c r="Q89" s="63" t="s">
        <v>235</v>
      </c>
    </row>
    <row r="90" spans="1:26" x14ac:dyDescent="0.25">
      <c r="H90" s="62" t="s">
        <v>6</v>
      </c>
      <c r="I90" s="62" t="s">
        <v>6</v>
      </c>
      <c r="J90" s="62" t="s">
        <v>18</v>
      </c>
      <c r="K90" s="62" t="s">
        <v>6</v>
      </c>
      <c r="L90" s="62" t="s">
        <v>6</v>
      </c>
      <c r="M90" s="62" t="s">
        <v>6</v>
      </c>
      <c r="N90" s="62" t="s">
        <v>6</v>
      </c>
      <c r="O90" s="62" t="s">
        <v>6</v>
      </c>
    </row>
    <row r="91" spans="1:26" x14ac:dyDescent="0.25">
      <c r="H91" s="62">
        <v>1</v>
      </c>
      <c r="I91" s="62">
        <v>2</v>
      </c>
      <c r="J91" s="62">
        <v>3</v>
      </c>
      <c r="K91" s="62">
        <v>4</v>
      </c>
      <c r="L91" s="62">
        <v>5</v>
      </c>
      <c r="M91" s="62">
        <v>6</v>
      </c>
      <c r="N91" s="62">
        <v>7</v>
      </c>
      <c r="O91" s="62">
        <v>8</v>
      </c>
      <c r="Q91" s="63" t="s">
        <v>236</v>
      </c>
    </row>
    <row r="92" spans="1:26" x14ac:dyDescent="0.25">
      <c r="H92" s="63" t="s">
        <v>43</v>
      </c>
      <c r="Q92" s="63" t="s">
        <v>237</v>
      </c>
    </row>
    <row r="94" spans="1:26" s="63" customFormat="1" x14ac:dyDescent="0.25">
      <c r="A94" s="92"/>
      <c r="B94" s="93" t="s">
        <v>44</v>
      </c>
      <c r="C94"/>
      <c r="D94"/>
      <c r="E94"/>
      <c r="F94"/>
      <c r="H94" s="68">
        <f>G44</f>
        <v>2000000</v>
      </c>
      <c r="I94" s="65">
        <f>H122</f>
        <v>3323240</v>
      </c>
      <c r="J94" s="76">
        <f t="shared" ref="J94:O94" si="40">I122</f>
        <v>5298519.3919999991</v>
      </c>
      <c r="K94" s="63">
        <f t="shared" si="40"/>
        <v>7587029.0239999993</v>
      </c>
      <c r="L94" s="63">
        <f t="shared" si="40"/>
        <v>9891538.6559999995</v>
      </c>
      <c r="M94" s="63">
        <f t="shared" si="40"/>
        <v>12028048.287999999</v>
      </c>
      <c r="N94" s="63">
        <f t="shared" si="40"/>
        <v>12721357.919999998</v>
      </c>
      <c r="O94" s="63">
        <f t="shared" si="40"/>
        <v>13573067.551999997</v>
      </c>
    </row>
    <row r="95" spans="1:26" s="63" customFormat="1" x14ac:dyDescent="0.25">
      <c r="A95" s="92"/>
      <c r="B95" s="93" t="s">
        <v>163</v>
      </c>
      <c r="C95"/>
      <c r="D95"/>
      <c r="E95"/>
      <c r="F95"/>
    </row>
    <row r="96" spans="1:26" s="63" customFormat="1" x14ac:dyDescent="0.25">
      <c r="A96" s="92"/>
      <c r="B96" s="47"/>
      <c r="C96" t="s">
        <v>15</v>
      </c>
      <c r="D96"/>
      <c r="E96"/>
      <c r="F96"/>
      <c r="H96" s="63">
        <f t="shared" ref="H96:O96" si="41">H34</f>
        <v>2204000</v>
      </c>
      <c r="I96" s="63">
        <f t="shared" si="41"/>
        <v>1985590.2399999998</v>
      </c>
      <c r="J96" s="63">
        <f t="shared" si="41"/>
        <v>2225523.04</v>
      </c>
      <c r="K96" s="63">
        <f t="shared" si="41"/>
        <v>2345523.04</v>
      </c>
      <c r="L96" s="63">
        <f t="shared" si="41"/>
        <v>2285523.04</v>
      </c>
      <c r="M96" s="63">
        <f t="shared" si="41"/>
        <v>1281523.04</v>
      </c>
      <c r="N96" s="63">
        <f t="shared" si="41"/>
        <v>929523.04</v>
      </c>
      <c r="O96" s="63">
        <f t="shared" si="41"/>
        <v>783523.04</v>
      </c>
    </row>
    <row r="97" spans="1:16" s="63" customFormat="1" x14ac:dyDescent="0.25">
      <c r="A97" s="92"/>
      <c r="B97" s="47"/>
      <c r="C97" t="s">
        <v>45</v>
      </c>
      <c r="D97"/>
      <c r="E97"/>
      <c r="F97"/>
    </row>
    <row r="98" spans="1:16" s="63" customFormat="1" x14ac:dyDescent="0.25">
      <c r="A98" s="92"/>
      <c r="B98" s="47"/>
      <c r="C98" t="s">
        <v>12</v>
      </c>
      <c r="D98"/>
      <c r="E98"/>
      <c r="F98"/>
      <c r="H98" s="63">
        <f t="shared" ref="H98:O98" si="42">H31</f>
        <v>0</v>
      </c>
      <c r="I98" s="63">
        <f t="shared" si="42"/>
        <v>348007.2</v>
      </c>
      <c r="J98" s="63">
        <f t="shared" si="42"/>
        <v>348091.2</v>
      </c>
      <c r="K98" s="63">
        <f t="shared" si="42"/>
        <v>348091.2</v>
      </c>
      <c r="L98" s="63">
        <f t="shared" si="42"/>
        <v>348091.2</v>
      </c>
      <c r="M98" s="63">
        <f t="shared" si="42"/>
        <v>348091.2</v>
      </c>
      <c r="N98" s="63">
        <f t="shared" si="42"/>
        <v>348091.2</v>
      </c>
      <c r="O98" s="63">
        <f t="shared" si="42"/>
        <v>348091.2</v>
      </c>
    </row>
    <row r="99" spans="1:16" s="63" customFormat="1" x14ac:dyDescent="0.25">
      <c r="A99" s="92"/>
      <c r="B99" s="47"/>
      <c r="C99" t="s">
        <v>134</v>
      </c>
      <c r="D99"/>
      <c r="E99"/>
      <c r="F99"/>
      <c r="H99" s="63">
        <f t="shared" ref="H99:O102" si="43">(G45-H45)</f>
        <v>-200000</v>
      </c>
      <c r="I99" s="63">
        <f t="shared" si="43"/>
        <v>-10000</v>
      </c>
      <c r="J99" s="63">
        <f t="shared" si="43"/>
        <v>-20000</v>
      </c>
      <c r="K99" s="63">
        <f t="shared" si="43"/>
        <v>-20000</v>
      </c>
      <c r="L99" s="63">
        <f t="shared" si="43"/>
        <v>0</v>
      </c>
      <c r="M99" s="63">
        <f t="shared" si="43"/>
        <v>70000</v>
      </c>
      <c r="N99" s="63">
        <f t="shared" si="43"/>
        <v>10000</v>
      </c>
      <c r="O99" s="63">
        <f t="shared" si="43"/>
        <v>0</v>
      </c>
      <c r="P99" s="63" t="s">
        <v>210</v>
      </c>
    </row>
    <row r="100" spans="1:16" s="63" customFormat="1" x14ac:dyDescent="0.25">
      <c r="A100" s="92"/>
      <c r="B100" s="47"/>
      <c r="C100" t="s">
        <v>135</v>
      </c>
      <c r="D100"/>
      <c r="E100"/>
      <c r="F100"/>
      <c r="H100" s="63">
        <f t="shared" si="43"/>
        <v>-190000</v>
      </c>
      <c r="I100" s="63">
        <f t="shared" si="43"/>
        <v>0</v>
      </c>
      <c r="J100" s="63">
        <f t="shared" si="43"/>
        <v>-20000</v>
      </c>
      <c r="K100" s="63">
        <f t="shared" si="43"/>
        <v>0</v>
      </c>
      <c r="L100" s="63">
        <f t="shared" si="43"/>
        <v>10000</v>
      </c>
      <c r="M100" s="63">
        <f t="shared" si="43"/>
        <v>100000</v>
      </c>
      <c r="N100" s="63">
        <f t="shared" si="43"/>
        <v>50000</v>
      </c>
      <c r="O100" s="63">
        <f t="shared" si="43"/>
        <v>25000</v>
      </c>
    </row>
    <row r="101" spans="1:16" s="63" customFormat="1" x14ac:dyDescent="0.25">
      <c r="A101" s="92"/>
      <c r="B101" s="47"/>
      <c r="C101" t="s">
        <v>136</v>
      </c>
      <c r="D101"/>
      <c r="E101"/>
      <c r="F101"/>
      <c r="H101" s="63">
        <f t="shared" si="43"/>
        <v>-50000</v>
      </c>
      <c r="I101" s="63">
        <f t="shared" si="43"/>
        <v>-2500</v>
      </c>
      <c r="J101" s="63">
        <f t="shared" si="43"/>
        <v>-5000</v>
      </c>
      <c r="K101" s="63">
        <f t="shared" si="43"/>
        <v>-5000</v>
      </c>
      <c r="L101" s="63">
        <f t="shared" si="43"/>
        <v>0</v>
      </c>
      <c r="M101" s="63">
        <f t="shared" si="43"/>
        <v>17500</v>
      </c>
      <c r="N101" s="63">
        <f t="shared" si="43"/>
        <v>2500</v>
      </c>
      <c r="O101" s="63">
        <f t="shared" si="43"/>
        <v>0</v>
      </c>
    </row>
    <row r="102" spans="1:16" s="63" customFormat="1" x14ac:dyDescent="0.25">
      <c r="A102" s="92"/>
      <c r="B102" s="47"/>
      <c r="C102" t="s">
        <v>136</v>
      </c>
      <c r="D102"/>
      <c r="E102"/>
      <c r="F102"/>
      <c r="H102" s="63">
        <f t="shared" si="43"/>
        <v>-47500</v>
      </c>
      <c r="I102" s="63">
        <f t="shared" si="43"/>
        <v>0</v>
      </c>
      <c r="J102" s="63">
        <f t="shared" si="43"/>
        <v>-5000</v>
      </c>
      <c r="K102" s="63">
        <f t="shared" si="43"/>
        <v>0</v>
      </c>
      <c r="L102" s="63">
        <f t="shared" si="43"/>
        <v>2500</v>
      </c>
      <c r="M102" s="63">
        <f t="shared" si="43"/>
        <v>25000</v>
      </c>
      <c r="N102" s="63">
        <f t="shared" si="43"/>
        <v>12500</v>
      </c>
      <c r="O102" s="63">
        <f t="shared" si="43"/>
        <v>6250</v>
      </c>
    </row>
    <row r="103" spans="1:16" s="63" customFormat="1" x14ac:dyDescent="0.25">
      <c r="A103" s="92"/>
      <c r="B103" s="47"/>
      <c r="C103" s="94" t="s">
        <v>119</v>
      </c>
      <c r="D103" s="94"/>
      <c r="E103" s="94"/>
      <c r="F103" s="94"/>
      <c r="G103" s="95"/>
      <c r="H103" s="95">
        <f t="shared" ref="H103:O104" si="44">(G64-H64)*-1</f>
        <v>50000</v>
      </c>
      <c r="I103" s="95">
        <f t="shared" si="44"/>
        <v>2500</v>
      </c>
      <c r="J103" s="95">
        <f t="shared" si="44"/>
        <v>5000</v>
      </c>
      <c r="K103" s="95">
        <f t="shared" si="44"/>
        <v>5000</v>
      </c>
      <c r="L103" s="95">
        <f t="shared" si="44"/>
        <v>0</v>
      </c>
      <c r="M103" s="63">
        <f t="shared" si="44"/>
        <v>-17500</v>
      </c>
      <c r="N103" s="63">
        <f t="shared" si="44"/>
        <v>-2500</v>
      </c>
      <c r="O103" s="63">
        <f t="shared" si="44"/>
        <v>0</v>
      </c>
    </row>
    <row r="104" spans="1:16" s="63" customFormat="1" x14ac:dyDescent="0.25">
      <c r="A104" s="92"/>
      <c r="B104" s="47"/>
      <c r="C104" s="94" t="s">
        <v>120</v>
      </c>
      <c r="D104" s="94"/>
      <c r="E104" s="94"/>
      <c r="F104" s="94"/>
      <c r="G104" s="95"/>
      <c r="H104" s="95">
        <f t="shared" si="44"/>
        <v>47500</v>
      </c>
      <c r="I104" s="95">
        <f t="shared" si="44"/>
        <v>0</v>
      </c>
      <c r="J104" s="95">
        <f t="shared" si="44"/>
        <v>5000</v>
      </c>
      <c r="K104" s="95">
        <f t="shared" si="44"/>
        <v>0</v>
      </c>
      <c r="L104" s="95">
        <f t="shared" si="44"/>
        <v>-2500</v>
      </c>
      <c r="M104" s="63">
        <f t="shared" si="44"/>
        <v>-25000</v>
      </c>
      <c r="N104" s="63">
        <f t="shared" si="44"/>
        <v>-12500</v>
      </c>
      <c r="O104" s="63">
        <f t="shared" si="44"/>
        <v>-6250</v>
      </c>
    </row>
    <row r="105" spans="1:16" s="63" customFormat="1" x14ac:dyDescent="0.25">
      <c r="A105" s="92"/>
      <c r="B105" s="47"/>
      <c r="C105" s="94" t="s">
        <v>185</v>
      </c>
      <c r="D105" s="94"/>
      <c r="E105" s="94"/>
      <c r="F105" s="94"/>
      <c r="G105" s="95"/>
      <c r="H105" s="95">
        <f t="shared" ref="H105:O106" si="45">(G67-H67)*-1</f>
        <v>1000000</v>
      </c>
      <c r="I105" s="95">
        <f t="shared" si="45"/>
        <v>50000</v>
      </c>
      <c r="J105" s="95">
        <f t="shared" si="45"/>
        <v>100000</v>
      </c>
      <c r="K105" s="95">
        <f t="shared" si="45"/>
        <v>100000</v>
      </c>
      <c r="L105" s="95">
        <f t="shared" si="45"/>
        <v>0</v>
      </c>
      <c r="M105" s="63">
        <f t="shared" si="45"/>
        <v>-350000</v>
      </c>
      <c r="N105" s="63">
        <f t="shared" si="45"/>
        <v>-50000</v>
      </c>
      <c r="O105" s="63">
        <f t="shared" si="45"/>
        <v>0</v>
      </c>
    </row>
    <row r="106" spans="1:16" s="63" customFormat="1" x14ac:dyDescent="0.25">
      <c r="A106" s="92"/>
      <c r="B106" s="47"/>
      <c r="C106" s="94" t="s">
        <v>186</v>
      </c>
      <c r="D106" s="94"/>
      <c r="E106" s="94"/>
      <c r="F106" s="94"/>
      <c r="G106" s="95"/>
      <c r="H106" s="95">
        <f t="shared" si="45"/>
        <v>950000</v>
      </c>
      <c r="I106" s="95">
        <f t="shared" si="45"/>
        <v>0</v>
      </c>
      <c r="J106" s="95">
        <f t="shared" si="45"/>
        <v>100000</v>
      </c>
      <c r="K106" s="95">
        <f t="shared" si="45"/>
        <v>0</v>
      </c>
      <c r="L106" s="95">
        <f t="shared" si="45"/>
        <v>-50000</v>
      </c>
      <c r="M106" s="63">
        <f t="shared" si="45"/>
        <v>-500000</v>
      </c>
      <c r="N106" s="63">
        <f t="shared" si="45"/>
        <v>-250000</v>
      </c>
      <c r="O106" s="63">
        <f t="shared" si="45"/>
        <v>-125000</v>
      </c>
    </row>
    <row r="107" spans="1:16" s="63" customFormat="1" x14ac:dyDescent="0.25">
      <c r="A107" s="92"/>
      <c r="B107" s="47"/>
      <c r="C107" s="94" t="s">
        <v>46</v>
      </c>
      <c r="D107" s="94"/>
      <c r="E107" s="94"/>
      <c r="F107" s="94"/>
      <c r="G107" s="95"/>
      <c r="H107" s="95">
        <f t="shared" ref="H107:O107" si="46">(F66-H66)*-1</f>
        <v>0</v>
      </c>
      <c r="I107" s="95">
        <f t="shared" si="46"/>
        <v>0</v>
      </c>
      <c r="J107" s="95">
        <f t="shared" si="46"/>
        <v>0</v>
      </c>
      <c r="K107" s="95">
        <f t="shared" si="46"/>
        <v>0</v>
      </c>
      <c r="L107" s="95">
        <f t="shared" si="46"/>
        <v>0</v>
      </c>
      <c r="M107" s="63">
        <f t="shared" si="46"/>
        <v>0</v>
      </c>
      <c r="N107" s="63">
        <f t="shared" si="46"/>
        <v>0</v>
      </c>
      <c r="O107" s="63">
        <f t="shared" si="46"/>
        <v>0</v>
      </c>
    </row>
    <row r="108" spans="1:16" s="63" customFormat="1" x14ac:dyDescent="0.25">
      <c r="A108" s="92"/>
      <c r="B108" s="47"/>
      <c r="C108" s="94"/>
      <c r="D108" s="94"/>
      <c r="E108" s="94"/>
      <c r="F108" s="94"/>
      <c r="G108" s="95"/>
      <c r="H108" s="95"/>
      <c r="I108" s="95"/>
      <c r="J108" s="95"/>
      <c r="K108" s="95"/>
      <c r="L108" s="95"/>
    </row>
    <row r="109" spans="1:16" x14ac:dyDescent="0.25">
      <c r="B109" s="93" t="s">
        <v>47</v>
      </c>
      <c r="H109" s="63">
        <f t="shared" ref="H109:O109" si="47">H96+H98+H99+H100+H101+H102+H103+H104+H107+H105+H106</f>
        <v>3764000</v>
      </c>
      <c r="I109" s="63">
        <f t="shared" si="47"/>
        <v>2373597.44</v>
      </c>
      <c r="J109" s="63">
        <f t="shared" si="47"/>
        <v>2733614.24</v>
      </c>
      <c r="K109" s="63">
        <f t="shared" si="47"/>
        <v>2773614.24</v>
      </c>
      <c r="L109" s="63">
        <f t="shared" si="47"/>
        <v>2593614.2400000002</v>
      </c>
      <c r="M109" s="63">
        <f t="shared" si="47"/>
        <v>949614.24</v>
      </c>
      <c r="N109" s="63">
        <f t="shared" si="47"/>
        <v>1037614.24</v>
      </c>
      <c r="O109" s="63">
        <f t="shared" si="47"/>
        <v>1031614.24</v>
      </c>
    </row>
    <row r="111" spans="1:16" x14ac:dyDescent="0.25">
      <c r="C111" t="s">
        <v>48</v>
      </c>
      <c r="H111" s="63">
        <f t="shared" ref="H111:O111" si="48">H51*-1</f>
        <v>-60</v>
      </c>
      <c r="I111" s="63">
        <f t="shared" si="48"/>
        <v>-700</v>
      </c>
      <c r="J111" s="63">
        <f t="shared" si="48"/>
        <v>0</v>
      </c>
      <c r="K111" s="63">
        <f t="shared" si="48"/>
        <v>0</v>
      </c>
      <c r="L111" s="63">
        <f t="shared" si="48"/>
        <v>0</v>
      </c>
      <c r="M111" s="63">
        <f t="shared" si="48"/>
        <v>0</v>
      </c>
      <c r="N111" s="63">
        <f t="shared" si="48"/>
        <v>0</v>
      </c>
      <c r="O111" s="63">
        <f t="shared" si="48"/>
        <v>0</v>
      </c>
    </row>
    <row r="113" spans="1:26" x14ac:dyDescent="0.25">
      <c r="C113" t="s">
        <v>49</v>
      </c>
    </row>
    <row r="114" spans="1:26" x14ac:dyDescent="0.25">
      <c r="C114" t="s">
        <v>137</v>
      </c>
      <c r="H114" s="63">
        <f t="shared" ref="H114:O114" si="49">H73</f>
        <v>100</v>
      </c>
      <c r="I114" s="63">
        <f t="shared" si="49"/>
        <v>0</v>
      </c>
      <c r="J114" s="63">
        <f t="shared" si="49"/>
        <v>0</v>
      </c>
      <c r="K114" s="63">
        <f t="shared" si="49"/>
        <v>0</v>
      </c>
      <c r="L114" s="63">
        <f t="shared" si="49"/>
        <v>0</v>
      </c>
      <c r="M114" s="63">
        <f t="shared" si="49"/>
        <v>0</v>
      </c>
      <c r="N114" s="63">
        <f t="shared" si="49"/>
        <v>0</v>
      </c>
      <c r="O114" s="63">
        <f t="shared" si="49"/>
        <v>0</v>
      </c>
    </row>
    <row r="115" spans="1:26" x14ac:dyDescent="0.25">
      <c r="C115" t="s">
        <v>50</v>
      </c>
      <c r="H115" s="63">
        <f>(G77-H77)*-1</f>
        <v>0</v>
      </c>
      <c r="I115" s="63">
        <f t="shared" ref="I115:O115" si="50">H77-I77</f>
        <v>0</v>
      </c>
      <c r="J115" s="63">
        <f t="shared" si="50"/>
        <v>0</v>
      </c>
      <c r="K115" s="63">
        <f t="shared" si="50"/>
        <v>0</v>
      </c>
      <c r="L115" s="63">
        <f t="shared" si="50"/>
        <v>0</v>
      </c>
      <c r="M115" s="63">
        <f t="shared" si="50"/>
        <v>0</v>
      </c>
      <c r="N115" s="63">
        <f t="shared" si="50"/>
        <v>0</v>
      </c>
      <c r="O115" s="63">
        <f t="shared" si="50"/>
        <v>0</v>
      </c>
    </row>
    <row r="116" spans="1:26" s="48" customFormat="1" x14ac:dyDescent="0.25">
      <c r="A116" s="111"/>
      <c r="C116" s="48" t="s">
        <v>38</v>
      </c>
      <c r="G116" s="112"/>
      <c r="H116" s="112">
        <f t="shared" ref="H116:O116" si="51">H80</f>
        <v>440800</v>
      </c>
      <c r="I116" s="112">
        <f t="shared" si="51"/>
        <v>397118.04799999995</v>
      </c>
      <c r="J116" s="112">
        <f t="shared" si="51"/>
        <v>445104.60800000001</v>
      </c>
      <c r="K116" s="112">
        <f t="shared" si="51"/>
        <v>469104.60800000001</v>
      </c>
      <c r="L116" s="112">
        <f t="shared" si="51"/>
        <v>457104.60800000001</v>
      </c>
      <c r="M116" s="112">
        <f t="shared" si="51"/>
        <v>256304.60800000001</v>
      </c>
      <c r="N116" s="112">
        <f t="shared" si="51"/>
        <v>185904.60800000001</v>
      </c>
      <c r="O116" s="112">
        <f t="shared" si="51"/>
        <v>156704.60800000001</v>
      </c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</row>
    <row r="118" spans="1:26" x14ac:dyDescent="0.25">
      <c r="B118" s="93" t="s">
        <v>252</v>
      </c>
      <c r="H118" s="70">
        <f>H122-H120-H116</f>
        <v>4882440</v>
      </c>
      <c r="I118" s="70">
        <f t="shared" ref="I118:O118" si="52">I122-I120-I116</f>
        <v>4901901.3439999986</v>
      </c>
      <c r="J118" s="70">
        <f t="shared" si="52"/>
        <v>7141924.4159999993</v>
      </c>
      <c r="K118" s="70">
        <f t="shared" si="52"/>
        <v>9422434.0480000004</v>
      </c>
      <c r="L118" s="63">
        <f t="shared" si="52"/>
        <v>11570943.68</v>
      </c>
      <c r="M118" s="63">
        <f t="shared" si="52"/>
        <v>12465053.311999999</v>
      </c>
      <c r="N118" s="63">
        <f t="shared" si="52"/>
        <v>13387162.943999998</v>
      </c>
      <c r="O118" s="63">
        <f t="shared" si="52"/>
        <v>14291272.575999998</v>
      </c>
    </row>
    <row r="120" spans="1:26" s="50" customFormat="1" x14ac:dyDescent="0.25">
      <c r="A120" s="92"/>
      <c r="B120" s="106"/>
      <c r="C120" s="107" t="s">
        <v>156</v>
      </c>
      <c r="G120" s="108"/>
      <c r="H120" s="108">
        <f t="shared" ref="H120:O120" si="53">H57*-1</f>
        <v>-2000000</v>
      </c>
      <c r="I120" s="108">
        <f t="shared" si="53"/>
        <v>-500</v>
      </c>
      <c r="J120" s="108">
        <f t="shared" si="53"/>
        <v>0</v>
      </c>
      <c r="K120" s="108">
        <f t="shared" si="53"/>
        <v>0</v>
      </c>
      <c r="L120" s="108">
        <f t="shared" si="53"/>
        <v>0</v>
      </c>
      <c r="M120" s="108">
        <f t="shared" si="53"/>
        <v>0</v>
      </c>
      <c r="N120" s="108">
        <f t="shared" si="53"/>
        <v>0</v>
      </c>
      <c r="O120" s="108">
        <f t="shared" si="53"/>
        <v>0</v>
      </c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</row>
    <row r="122" spans="1:26" s="38" customFormat="1" x14ac:dyDescent="0.25">
      <c r="A122" s="101" t="s">
        <v>256</v>
      </c>
      <c r="B122" s="103" t="s">
        <v>238</v>
      </c>
      <c r="G122" s="69"/>
      <c r="H122" s="69">
        <f>H94+H109+H111+H114+H115+H120-H116</f>
        <v>3323240</v>
      </c>
      <c r="I122" s="69">
        <f t="shared" ref="I122:O122" si="54">I94+I109+I111+I114+I115+I120-I116</f>
        <v>5298519.3919999991</v>
      </c>
      <c r="J122" s="69">
        <f t="shared" si="54"/>
        <v>7587029.0239999993</v>
      </c>
      <c r="K122" s="69">
        <f t="shared" si="54"/>
        <v>9891538.6559999995</v>
      </c>
      <c r="L122" s="69">
        <f t="shared" si="54"/>
        <v>12028048.287999999</v>
      </c>
      <c r="M122" s="69">
        <f t="shared" si="54"/>
        <v>12721357.919999998</v>
      </c>
      <c r="N122" s="69">
        <f t="shared" si="54"/>
        <v>13573067.551999997</v>
      </c>
      <c r="O122" s="69">
        <f t="shared" si="54"/>
        <v>14447977.183999997</v>
      </c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4" spans="1:26" s="38" customFormat="1" x14ac:dyDescent="0.25">
      <c r="A124" s="101"/>
      <c r="D124" s="38" t="s">
        <v>53</v>
      </c>
      <c r="F124" s="38">
        <v>0.5</v>
      </c>
      <c r="G124" s="69"/>
      <c r="H124" s="69">
        <f t="shared" ref="H124:O124" si="55">H94+(G16*$F$124)</f>
        <v>2000000</v>
      </c>
      <c r="I124" s="69">
        <f t="shared" si="55"/>
        <v>4785740</v>
      </c>
      <c r="J124" s="69">
        <f t="shared" si="55"/>
        <v>6798519.3919999991</v>
      </c>
      <c r="K124" s="69">
        <f t="shared" si="55"/>
        <v>9237029.0240000002</v>
      </c>
      <c r="L124" s="69">
        <f t="shared" si="55"/>
        <v>11616538.655999999</v>
      </c>
      <c r="M124" s="69">
        <f t="shared" si="55"/>
        <v>13715548.287999999</v>
      </c>
      <c r="N124" s="69">
        <f t="shared" si="55"/>
        <v>13771357.919999998</v>
      </c>
      <c r="O124" s="69">
        <f t="shared" si="55"/>
        <v>14398067.551999997</v>
      </c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spans="1:26" s="47" customFormat="1" x14ac:dyDescent="0.25">
      <c r="A125" s="92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spans="1:26" s="47" customFormat="1" x14ac:dyDescent="0.25">
      <c r="A126" s="92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spans="1:26" s="47" customFormat="1" x14ac:dyDescent="0.25">
      <c r="A127" s="92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spans="1:26" x14ac:dyDescent="0.25">
      <c r="D128" s="47"/>
      <c r="E128" s="47"/>
      <c r="F128" s="47"/>
      <c r="G128" s="70"/>
      <c r="H128" s="70"/>
      <c r="I128" s="70"/>
      <c r="J128" s="70"/>
      <c r="K128" s="70"/>
    </row>
    <row r="129" spans="1:26" x14ac:dyDescent="0.25">
      <c r="D129" s="47"/>
      <c r="E129" s="47"/>
      <c r="F129" s="47"/>
      <c r="G129" s="70"/>
    </row>
    <row r="130" spans="1:26" x14ac:dyDescent="0.25">
      <c r="D130" s="47"/>
      <c r="E130" s="47"/>
      <c r="F130" s="47"/>
      <c r="G130" s="70"/>
      <c r="H130" s="70"/>
      <c r="I130" s="70"/>
      <c r="J130" s="70"/>
      <c r="K130" s="70"/>
    </row>
    <row r="131" spans="1:26" s="71" customFormat="1" x14ac:dyDescent="0.25">
      <c r="A131" s="99"/>
      <c r="B131" s="47"/>
      <c r="C131" s="81" t="s">
        <v>226</v>
      </c>
      <c r="D131" s="77"/>
      <c r="E131" s="77"/>
      <c r="F131" s="77"/>
      <c r="G131" s="79"/>
      <c r="H131" s="82" t="s">
        <v>6</v>
      </c>
      <c r="I131" s="82" t="s">
        <v>6</v>
      </c>
      <c r="J131" s="82" t="s">
        <v>18</v>
      </c>
      <c r="K131" s="88" t="s">
        <v>6</v>
      </c>
      <c r="L131" s="79" t="s">
        <v>6</v>
      </c>
      <c r="M131" s="79" t="s">
        <v>6</v>
      </c>
      <c r="N131" s="79" t="s">
        <v>6</v>
      </c>
      <c r="O131" s="79" t="s">
        <v>6</v>
      </c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 spans="1:26" s="71" customFormat="1" x14ac:dyDescent="0.25">
      <c r="A132" s="99"/>
      <c r="B132" s="47"/>
      <c r="C132" s="77"/>
      <c r="D132" s="77"/>
      <c r="E132" s="77"/>
      <c r="F132" s="77"/>
      <c r="G132" s="79"/>
      <c r="H132" s="82">
        <v>1</v>
      </c>
      <c r="I132" s="82">
        <v>2</v>
      </c>
      <c r="J132" s="82">
        <v>3</v>
      </c>
      <c r="K132" s="88">
        <v>4</v>
      </c>
      <c r="L132" s="79">
        <v>5</v>
      </c>
      <c r="M132" s="79">
        <v>6</v>
      </c>
      <c r="N132" s="79">
        <v>7</v>
      </c>
      <c r="O132" s="79">
        <v>8</v>
      </c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spans="1:26" s="71" customFormat="1" x14ac:dyDescent="0.25">
      <c r="A133" s="99"/>
      <c r="B133" s="47"/>
      <c r="C133" s="78" t="s">
        <v>131</v>
      </c>
      <c r="D133" s="78"/>
      <c r="E133" s="77"/>
      <c r="F133" s="77"/>
      <c r="G133" s="79"/>
      <c r="H133" s="83">
        <f t="shared" ref="H133:O133" si="56">H12</f>
        <v>3900000</v>
      </c>
      <c r="I133" s="83">
        <f t="shared" si="56"/>
        <v>4000000</v>
      </c>
      <c r="J133" s="83">
        <f t="shared" si="56"/>
        <v>4400000</v>
      </c>
      <c r="K133" s="79">
        <f t="shared" si="56"/>
        <v>4600000</v>
      </c>
      <c r="L133" s="79">
        <f t="shared" si="56"/>
        <v>4500000</v>
      </c>
      <c r="M133" s="79">
        <f t="shared" si="56"/>
        <v>2800000</v>
      </c>
      <c r="N133" s="79">
        <f t="shared" si="56"/>
        <v>2200000</v>
      </c>
      <c r="O133" s="79">
        <f t="shared" si="56"/>
        <v>1950000</v>
      </c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spans="1:26" s="71" customFormat="1" x14ac:dyDescent="0.25">
      <c r="A134" s="99"/>
      <c r="B134" s="47"/>
      <c r="C134" s="78" t="s">
        <v>61</v>
      </c>
      <c r="D134" s="78"/>
      <c r="E134" s="77"/>
      <c r="F134" s="77"/>
      <c r="G134" s="79"/>
      <c r="H134" s="83">
        <f t="shared" ref="H134:O134" si="57">H15</f>
        <v>975000</v>
      </c>
      <c r="I134" s="83">
        <f t="shared" si="57"/>
        <v>1000000</v>
      </c>
      <c r="J134" s="83">
        <f t="shared" si="57"/>
        <v>1100000</v>
      </c>
      <c r="K134" s="79">
        <f t="shared" si="57"/>
        <v>1150000</v>
      </c>
      <c r="L134" s="79">
        <f t="shared" si="57"/>
        <v>1125000</v>
      </c>
      <c r="M134" s="79">
        <f t="shared" si="57"/>
        <v>700000</v>
      </c>
      <c r="N134" s="79">
        <f t="shared" si="57"/>
        <v>550000</v>
      </c>
      <c r="O134" s="79">
        <f t="shared" si="57"/>
        <v>487500</v>
      </c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spans="1:26" s="71" customFormat="1" x14ac:dyDescent="0.25">
      <c r="A135" s="99"/>
      <c r="B135" s="47"/>
      <c r="C135" s="78" t="s">
        <v>223</v>
      </c>
      <c r="D135" s="78"/>
      <c r="E135" s="77"/>
      <c r="F135" s="77"/>
      <c r="G135" s="79"/>
      <c r="H135" s="83">
        <f t="shared" ref="H135:O135" si="58">H27</f>
        <v>70000</v>
      </c>
      <c r="I135" s="83">
        <f t="shared" si="58"/>
        <v>70000</v>
      </c>
      <c r="J135" s="83">
        <f t="shared" si="58"/>
        <v>70000</v>
      </c>
      <c r="K135" s="79">
        <f t="shared" si="58"/>
        <v>70000</v>
      </c>
      <c r="L135" s="79">
        <f t="shared" si="58"/>
        <v>70000</v>
      </c>
      <c r="M135" s="79">
        <f t="shared" si="58"/>
        <v>70000</v>
      </c>
      <c r="N135" s="79">
        <f t="shared" si="58"/>
        <v>70000</v>
      </c>
      <c r="O135" s="79">
        <f t="shared" si="58"/>
        <v>70000</v>
      </c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spans="1:26" s="71" customFormat="1" x14ac:dyDescent="0.25">
      <c r="A136" s="99"/>
      <c r="B136" s="47"/>
      <c r="C136" s="78" t="s">
        <v>224</v>
      </c>
      <c r="D136" s="77"/>
      <c r="E136" s="77"/>
      <c r="F136" s="77"/>
      <c r="G136" s="79"/>
      <c r="H136" s="83">
        <f t="shared" ref="H136:O136" si="59">H34</f>
        <v>2204000</v>
      </c>
      <c r="I136" s="83">
        <f t="shared" si="59"/>
        <v>1985590.2399999998</v>
      </c>
      <c r="J136" s="83">
        <f t="shared" si="59"/>
        <v>2225523.04</v>
      </c>
      <c r="K136" s="79">
        <f t="shared" si="59"/>
        <v>2345523.04</v>
      </c>
      <c r="L136" s="79">
        <f t="shared" si="59"/>
        <v>2285523.04</v>
      </c>
      <c r="M136" s="79">
        <f t="shared" si="59"/>
        <v>1281523.04</v>
      </c>
      <c r="N136" s="79">
        <f t="shared" si="59"/>
        <v>929523.04</v>
      </c>
      <c r="O136" s="79">
        <f t="shared" si="59"/>
        <v>783523.04</v>
      </c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spans="1:26" s="71" customFormat="1" x14ac:dyDescent="0.25">
      <c r="A137" s="99"/>
      <c r="B137" s="47"/>
      <c r="C137" s="77"/>
      <c r="D137" s="77"/>
      <c r="E137" s="77"/>
      <c r="F137" s="77"/>
      <c r="G137" s="79"/>
      <c r="H137" s="83"/>
      <c r="I137" s="83"/>
      <c r="J137" s="83"/>
      <c r="K137" s="79"/>
      <c r="L137" s="79"/>
      <c r="M137" s="79"/>
      <c r="N137" s="79"/>
      <c r="O137" s="79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spans="1:26" s="71" customFormat="1" x14ac:dyDescent="0.25">
      <c r="A138" s="99"/>
      <c r="B138" s="47"/>
      <c r="C138" s="78" t="s">
        <v>228</v>
      </c>
      <c r="D138" s="78"/>
      <c r="E138" s="77"/>
      <c r="F138" s="77"/>
      <c r="G138" s="79"/>
      <c r="H138" s="83">
        <f t="shared" ref="H138:O138" si="60">H17</f>
        <v>0</v>
      </c>
      <c r="I138" s="83">
        <f t="shared" si="60"/>
        <v>0</v>
      </c>
      <c r="J138" s="83">
        <f t="shared" si="60"/>
        <v>0</v>
      </c>
      <c r="K138" s="79">
        <f t="shared" si="60"/>
        <v>0</v>
      </c>
      <c r="L138" s="79">
        <f t="shared" si="60"/>
        <v>0</v>
      </c>
      <c r="M138" s="79">
        <f t="shared" si="60"/>
        <v>20000</v>
      </c>
      <c r="N138" s="79">
        <f t="shared" si="60"/>
        <v>30000</v>
      </c>
      <c r="O138" s="79">
        <f t="shared" si="60"/>
        <v>35000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spans="1:26" s="71" customFormat="1" x14ac:dyDescent="0.25">
      <c r="A139" s="99"/>
      <c r="B139" s="47"/>
      <c r="C139" s="78"/>
      <c r="D139" s="77"/>
      <c r="E139" s="77"/>
      <c r="F139" s="77"/>
      <c r="G139" s="79"/>
      <c r="H139" s="83"/>
      <c r="I139" s="83"/>
      <c r="J139" s="83"/>
      <c r="K139" s="79"/>
      <c r="L139" s="79"/>
      <c r="M139" s="79"/>
      <c r="N139" s="79"/>
      <c r="O139" s="79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spans="1:26" s="71" customFormat="1" x14ac:dyDescent="0.25">
      <c r="A140" s="99"/>
      <c r="B140" s="47"/>
      <c r="C140" s="81" t="s">
        <v>227</v>
      </c>
      <c r="D140" s="77"/>
      <c r="E140" s="77"/>
      <c r="F140" s="77"/>
      <c r="G140" s="79"/>
      <c r="H140" s="83" t="s">
        <v>6</v>
      </c>
      <c r="I140" s="83" t="s">
        <v>6</v>
      </c>
      <c r="J140" s="83" t="s">
        <v>6</v>
      </c>
      <c r="K140" s="79" t="s">
        <v>6</v>
      </c>
      <c r="L140" s="79" t="s">
        <v>6</v>
      </c>
      <c r="M140" s="79" t="s">
        <v>6</v>
      </c>
      <c r="N140" s="79" t="s">
        <v>6</v>
      </c>
      <c r="O140" s="79" t="s">
        <v>6</v>
      </c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spans="1:26" s="71" customFormat="1" x14ac:dyDescent="0.25">
      <c r="A141" s="99"/>
      <c r="B141" s="47"/>
      <c r="C141" s="77"/>
      <c r="D141" s="77"/>
      <c r="E141" s="77"/>
      <c r="F141" s="77"/>
      <c r="G141" s="79"/>
      <c r="H141" s="83">
        <v>1</v>
      </c>
      <c r="I141" s="83">
        <v>2</v>
      </c>
      <c r="J141" s="83">
        <v>3</v>
      </c>
      <c r="K141" s="79">
        <v>4</v>
      </c>
      <c r="L141" s="79">
        <v>5</v>
      </c>
      <c r="M141" s="79">
        <v>6</v>
      </c>
      <c r="N141" s="79">
        <v>7</v>
      </c>
      <c r="O141" s="79">
        <v>8</v>
      </c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spans="1:26" s="71" customFormat="1" x14ac:dyDescent="0.25">
      <c r="A142" s="99"/>
      <c r="B142" s="47"/>
      <c r="C142" s="78" t="s">
        <v>211</v>
      </c>
      <c r="D142" s="78"/>
      <c r="E142" s="77"/>
      <c r="F142" s="77"/>
      <c r="G142" s="79"/>
      <c r="H142" s="83">
        <f t="shared" ref="H142:O142" si="61">H94</f>
        <v>2000000</v>
      </c>
      <c r="I142" s="83">
        <f t="shared" si="61"/>
        <v>3323240</v>
      </c>
      <c r="J142" s="83">
        <f t="shared" si="61"/>
        <v>5298519.3919999991</v>
      </c>
      <c r="K142" s="79">
        <f t="shared" si="61"/>
        <v>7587029.0239999993</v>
      </c>
      <c r="L142" s="79">
        <f t="shared" si="61"/>
        <v>9891538.6559999995</v>
      </c>
      <c r="M142" s="79">
        <f t="shared" si="61"/>
        <v>12028048.287999999</v>
      </c>
      <c r="N142" s="79">
        <f t="shared" si="61"/>
        <v>12721357.919999998</v>
      </c>
      <c r="O142" s="79">
        <f t="shared" si="61"/>
        <v>13573067.551999997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spans="1:26" s="71" customFormat="1" x14ac:dyDescent="0.25">
      <c r="A143" s="99"/>
      <c r="B143" s="47"/>
      <c r="C143" s="78" t="s">
        <v>217</v>
      </c>
      <c r="D143" s="78"/>
      <c r="E143" s="77"/>
      <c r="F143" s="77"/>
      <c r="G143" s="79"/>
      <c r="H143" s="83">
        <f t="shared" ref="H143:O143" si="62">H109</f>
        <v>3764000</v>
      </c>
      <c r="I143" s="83">
        <f t="shared" si="62"/>
        <v>2373597.44</v>
      </c>
      <c r="J143" s="83">
        <f t="shared" si="62"/>
        <v>2733614.24</v>
      </c>
      <c r="K143" s="79">
        <f t="shared" si="62"/>
        <v>2773614.24</v>
      </c>
      <c r="L143" s="79">
        <f t="shared" si="62"/>
        <v>2593614.2400000002</v>
      </c>
      <c r="M143" s="79">
        <f t="shared" si="62"/>
        <v>949614.24</v>
      </c>
      <c r="N143" s="79">
        <f t="shared" si="62"/>
        <v>1037614.24</v>
      </c>
      <c r="O143" s="79">
        <f t="shared" si="62"/>
        <v>1031614.24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spans="1:26" s="71" customFormat="1" x14ac:dyDescent="0.25">
      <c r="A144" s="99"/>
      <c r="B144" s="47"/>
      <c r="C144" s="77"/>
      <c r="D144" s="89" t="s">
        <v>219</v>
      </c>
      <c r="E144" s="89"/>
      <c r="F144" s="89"/>
      <c r="G144" s="90"/>
      <c r="H144" s="84">
        <f t="shared" ref="H144:O144" si="63">H34</f>
        <v>2204000</v>
      </c>
      <c r="I144" s="84">
        <f t="shared" si="63"/>
        <v>1985590.2399999998</v>
      </c>
      <c r="J144" s="84">
        <f t="shared" si="63"/>
        <v>2225523.04</v>
      </c>
      <c r="K144" s="90">
        <f t="shared" si="63"/>
        <v>2345523.04</v>
      </c>
      <c r="L144" s="90">
        <f t="shared" si="63"/>
        <v>2285523.04</v>
      </c>
      <c r="M144" s="90">
        <f t="shared" si="63"/>
        <v>1281523.04</v>
      </c>
      <c r="N144" s="90">
        <f t="shared" si="63"/>
        <v>929523.04</v>
      </c>
      <c r="O144" s="90">
        <f t="shared" si="63"/>
        <v>783523.04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spans="1:26" s="71" customFormat="1" x14ac:dyDescent="0.25">
      <c r="A145" s="99"/>
      <c r="B145" s="47"/>
      <c r="C145" s="77"/>
      <c r="D145" s="89" t="s">
        <v>218</v>
      </c>
      <c r="E145" s="89"/>
      <c r="F145" s="89"/>
      <c r="G145" s="90"/>
      <c r="H145" s="84">
        <f t="shared" ref="H145:O145" si="64">H96-H109</f>
        <v>-1560000</v>
      </c>
      <c r="I145" s="84">
        <f t="shared" si="64"/>
        <v>-388007.20000000019</v>
      </c>
      <c r="J145" s="84">
        <f t="shared" si="64"/>
        <v>-508091.20000000019</v>
      </c>
      <c r="K145" s="90">
        <f t="shared" si="64"/>
        <v>-428091.20000000019</v>
      </c>
      <c r="L145" s="90">
        <f t="shared" si="64"/>
        <v>-308091.20000000019</v>
      </c>
      <c r="M145" s="90">
        <f t="shared" si="64"/>
        <v>331908.80000000005</v>
      </c>
      <c r="N145" s="90">
        <f t="shared" si="64"/>
        <v>-108091.19999999995</v>
      </c>
      <c r="O145" s="90">
        <f t="shared" si="64"/>
        <v>-248091.19999999995</v>
      </c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 spans="1:26" s="71" customFormat="1" x14ac:dyDescent="0.25">
      <c r="A146" s="99"/>
      <c r="B146" s="47"/>
      <c r="C146" s="78" t="s">
        <v>220</v>
      </c>
      <c r="D146" s="78"/>
      <c r="E146" s="77"/>
      <c r="F146" s="77"/>
      <c r="G146" s="79"/>
      <c r="H146" s="83">
        <f t="shared" ref="H146:O146" si="65">H111</f>
        <v>-60</v>
      </c>
      <c r="I146" s="83">
        <f t="shared" si="65"/>
        <v>-700</v>
      </c>
      <c r="J146" s="83">
        <f t="shared" si="65"/>
        <v>0</v>
      </c>
      <c r="K146" s="79">
        <f t="shared" si="65"/>
        <v>0</v>
      </c>
      <c r="L146" s="79">
        <f t="shared" si="65"/>
        <v>0</v>
      </c>
      <c r="M146" s="79">
        <f t="shared" si="65"/>
        <v>0</v>
      </c>
      <c r="N146" s="79">
        <f t="shared" si="65"/>
        <v>0</v>
      </c>
      <c r="O146" s="79">
        <f t="shared" si="65"/>
        <v>0</v>
      </c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spans="1:26" s="71" customFormat="1" x14ac:dyDescent="0.25">
      <c r="A147" s="99"/>
      <c r="B147" s="47"/>
      <c r="C147" s="78" t="s">
        <v>213</v>
      </c>
      <c r="D147" s="78"/>
      <c r="E147" s="77"/>
      <c r="F147" s="77"/>
      <c r="G147" s="79"/>
      <c r="H147" s="83">
        <f t="shared" ref="H147:O147" si="66">H114+H115</f>
        <v>100</v>
      </c>
      <c r="I147" s="83">
        <f t="shared" si="66"/>
        <v>0</v>
      </c>
      <c r="J147" s="83">
        <f t="shared" si="66"/>
        <v>0</v>
      </c>
      <c r="K147" s="79">
        <f t="shared" si="66"/>
        <v>0</v>
      </c>
      <c r="L147" s="79">
        <f t="shared" si="66"/>
        <v>0</v>
      </c>
      <c r="M147" s="79">
        <f t="shared" si="66"/>
        <v>0</v>
      </c>
      <c r="N147" s="79">
        <f t="shared" si="66"/>
        <v>0</v>
      </c>
      <c r="O147" s="79">
        <f t="shared" si="66"/>
        <v>0</v>
      </c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spans="1:26" s="73" customFormat="1" x14ac:dyDescent="0.25">
      <c r="A148" s="99"/>
      <c r="B148" s="93"/>
      <c r="C148" s="78" t="s">
        <v>212</v>
      </c>
      <c r="D148" s="78"/>
      <c r="E148" s="78"/>
      <c r="F148" s="78"/>
      <c r="G148" s="80"/>
      <c r="H148" s="85">
        <f>H122-H152</f>
        <v>1323240</v>
      </c>
      <c r="I148" s="85">
        <f t="shared" ref="I148:O148" si="67">I122-I152</f>
        <v>5298019.3919999991</v>
      </c>
      <c r="J148" s="85">
        <f t="shared" si="67"/>
        <v>7587029.0239999993</v>
      </c>
      <c r="K148" s="80">
        <f t="shared" si="67"/>
        <v>9891538.6559999995</v>
      </c>
      <c r="L148" s="80">
        <f t="shared" si="67"/>
        <v>12028048.287999999</v>
      </c>
      <c r="M148" s="80">
        <f t="shared" si="67"/>
        <v>12721357.919999998</v>
      </c>
      <c r="N148" s="80">
        <f t="shared" si="67"/>
        <v>13573067.551999997</v>
      </c>
      <c r="O148" s="80">
        <f t="shared" si="67"/>
        <v>14447977.183999997</v>
      </c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spans="1:26" s="71" customFormat="1" x14ac:dyDescent="0.25">
      <c r="A149" s="99"/>
      <c r="B149" s="47"/>
      <c r="C149" s="78"/>
      <c r="D149" s="78"/>
      <c r="E149" s="77"/>
      <c r="F149" s="77"/>
      <c r="G149" s="79"/>
      <c r="H149" s="83"/>
      <c r="I149" s="83"/>
      <c r="J149" s="83"/>
      <c r="K149" s="79"/>
      <c r="L149" s="79"/>
      <c r="M149" s="79"/>
      <c r="N149" s="79"/>
      <c r="O149" s="79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 spans="1:26" s="71" customFormat="1" x14ac:dyDescent="0.25">
      <c r="A150" s="99"/>
      <c r="B150" s="47"/>
      <c r="C150" s="78" t="s">
        <v>216</v>
      </c>
      <c r="D150" s="78"/>
      <c r="E150" s="77"/>
      <c r="F150" s="77"/>
      <c r="G150" s="79"/>
      <c r="H150" s="83">
        <f>H148-H142</f>
        <v>-676760</v>
      </c>
      <c r="I150" s="83">
        <f>I148-I142</f>
        <v>1974779.3919999991</v>
      </c>
      <c r="J150" s="83">
        <f>J148-J142</f>
        <v>2288509.6320000002</v>
      </c>
      <c r="K150" s="79">
        <f>K148-K142</f>
        <v>2304509.6320000002</v>
      </c>
      <c r="L150" s="79">
        <f t="shared" ref="L150:O150" si="68">L148-L142</f>
        <v>2136509.6319999993</v>
      </c>
      <c r="M150" s="79">
        <f t="shared" si="68"/>
        <v>693309.63199999928</v>
      </c>
      <c r="N150" s="79">
        <f t="shared" si="68"/>
        <v>851709.63199999928</v>
      </c>
      <c r="O150" s="79">
        <f t="shared" si="68"/>
        <v>874909.63199999928</v>
      </c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spans="1:26" s="71" customFormat="1" x14ac:dyDescent="0.25">
      <c r="A151" s="99"/>
      <c r="B151" s="47"/>
      <c r="C151" s="78"/>
      <c r="D151" s="78"/>
      <c r="E151" s="77"/>
      <c r="F151" s="77"/>
      <c r="G151" s="79"/>
      <c r="H151" s="83"/>
      <c r="I151" s="83"/>
      <c r="J151" s="83"/>
      <c r="K151" s="79"/>
      <c r="L151" s="79"/>
      <c r="M151" s="79"/>
      <c r="N151" s="79"/>
      <c r="O151" s="79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spans="1:26" s="71" customFormat="1" x14ac:dyDescent="0.25">
      <c r="A152" s="99"/>
      <c r="B152" s="47"/>
      <c r="C152" s="78" t="s">
        <v>214</v>
      </c>
      <c r="D152" s="77"/>
      <c r="E152" s="77"/>
      <c r="F152" s="77"/>
      <c r="G152" s="79"/>
      <c r="H152" s="83">
        <f t="shared" ref="H152:O152" si="69">H57</f>
        <v>2000000</v>
      </c>
      <c r="I152" s="83">
        <f t="shared" si="69"/>
        <v>500</v>
      </c>
      <c r="J152" s="83">
        <f t="shared" si="69"/>
        <v>0</v>
      </c>
      <c r="K152" s="79">
        <f t="shared" si="69"/>
        <v>0</v>
      </c>
      <c r="L152" s="79">
        <f t="shared" si="69"/>
        <v>0</v>
      </c>
      <c r="M152" s="79">
        <f t="shared" si="69"/>
        <v>0</v>
      </c>
      <c r="N152" s="79">
        <f t="shared" si="69"/>
        <v>0</v>
      </c>
      <c r="O152" s="79">
        <f t="shared" si="69"/>
        <v>0</v>
      </c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spans="1:26" s="71" customFormat="1" x14ac:dyDescent="0.25">
      <c r="A153" s="99"/>
      <c r="B153" s="47"/>
      <c r="C153" s="78" t="s">
        <v>239</v>
      </c>
      <c r="D153" s="77"/>
      <c r="E153" s="77"/>
      <c r="F153" s="77"/>
      <c r="G153" s="79"/>
      <c r="H153" s="83" t="e">
        <f>#REF!</f>
        <v>#REF!</v>
      </c>
      <c r="I153" s="83" t="e">
        <f>#REF!</f>
        <v>#REF!</v>
      </c>
      <c r="J153" s="83" t="e">
        <f>#REF!</f>
        <v>#REF!</v>
      </c>
      <c r="K153" s="79" t="e">
        <f>#REF!</f>
        <v>#REF!</v>
      </c>
      <c r="L153" s="79" t="e">
        <f>#REF!</f>
        <v>#REF!</v>
      </c>
      <c r="M153" s="79" t="e">
        <f>#REF!</f>
        <v>#REF!</v>
      </c>
      <c r="N153" s="79" t="e">
        <f>#REF!</f>
        <v>#REF!</v>
      </c>
      <c r="O153" s="79" t="e">
        <f>#REF!</f>
        <v>#REF!</v>
      </c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spans="1:26" s="71" customFormat="1" x14ac:dyDescent="0.25">
      <c r="A154" s="99"/>
      <c r="B154" s="47"/>
      <c r="C154" s="78"/>
      <c r="D154" s="78"/>
      <c r="E154" s="77"/>
      <c r="F154" s="77"/>
      <c r="G154" s="79"/>
      <c r="H154" s="83"/>
      <c r="I154" s="83"/>
      <c r="J154" s="83"/>
      <c r="K154" s="79"/>
      <c r="L154" s="79"/>
      <c r="M154" s="79"/>
      <c r="N154" s="79"/>
      <c r="O154" s="79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spans="1:26" s="71" customFormat="1" x14ac:dyDescent="0.25">
      <c r="A155" s="99"/>
      <c r="B155" s="47"/>
      <c r="C155" s="78"/>
      <c r="D155" s="78"/>
      <c r="E155" s="77"/>
      <c r="F155" s="77"/>
      <c r="G155" s="79"/>
      <c r="H155" s="83"/>
      <c r="I155" s="83"/>
      <c r="J155" s="83"/>
      <c r="K155" s="79"/>
      <c r="L155" s="79"/>
      <c r="M155" s="79"/>
      <c r="N155" s="79"/>
      <c r="O155" s="79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spans="1:26" s="71" customFormat="1" x14ac:dyDescent="0.25">
      <c r="A156" s="99"/>
      <c r="B156" s="47"/>
      <c r="C156" s="78" t="s">
        <v>229</v>
      </c>
      <c r="D156" s="77"/>
      <c r="E156" s="77"/>
      <c r="F156" s="77"/>
      <c r="G156" s="79"/>
      <c r="H156" s="83">
        <f>H124</f>
        <v>2000000</v>
      </c>
      <c r="I156" s="83">
        <f t="shared" ref="I156:O156" si="70">I124</f>
        <v>4785740</v>
      </c>
      <c r="J156" s="83">
        <f t="shared" si="70"/>
        <v>6798519.3919999991</v>
      </c>
      <c r="K156" s="79">
        <f t="shared" si="70"/>
        <v>9237029.0240000002</v>
      </c>
      <c r="L156" s="79">
        <f t="shared" si="70"/>
        <v>11616538.655999999</v>
      </c>
      <c r="M156" s="79">
        <f t="shared" si="70"/>
        <v>13715548.287999999</v>
      </c>
      <c r="N156" s="79">
        <f t="shared" si="70"/>
        <v>13771357.919999998</v>
      </c>
      <c r="O156" s="79">
        <f t="shared" si="70"/>
        <v>14398067.551999997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spans="1:26" s="71" customFormat="1" x14ac:dyDescent="0.25">
      <c r="A157" s="99"/>
      <c r="B157" s="47"/>
      <c r="C157" s="77"/>
      <c r="D157" s="78"/>
      <c r="E157" s="77"/>
      <c r="F157" s="77"/>
      <c r="G157" s="79"/>
      <c r="H157" s="83"/>
      <c r="I157" s="83"/>
      <c r="J157" s="83"/>
      <c r="K157" s="79"/>
      <c r="L157" s="79"/>
      <c r="M157" s="79"/>
      <c r="N157" s="79"/>
      <c r="O157" s="79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spans="1:26" s="71" customFormat="1" x14ac:dyDescent="0.25">
      <c r="A158" s="99"/>
      <c r="B158" s="47"/>
      <c r="C158" s="78" t="s">
        <v>221</v>
      </c>
      <c r="D158" s="78"/>
      <c r="E158" s="77"/>
      <c r="F158" s="77"/>
      <c r="G158" s="79"/>
      <c r="H158" s="100" t="s">
        <v>225</v>
      </c>
      <c r="I158" s="83"/>
      <c r="J158" s="86"/>
      <c r="K158" s="79"/>
      <c r="L158" s="79"/>
      <c r="M158" s="79"/>
      <c r="N158" s="79"/>
      <c r="O158" s="79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spans="1:26" s="71" customFormat="1" x14ac:dyDescent="0.25">
      <c r="A159" s="99"/>
      <c r="B159" s="47"/>
      <c r="D159" s="78"/>
      <c r="E159" s="77"/>
      <c r="F159" s="77"/>
      <c r="G159" s="79"/>
      <c r="I159" s="83"/>
      <c r="J159" s="86"/>
      <c r="K159" s="79"/>
      <c r="L159" s="79"/>
      <c r="M159" s="79"/>
      <c r="N159" s="79"/>
      <c r="O159" s="79"/>
      <c r="P159" s="72"/>
      <c r="Q159" s="72" t="s">
        <v>230</v>
      </c>
      <c r="R159" s="72"/>
      <c r="S159" s="72"/>
      <c r="T159" s="72"/>
      <c r="U159" s="72"/>
      <c r="V159" s="72"/>
      <c r="W159" s="72"/>
      <c r="X159" s="72"/>
      <c r="Y159" s="72"/>
      <c r="Z159" s="72"/>
    </row>
    <row r="160" spans="1:26" s="71" customFormat="1" x14ac:dyDescent="0.25">
      <c r="A160" s="99"/>
      <c r="B160" s="47"/>
      <c r="C160" s="77"/>
      <c r="D160" s="77"/>
      <c r="E160" s="77"/>
      <c r="F160" s="77"/>
      <c r="G160" s="79"/>
      <c r="H160" s="83" t="s">
        <v>6</v>
      </c>
      <c r="I160" s="83" t="s">
        <v>6</v>
      </c>
      <c r="J160" s="83" t="s">
        <v>6</v>
      </c>
      <c r="K160" s="79" t="s">
        <v>6</v>
      </c>
      <c r="L160" s="79" t="s">
        <v>6</v>
      </c>
      <c r="M160" s="79" t="s">
        <v>6</v>
      </c>
      <c r="N160" s="79" t="s">
        <v>6</v>
      </c>
      <c r="O160" s="79" t="s">
        <v>6</v>
      </c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 spans="1:26" s="71" customFormat="1" x14ac:dyDescent="0.25">
      <c r="A161" s="99"/>
      <c r="B161" s="47"/>
      <c r="C161" s="78" t="s">
        <v>243</v>
      </c>
      <c r="D161" s="77"/>
      <c r="E161" s="77"/>
      <c r="F161" s="77"/>
      <c r="G161" s="79"/>
      <c r="H161" s="83">
        <v>1</v>
      </c>
      <c r="I161" s="83">
        <v>2</v>
      </c>
      <c r="J161" s="83">
        <v>3</v>
      </c>
      <c r="K161" s="79">
        <v>4</v>
      </c>
      <c r="L161" s="79">
        <v>5</v>
      </c>
      <c r="M161" s="79">
        <v>6</v>
      </c>
      <c r="N161" s="79">
        <v>7</v>
      </c>
      <c r="O161" s="79">
        <v>8</v>
      </c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spans="1:26" x14ac:dyDescent="0.25">
      <c r="A162" s="99"/>
      <c r="C162" s="77"/>
      <c r="D162" s="79" t="s">
        <v>36</v>
      </c>
      <c r="E162" s="77"/>
      <c r="F162" s="77"/>
      <c r="G162" s="79"/>
      <c r="H162" s="83">
        <f t="shared" ref="H162:O162" si="71">G77+G78</f>
        <v>2900000</v>
      </c>
      <c r="I162" s="83">
        <f t="shared" si="71"/>
        <v>5104000</v>
      </c>
      <c r="J162" s="83">
        <f t="shared" si="71"/>
        <v>7089590.2400000002</v>
      </c>
      <c r="K162" s="79">
        <f t="shared" si="71"/>
        <v>9315113.2799999993</v>
      </c>
      <c r="L162" s="79">
        <f t="shared" si="71"/>
        <v>11660636.32</v>
      </c>
      <c r="M162" s="79">
        <f t="shared" si="71"/>
        <v>13946159.359999999</v>
      </c>
      <c r="N162" s="79">
        <f t="shared" si="71"/>
        <v>15227682.399999999</v>
      </c>
      <c r="O162" s="79">
        <f t="shared" si="71"/>
        <v>16157205.439999998</v>
      </c>
    </row>
    <row r="163" spans="1:26" x14ac:dyDescent="0.25">
      <c r="A163" s="99"/>
      <c r="C163" s="77"/>
      <c r="D163" s="79" t="s">
        <v>250</v>
      </c>
      <c r="E163" s="77"/>
      <c r="F163" s="77"/>
      <c r="G163" s="79"/>
      <c r="H163" s="83">
        <f t="shared" ref="H163:O163" si="72">((H34+H31)/(H162))*100</f>
        <v>76</v>
      </c>
      <c r="I163" s="83">
        <f t="shared" si="72"/>
        <v>45.720952978056424</v>
      </c>
      <c r="J163" s="83">
        <f t="shared" si="72"/>
        <v>36.3013115409615</v>
      </c>
      <c r="K163" s="79">
        <f t="shared" si="72"/>
        <v>28.916602074859583</v>
      </c>
      <c r="L163" s="79">
        <f t="shared" si="72"/>
        <v>22.585510496394594</v>
      </c>
      <c r="M163" s="79">
        <f t="shared" si="72"/>
        <v>11.685039572070401</v>
      </c>
      <c r="N163" s="79">
        <f t="shared" si="72"/>
        <v>8.390076746018817</v>
      </c>
      <c r="O163" s="79">
        <f t="shared" si="72"/>
        <v>7.003774533920887</v>
      </c>
    </row>
    <row r="164" spans="1:26" x14ac:dyDescent="0.25">
      <c r="A164" s="99"/>
      <c r="C164" s="77"/>
      <c r="D164" s="79" t="s">
        <v>244</v>
      </c>
      <c r="E164" s="77"/>
      <c r="F164" s="77"/>
      <c r="G164" s="79"/>
      <c r="H164" s="83">
        <f t="shared" ref="H164:O164" si="73">(H28/H61)*100</f>
        <v>32.775405244064835</v>
      </c>
      <c r="I164" s="83">
        <f t="shared" si="73"/>
        <v>28.304332298428548</v>
      </c>
      <c r="J164" s="83">
        <f t="shared" si="73"/>
        <v>26.170394692487616</v>
      </c>
      <c r="K164" s="79">
        <f t="shared" si="73"/>
        <v>23.597404723805663</v>
      </c>
      <c r="L164" s="79">
        <f t="shared" si="73"/>
        <v>20.528552794257017</v>
      </c>
      <c r="M164" s="79">
        <f t="shared" si="73"/>
        <v>12.629182739735132</v>
      </c>
      <c r="N164" s="79">
        <f t="shared" si="73"/>
        <v>9.6633641927871103</v>
      </c>
      <c r="O164" s="79">
        <f t="shared" si="73"/>
        <v>8.3204942307778538</v>
      </c>
    </row>
    <row r="165" spans="1:26" x14ac:dyDescent="0.25">
      <c r="A165" s="99"/>
      <c r="C165" s="77"/>
      <c r="D165" s="79"/>
      <c r="E165" s="77"/>
      <c r="F165" s="77"/>
      <c r="G165" s="79"/>
      <c r="H165" s="83"/>
      <c r="I165" s="83"/>
      <c r="J165" s="83"/>
      <c r="K165" s="79"/>
      <c r="L165" s="79"/>
      <c r="M165" s="79"/>
      <c r="N165" s="79"/>
      <c r="O165" s="79"/>
    </row>
    <row r="166" spans="1:26" x14ac:dyDescent="0.25">
      <c r="A166" s="99"/>
      <c r="C166" s="77"/>
      <c r="D166" s="79"/>
      <c r="E166" s="77"/>
      <c r="F166" s="77"/>
      <c r="G166" s="79"/>
      <c r="H166" s="83"/>
      <c r="I166" s="83"/>
      <c r="J166" s="83"/>
      <c r="K166" s="79"/>
      <c r="L166" s="79"/>
      <c r="M166" s="79"/>
      <c r="N166" s="79"/>
      <c r="O166" s="79"/>
    </row>
    <row r="167" spans="1:26" x14ac:dyDescent="0.25">
      <c r="A167" s="99"/>
      <c r="C167" s="77"/>
      <c r="D167" s="77" t="s">
        <v>245</v>
      </c>
      <c r="E167" s="77"/>
      <c r="F167" s="77"/>
      <c r="G167" s="79"/>
      <c r="H167" s="87">
        <f t="shared" ref="H167:O167" si="74">H49/H70</f>
        <v>1.8611672771672771</v>
      </c>
      <c r="I167" s="87">
        <f t="shared" si="74"/>
        <v>2.7611997104761898</v>
      </c>
      <c r="J167" s="87">
        <f t="shared" si="74"/>
        <v>3.5225233870129866</v>
      </c>
      <c r="K167" s="91">
        <f t="shared" si="74"/>
        <v>4.3339704579710139</v>
      </c>
      <c r="L167" s="91">
        <f t="shared" si="74"/>
        <v>5.3293326086772481</v>
      </c>
      <c r="M167" s="91">
        <f t="shared" si="74"/>
        <v>8.8920802176870737</v>
      </c>
      <c r="N167" s="91">
        <f t="shared" si="74"/>
        <v>11.989668876190473</v>
      </c>
      <c r="O167" s="91">
        <f t="shared" si="74"/>
        <v>14.350893464224661</v>
      </c>
    </row>
    <row r="168" spans="1:26" x14ac:dyDescent="0.25">
      <c r="A168" s="99"/>
      <c r="C168" s="77"/>
      <c r="D168" s="79"/>
      <c r="E168" s="77"/>
      <c r="F168" s="77"/>
      <c r="G168" s="79"/>
      <c r="H168" s="83"/>
      <c r="I168" s="83"/>
      <c r="J168" s="83"/>
      <c r="K168" s="79"/>
      <c r="L168" s="79"/>
      <c r="M168" s="79"/>
      <c r="N168" s="79"/>
      <c r="O168" s="79"/>
    </row>
    <row r="169" spans="1:26" x14ac:dyDescent="0.25">
      <c r="A169" s="99"/>
      <c r="C169" s="77"/>
      <c r="D169" s="79" t="s">
        <v>246</v>
      </c>
      <c r="E169" s="77"/>
      <c r="F169" s="77"/>
      <c r="G169" s="79"/>
      <c r="H169" s="83">
        <f>(H15/H12)*100</f>
        <v>25</v>
      </c>
      <c r="I169" s="83"/>
      <c r="J169" s="83"/>
      <c r="K169" s="79"/>
      <c r="L169" s="79"/>
      <c r="M169" s="79"/>
      <c r="N169" s="79"/>
      <c r="O169" s="79"/>
    </row>
    <row r="170" spans="1:26" x14ac:dyDescent="0.25">
      <c r="A170" s="99"/>
      <c r="C170" s="77"/>
      <c r="D170" s="79" t="s">
        <v>247</v>
      </c>
      <c r="E170" s="77"/>
      <c r="F170" s="77"/>
      <c r="G170" s="79"/>
      <c r="H170" s="83">
        <f t="shared" ref="H170:O170" si="75">(H28/H12)*100</f>
        <v>73.205128205128204</v>
      </c>
      <c r="I170" s="83">
        <f t="shared" si="75"/>
        <v>73.25</v>
      </c>
      <c r="J170" s="83">
        <f t="shared" si="75"/>
        <v>73.409090909090907</v>
      </c>
      <c r="K170" s="79">
        <f t="shared" si="75"/>
        <v>73.478260869565219</v>
      </c>
      <c r="L170" s="79">
        <f t="shared" si="75"/>
        <v>73.444444444444443</v>
      </c>
      <c r="M170" s="79">
        <f t="shared" si="75"/>
        <v>73.214285714285708</v>
      </c>
      <c r="N170" s="79">
        <f t="shared" si="75"/>
        <v>73.181818181818187</v>
      </c>
      <c r="O170" s="79">
        <f t="shared" si="75"/>
        <v>73.205128205128204</v>
      </c>
    </row>
    <row r="171" spans="1:26" x14ac:dyDescent="0.25">
      <c r="A171" s="99"/>
      <c r="C171" s="77"/>
      <c r="D171" s="79" t="s">
        <v>248</v>
      </c>
      <c r="E171" s="77"/>
      <c r="F171" s="77"/>
      <c r="G171" s="79"/>
      <c r="H171" s="83">
        <f t="shared" ref="H171:O171" si="76">(H28/(H50+H49-H70))*100</f>
        <v>61.223526989818232</v>
      </c>
      <c r="I171" s="83">
        <f t="shared" si="76"/>
        <v>44.403496964093215</v>
      </c>
      <c r="J171" s="83">
        <f t="shared" si="76"/>
        <v>37.008227296948007</v>
      </c>
      <c r="K171" s="79">
        <f t="shared" si="76"/>
        <v>30.86110145607045</v>
      </c>
      <c r="L171" s="79">
        <f t="shared" si="76"/>
        <v>25.173648114131105</v>
      </c>
      <c r="M171" s="79">
        <f t="shared" si="76"/>
        <v>14.135866301106454</v>
      </c>
      <c r="N171" s="79">
        <f t="shared" si="76"/>
        <v>10.324597951536973</v>
      </c>
      <c r="O171" s="79">
        <f t="shared" si="76"/>
        <v>8.6156234126189162</v>
      </c>
    </row>
    <row r="172" spans="1:26" x14ac:dyDescent="0.25">
      <c r="A172" s="99"/>
      <c r="C172" s="77"/>
      <c r="D172" s="79"/>
      <c r="E172" s="77"/>
      <c r="F172" s="77"/>
      <c r="G172" s="79"/>
      <c r="H172" s="83"/>
      <c r="I172" s="83"/>
      <c r="J172" s="83"/>
      <c r="K172" s="79"/>
      <c r="L172" s="79"/>
      <c r="M172" s="79"/>
      <c r="N172" s="79"/>
      <c r="O172" s="79"/>
    </row>
    <row r="173" spans="1:26" s="63" customFormat="1" x14ac:dyDescent="0.25">
      <c r="A173" s="99"/>
      <c r="B173" s="47"/>
      <c r="C173" s="77"/>
      <c r="D173" s="79" t="s">
        <v>249</v>
      </c>
      <c r="E173" s="77"/>
      <c r="F173" s="77"/>
      <c r="G173" s="79"/>
      <c r="H173" s="87">
        <f>H34/H61</f>
        <v>0.2530192404830785</v>
      </c>
      <c r="I173" s="87">
        <f t="shared" ref="I173:O173" si="77">I28/I61</f>
        <v>0.28304332298428547</v>
      </c>
      <c r="J173" s="87">
        <f t="shared" si="77"/>
        <v>0.26170394692487614</v>
      </c>
      <c r="K173" s="91">
        <f t="shared" si="77"/>
        <v>0.23597404723805665</v>
      </c>
      <c r="L173" s="91">
        <f t="shared" si="77"/>
        <v>0.20528552794257016</v>
      </c>
      <c r="M173" s="91">
        <f t="shared" si="77"/>
        <v>0.12629182739735131</v>
      </c>
      <c r="N173" s="91">
        <f t="shared" si="77"/>
        <v>9.6633641927871106E-2</v>
      </c>
      <c r="O173" s="91">
        <f t="shared" si="77"/>
        <v>8.3204942307778543E-2</v>
      </c>
    </row>
    <row r="174" spans="1:26" s="63" customFormat="1" x14ac:dyDescent="0.25">
      <c r="A174" s="92"/>
      <c r="B174" s="47"/>
      <c r="C174"/>
      <c r="D174"/>
      <c r="E174"/>
      <c r="F174"/>
      <c r="H174" s="100"/>
      <c r="I174" s="100"/>
      <c r="J174" s="100"/>
    </row>
    <row r="175" spans="1:26" s="63" customFormat="1" x14ac:dyDescent="0.25">
      <c r="A175" s="92"/>
      <c r="B175" s="47"/>
      <c r="C175"/>
      <c r="D175"/>
      <c r="E175"/>
      <c r="F175"/>
      <c r="H175" s="63" t="s">
        <v>251</v>
      </c>
    </row>
    <row r="193" spans="1:6" s="63" customFormat="1" x14ac:dyDescent="0.25">
      <c r="A193" s="92"/>
      <c r="B193" s="47"/>
      <c r="C193"/>
      <c r="D193"/>
      <c r="E193"/>
      <c r="F193" t="s">
        <v>240</v>
      </c>
    </row>
    <row r="194" spans="1:6" s="63" customFormat="1" x14ac:dyDescent="0.25">
      <c r="A194" s="92"/>
      <c r="B194" s="47"/>
      <c r="C194"/>
      <c r="D194"/>
      <c r="E194"/>
      <c r="F194" t="s">
        <v>241</v>
      </c>
    </row>
    <row r="195" spans="1:6" s="63" customFormat="1" x14ac:dyDescent="0.25">
      <c r="A195" s="92"/>
      <c r="B195" s="47"/>
      <c r="C195"/>
      <c r="D195"/>
      <c r="E195"/>
      <c r="F195" t="s">
        <v>242</v>
      </c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196"/>
  <sheetViews>
    <sheetView topLeftCell="A36" workbookViewId="0">
      <selection activeCell="H81" sqref="H81:O81"/>
    </sheetView>
  </sheetViews>
  <sheetFormatPr defaultRowHeight="15" x14ac:dyDescent="0.25"/>
  <cols>
    <col min="1" max="1" width="9.140625" style="92"/>
    <col min="2" max="2" width="9.140625" style="47"/>
    <col min="7" max="7" width="15" style="63" customWidth="1"/>
    <col min="8" max="8" width="10.140625" style="63" customWidth="1"/>
    <col min="9" max="9" width="10.85546875" style="63" customWidth="1"/>
    <col min="10" max="15" width="11" style="63" customWidth="1"/>
    <col min="16" max="26" width="9.140625" style="63"/>
  </cols>
  <sheetData>
    <row r="4" spans="3:20" x14ac:dyDescent="0.25">
      <c r="H4" s="64" t="s">
        <v>4</v>
      </c>
      <c r="I4" s="64"/>
      <c r="J4" s="64"/>
      <c r="K4" s="64"/>
    </row>
    <row r="5" spans="3:20" x14ac:dyDescent="0.25">
      <c r="H5" s="64"/>
      <c r="I5" s="64" t="s">
        <v>5</v>
      </c>
      <c r="J5" s="64"/>
      <c r="K5" s="64"/>
    </row>
    <row r="6" spans="3:20" x14ac:dyDescent="0.25">
      <c r="H6" s="64" t="s">
        <v>6</v>
      </c>
      <c r="I6" s="64" t="s">
        <v>6</v>
      </c>
      <c r="J6" s="64" t="s">
        <v>6</v>
      </c>
      <c r="K6" s="64" t="s">
        <v>6</v>
      </c>
      <c r="L6" s="63" t="s">
        <v>6</v>
      </c>
      <c r="M6" s="63" t="s">
        <v>6</v>
      </c>
      <c r="N6" s="63" t="s">
        <v>6</v>
      </c>
      <c r="O6" s="63" t="s">
        <v>6</v>
      </c>
    </row>
    <row r="7" spans="3:20" x14ac:dyDescent="0.25">
      <c r="H7" s="64">
        <v>1</v>
      </c>
      <c r="I7" s="64">
        <v>2</v>
      </c>
      <c r="J7" s="64">
        <v>3</v>
      </c>
      <c r="K7" s="64">
        <v>4</v>
      </c>
      <c r="L7" s="63">
        <v>5</v>
      </c>
      <c r="M7" s="63">
        <v>6</v>
      </c>
      <c r="N7" s="63">
        <v>7</v>
      </c>
      <c r="O7" s="63">
        <v>8</v>
      </c>
    </row>
    <row r="8" spans="3:20" x14ac:dyDescent="0.25">
      <c r="I8" s="63" t="s">
        <v>7</v>
      </c>
    </row>
    <row r="10" spans="3:20" x14ac:dyDescent="0.25">
      <c r="C10" t="s">
        <v>130</v>
      </c>
      <c r="E10" t="s">
        <v>60</v>
      </c>
      <c r="H10" s="69">
        <v>2000000</v>
      </c>
      <c r="I10" s="69">
        <v>2100000</v>
      </c>
      <c r="J10" s="69">
        <v>2300000</v>
      </c>
      <c r="K10" s="69">
        <v>2500000</v>
      </c>
      <c r="L10" s="69">
        <v>2500000</v>
      </c>
      <c r="M10" s="69">
        <v>1800000</v>
      </c>
      <c r="N10" s="69">
        <v>1700000</v>
      </c>
      <c r="O10" s="69">
        <v>1700000</v>
      </c>
    </row>
    <row r="11" spans="3:20" x14ac:dyDescent="0.25">
      <c r="E11" t="s">
        <v>133</v>
      </c>
      <c r="H11" s="69">
        <v>1900000</v>
      </c>
      <c r="I11" s="69">
        <v>1900000</v>
      </c>
      <c r="J11" s="69">
        <v>2100000</v>
      </c>
      <c r="K11" s="69">
        <v>2100000</v>
      </c>
      <c r="L11" s="69">
        <v>2000000</v>
      </c>
      <c r="M11" s="69">
        <v>1000000</v>
      </c>
      <c r="N11" s="69">
        <v>500000</v>
      </c>
      <c r="O11" s="69">
        <v>250000</v>
      </c>
    </row>
    <row r="12" spans="3:20" x14ac:dyDescent="0.25">
      <c r="C12" s="45" t="s">
        <v>131</v>
      </c>
      <c r="D12" s="45"/>
      <c r="E12" s="45"/>
      <c r="F12" s="45"/>
      <c r="G12" s="68"/>
      <c r="H12" s="68">
        <f>H10+H11</f>
        <v>3900000</v>
      </c>
      <c r="I12" s="68">
        <f t="shared" ref="I12:O12" si="0">I10+I11</f>
        <v>4000000</v>
      </c>
      <c r="J12" s="68">
        <f t="shared" si="0"/>
        <v>4400000</v>
      </c>
      <c r="K12" s="68">
        <f t="shared" si="0"/>
        <v>4600000</v>
      </c>
      <c r="L12" s="68">
        <f t="shared" si="0"/>
        <v>4500000</v>
      </c>
      <c r="M12" s="68">
        <f t="shared" si="0"/>
        <v>2800000</v>
      </c>
      <c r="N12" s="68">
        <f t="shared" si="0"/>
        <v>2200000</v>
      </c>
      <c r="O12" s="68">
        <f t="shared" si="0"/>
        <v>1950000</v>
      </c>
    </row>
    <row r="13" spans="3:20" x14ac:dyDescent="0.25">
      <c r="C13" t="s">
        <v>9</v>
      </c>
      <c r="E13" t="s">
        <v>60</v>
      </c>
      <c r="H13" s="63">
        <f>H10*0.25</f>
        <v>500000</v>
      </c>
      <c r="I13" s="63">
        <f t="shared" ref="I13:O14" si="1">I10*0.25</f>
        <v>525000</v>
      </c>
      <c r="J13" s="63">
        <f t="shared" si="1"/>
        <v>575000</v>
      </c>
      <c r="K13" s="63">
        <f t="shared" si="1"/>
        <v>625000</v>
      </c>
      <c r="L13" s="63">
        <f t="shared" si="1"/>
        <v>625000</v>
      </c>
      <c r="M13" s="63">
        <f t="shared" si="1"/>
        <v>450000</v>
      </c>
      <c r="N13" s="63">
        <f t="shared" si="1"/>
        <v>425000</v>
      </c>
      <c r="O13" s="63">
        <f t="shared" si="1"/>
        <v>425000</v>
      </c>
    </row>
    <row r="14" spans="3:20" x14ac:dyDescent="0.25">
      <c r="E14" t="s">
        <v>133</v>
      </c>
      <c r="H14" s="63">
        <f>H11*0.25</f>
        <v>475000</v>
      </c>
      <c r="I14" s="63">
        <f t="shared" si="1"/>
        <v>475000</v>
      </c>
      <c r="J14" s="63">
        <f t="shared" si="1"/>
        <v>525000</v>
      </c>
      <c r="K14" s="63">
        <f t="shared" si="1"/>
        <v>525000</v>
      </c>
      <c r="L14" s="63">
        <f t="shared" si="1"/>
        <v>500000</v>
      </c>
      <c r="M14" s="63">
        <f t="shared" si="1"/>
        <v>250000</v>
      </c>
      <c r="N14" s="63">
        <f t="shared" si="1"/>
        <v>125000</v>
      </c>
      <c r="O14" s="63">
        <f t="shared" si="1"/>
        <v>62500</v>
      </c>
    </row>
    <row r="15" spans="3:20" x14ac:dyDescent="0.25">
      <c r="C15" s="37" t="s">
        <v>132</v>
      </c>
      <c r="D15" s="37"/>
      <c r="E15" s="37"/>
      <c r="F15" s="37"/>
      <c r="G15" s="64"/>
      <c r="H15" s="64">
        <f t="shared" ref="H15:O15" si="2">H13+H14</f>
        <v>975000</v>
      </c>
      <c r="I15" s="64">
        <f t="shared" si="2"/>
        <v>1000000</v>
      </c>
      <c r="J15" s="64">
        <f t="shared" si="2"/>
        <v>1100000</v>
      </c>
      <c r="K15" s="64">
        <f t="shared" si="2"/>
        <v>1150000</v>
      </c>
      <c r="L15" s="64">
        <f t="shared" si="2"/>
        <v>1125000</v>
      </c>
      <c r="M15" s="64">
        <f t="shared" si="2"/>
        <v>700000</v>
      </c>
      <c r="N15" s="64">
        <f t="shared" si="2"/>
        <v>550000</v>
      </c>
      <c r="O15" s="64">
        <f t="shared" si="2"/>
        <v>487500</v>
      </c>
      <c r="T15" s="63" t="s">
        <v>222</v>
      </c>
    </row>
    <row r="16" spans="3:20" x14ac:dyDescent="0.25">
      <c r="C16" s="37" t="s">
        <v>61</v>
      </c>
      <c r="H16" s="63">
        <f>(H10-H13)+(H11-H14)</f>
        <v>2925000</v>
      </c>
      <c r="I16" s="63">
        <f t="shared" ref="I16:O16" si="3">(I10-I13)+(I11-I14)</f>
        <v>3000000</v>
      </c>
      <c r="J16" s="63">
        <f t="shared" si="3"/>
        <v>3300000</v>
      </c>
      <c r="K16" s="63">
        <f t="shared" si="3"/>
        <v>3450000</v>
      </c>
      <c r="L16" s="63">
        <f t="shared" si="3"/>
        <v>3375000</v>
      </c>
      <c r="M16" s="63">
        <f t="shared" si="3"/>
        <v>2100000</v>
      </c>
      <c r="N16" s="63">
        <f t="shared" si="3"/>
        <v>1650000</v>
      </c>
      <c r="O16" s="63">
        <f t="shared" si="3"/>
        <v>1462500</v>
      </c>
    </row>
    <row r="17" spans="1:26" x14ac:dyDescent="0.25">
      <c r="C17" s="42" t="s">
        <v>62</v>
      </c>
      <c r="H17" s="63">
        <v>0</v>
      </c>
      <c r="I17" s="63">
        <v>0</v>
      </c>
      <c r="J17" s="63">
        <v>0</v>
      </c>
      <c r="K17" s="63">
        <v>0</v>
      </c>
      <c r="L17" s="63">
        <v>0</v>
      </c>
      <c r="M17" s="63">
        <v>20000</v>
      </c>
      <c r="N17" s="63">
        <v>30000</v>
      </c>
      <c r="O17" s="63">
        <v>35000</v>
      </c>
      <c r="R17" s="63" t="s">
        <v>6</v>
      </c>
      <c r="S17" s="63" t="s">
        <v>6</v>
      </c>
      <c r="T17" s="63" t="s">
        <v>6</v>
      </c>
      <c r="U17" s="63" t="s">
        <v>6</v>
      </c>
      <c r="V17" s="63" t="s">
        <v>6</v>
      </c>
      <c r="W17" s="63" t="s">
        <v>6</v>
      </c>
      <c r="X17" s="63" t="s">
        <v>6</v>
      </c>
      <c r="Y17" s="63" t="s">
        <v>6</v>
      </c>
    </row>
    <row r="18" spans="1:26" x14ac:dyDescent="0.25">
      <c r="C18" s="78" t="s">
        <v>8</v>
      </c>
      <c r="D18" s="77"/>
      <c r="E18" s="77"/>
      <c r="F18" s="77"/>
      <c r="G18" s="79"/>
      <c r="H18" s="80">
        <f>H16+H17</f>
        <v>2925000</v>
      </c>
      <c r="I18" s="80">
        <f t="shared" ref="I18:O18" si="4">I16+I17</f>
        <v>3000000</v>
      </c>
      <c r="J18" s="80">
        <f t="shared" si="4"/>
        <v>3300000</v>
      </c>
      <c r="K18" s="80">
        <f t="shared" si="4"/>
        <v>3450000</v>
      </c>
      <c r="L18" s="80">
        <f t="shared" si="4"/>
        <v>3375000</v>
      </c>
      <c r="M18" s="80">
        <f t="shared" si="4"/>
        <v>2120000</v>
      </c>
      <c r="N18" s="80">
        <f t="shared" si="4"/>
        <v>1680000</v>
      </c>
      <c r="O18" s="80">
        <f t="shared" si="4"/>
        <v>1497500</v>
      </c>
      <c r="P18" s="79"/>
      <c r="R18" s="63">
        <v>1</v>
      </c>
      <c r="S18" s="63">
        <v>2</v>
      </c>
      <c r="T18" s="63">
        <v>3</v>
      </c>
      <c r="U18" s="63">
        <v>4</v>
      </c>
      <c r="V18" s="63">
        <v>5</v>
      </c>
      <c r="W18" s="63">
        <v>6</v>
      </c>
      <c r="X18" s="63">
        <v>7</v>
      </c>
      <c r="Y18" s="63">
        <v>8</v>
      </c>
    </row>
    <row r="19" spans="1:26" x14ac:dyDescent="0.25">
      <c r="C19" s="77"/>
      <c r="D19" s="77"/>
      <c r="E19" s="77"/>
      <c r="H19" s="79"/>
      <c r="I19" s="79"/>
      <c r="J19" s="79"/>
      <c r="K19" s="79"/>
      <c r="L19" s="79"/>
      <c r="M19" s="79"/>
      <c r="N19" s="79"/>
      <c r="O19" s="79"/>
      <c r="P19" s="79"/>
    </row>
    <row r="20" spans="1:26" x14ac:dyDescent="0.25">
      <c r="C20" s="77" t="s">
        <v>0</v>
      </c>
      <c r="D20" s="77"/>
      <c r="E20" s="77"/>
      <c r="H20" s="69">
        <f>R20</f>
        <v>10000</v>
      </c>
      <c r="I20" s="69">
        <f t="shared" ref="I20:O26" si="5">S20</f>
        <v>10000</v>
      </c>
      <c r="J20" s="69">
        <f t="shared" si="5"/>
        <v>10000</v>
      </c>
      <c r="K20" s="69">
        <f t="shared" si="5"/>
        <v>10000</v>
      </c>
      <c r="L20" s="69">
        <f t="shared" si="5"/>
        <v>10000</v>
      </c>
      <c r="M20" s="69">
        <f t="shared" si="5"/>
        <v>10000</v>
      </c>
      <c r="N20" s="69">
        <f t="shared" si="5"/>
        <v>10000</v>
      </c>
      <c r="O20" s="69">
        <f t="shared" si="5"/>
        <v>10000</v>
      </c>
      <c r="P20" s="79"/>
      <c r="R20" s="63">
        <v>10000</v>
      </c>
      <c r="S20" s="63">
        <v>10000</v>
      </c>
      <c r="T20" s="63">
        <v>10000</v>
      </c>
      <c r="U20" s="63">
        <v>10000</v>
      </c>
      <c r="V20" s="63">
        <v>10000</v>
      </c>
      <c r="W20" s="63">
        <v>10000</v>
      </c>
      <c r="X20" s="63">
        <v>10000</v>
      </c>
      <c r="Y20" s="63">
        <v>10000</v>
      </c>
    </row>
    <row r="21" spans="1:26" x14ac:dyDescent="0.25">
      <c r="C21" s="77" t="s">
        <v>54</v>
      </c>
      <c r="D21" s="77"/>
      <c r="E21" s="77"/>
      <c r="H21" s="69">
        <f t="shared" ref="H21:H26" si="6">R21</f>
        <v>10000</v>
      </c>
      <c r="I21" s="69">
        <f t="shared" si="5"/>
        <v>10000</v>
      </c>
      <c r="J21" s="69">
        <f t="shared" si="5"/>
        <v>10000</v>
      </c>
      <c r="K21" s="69">
        <f t="shared" si="5"/>
        <v>10000</v>
      </c>
      <c r="L21" s="69">
        <f t="shared" si="5"/>
        <v>10000</v>
      </c>
      <c r="M21" s="69">
        <f t="shared" si="5"/>
        <v>10000</v>
      </c>
      <c r="N21" s="69">
        <f t="shared" si="5"/>
        <v>10000</v>
      </c>
      <c r="O21" s="69">
        <f t="shared" si="5"/>
        <v>10000</v>
      </c>
      <c r="P21" s="79"/>
      <c r="R21" s="63">
        <v>10000</v>
      </c>
      <c r="S21" s="63">
        <v>10000</v>
      </c>
      <c r="T21" s="63">
        <v>10000</v>
      </c>
      <c r="U21" s="63">
        <v>10000</v>
      </c>
      <c r="V21" s="63">
        <v>10000</v>
      </c>
      <c r="W21" s="63">
        <v>10000</v>
      </c>
      <c r="X21" s="63">
        <v>10000</v>
      </c>
      <c r="Y21" s="63">
        <v>10000</v>
      </c>
    </row>
    <row r="22" spans="1:26" x14ac:dyDescent="0.25">
      <c r="A22" s="92" t="s">
        <v>254</v>
      </c>
      <c r="C22" s="77" t="s">
        <v>1</v>
      </c>
      <c r="D22" s="77"/>
      <c r="E22" s="77"/>
      <c r="F22" s="77"/>
      <c r="G22" s="79"/>
      <c r="H22" s="104">
        <f t="shared" si="6"/>
        <v>10000</v>
      </c>
      <c r="I22" s="104">
        <f t="shared" si="5"/>
        <v>10000</v>
      </c>
      <c r="J22" s="104">
        <f t="shared" si="5"/>
        <v>10000</v>
      </c>
      <c r="K22" s="104">
        <f t="shared" si="5"/>
        <v>10000</v>
      </c>
      <c r="L22" s="104">
        <f t="shared" si="5"/>
        <v>10000</v>
      </c>
      <c r="M22" s="104">
        <f t="shared" si="5"/>
        <v>10000</v>
      </c>
      <c r="N22" s="104">
        <f t="shared" si="5"/>
        <v>10000</v>
      </c>
      <c r="O22" s="104">
        <f t="shared" si="5"/>
        <v>10000</v>
      </c>
      <c r="P22" s="79"/>
      <c r="R22" s="63">
        <v>10000</v>
      </c>
      <c r="S22" s="63">
        <v>10000</v>
      </c>
      <c r="T22" s="63">
        <v>10000</v>
      </c>
      <c r="U22" s="63">
        <v>10000</v>
      </c>
      <c r="V22" s="63">
        <v>10000</v>
      </c>
      <c r="W22" s="63">
        <v>10000</v>
      </c>
      <c r="X22" s="63">
        <v>10000</v>
      </c>
      <c r="Y22" s="63">
        <v>10000</v>
      </c>
    </row>
    <row r="23" spans="1:26" x14ac:dyDescent="0.25">
      <c r="C23" s="77" t="s">
        <v>57</v>
      </c>
      <c r="D23" s="77"/>
      <c r="E23" s="77"/>
      <c r="F23" s="77"/>
      <c r="G23" s="79"/>
      <c r="H23" s="69">
        <f t="shared" si="6"/>
        <v>10000</v>
      </c>
      <c r="I23" s="69">
        <f t="shared" si="5"/>
        <v>10000</v>
      </c>
      <c r="J23" s="69">
        <f t="shared" si="5"/>
        <v>10000</v>
      </c>
      <c r="K23" s="69">
        <f t="shared" si="5"/>
        <v>10000</v>
      </c>
      <c r="L23" s="69">
        <f t="shared" si="5"/>
        <v>10000</v>
      </c>
      <c r="M23" s="69">
        <f t="shared" si="5"/>
        <v>10000</v>
      </c>
      <c r="N23" s="69">
        <f t="shared" si="5"/>
        <v>10000</v>
      </c>
      <c r="O23" s="69">
        <f t="shared" si="5"/>
        <v>10000</v>
      </c>
      <c r="P23" s="79"/>
      <c r="R23" s="63">
        <v>10000</v>
      </c>
      <c r="S23" s="63">
        <v>10000</v>
      </c>
      <c r="T23" s="63">
        <v>10000</v>
      </c>
      <c r="U23" s="63">
        <v>10000</v>
      </c>
      <c r="V23" s="63">
        <v>10000</v>
      </c>
      <c r="W23" s="63">
        <v>10000</v>
      </c>
      <c r="X23" s="63">
        <v>10000</v>
      </c>
      <c r="Y23" s="63">
        <v>10000</v>
      </c>
    </row>
    <row r="24" spans="1:26" x14ac:dyDescent="0.25">
      <c r="C24" s="77" t="s">
        <v>2</v>
      </c>
      <c r="D24" s="77"/>
      <c r="E24" s="77"/>
      <c r="F24" s="77"/>
      <c r="G24" s="79"/>
      <c r="H24" s="69">
        <f t="shared" si="6"/>
        <v>10000</v>
      </c>
      <c r="I24" s="69">
        <f t="shared" si="5"/>
        <v>10000</v>
      </c>
      <c r="J24" s="69">
        <f t="shared" si="5"/>
        <v>10000</v>
      </c>
      <c r="K24" s="69">
        <f t="shared" si="5"/>
        <v>10000</v>
      </c>
      <c r="L24" s="69">
        <f t="shared" si="5"/>
        <v>10000</v>
      </c>
      <c r="M24" s="69">
        <f t="shared" si="5"/>
        <v>10000</v>
      </c>
      <c r="N24" s="69">
        <f t="shared" si="5"/>
        <v>10000</v>
      </c>
      <c r="O24" s="69">
        <f t="shared" si="5"/>
        <v>10000</v>
      </c>
      <c r="P24" s="79"/>
      <c r="R24" s="63">
        <v>10000</v>
      </c>
      <c r="S24" s="63">
        <v>10000</v>
      </c>
      <c r="T24" s="63">
        <v>10000</v>
      </c>
      <c r="U24" s="63">
        <v>10000</v>
      </c>
      <c r="V24" s="63">
        <v>10000</v>
      </c>
      <c r="W24" s="63">
        <v>10000</v>
      </c>
      <c r="X24" s="63">
        <v>10000</v>
      </c>
      <c r="Y24" s="63">
        <v>10000</v>
      </c>
    </row>
    <row r="25" spans="1:26" x14ac:dyDescent="0.25">
      <c r="C25" s="77" t="s">
        <v>58</v>
      </c>
      <c r="D25" s="77"/>
      <c r="E25" s="77"/>
      <c r="F25" s="77"/>
      <c r="G25" s="79"/>
      <c r="H25" s="69">
        <f t="shared" si="6"/>
        <v>10000</v>
      </c>
      <c r="I25" s="69">
        <f t="shared" si="5"/>
        <v>10000</v>
      </c>
      <c r="J25" s="69">
        <f t="shared" si="5"/>
        <v>10000</v>
      </c>
      <c r="K25" s="69">
        <f t="shared" si="5"/>
        <v>10000</v>
      </c>
      <c r="L25" s="69">
        <f t="shared" si="5"/>
        <v>10000</v>
      </c>
      <c r="M25" s="69">
        <f t="shared" si="5"/>
        <v>10000</v>
      </c>
      <c r="N25" s="69">
        <f t="shared" si="5"/>
        <v>10000</v>
      </c>
      <c r="O25" s="69">
        <f t="shared" si="5"/>
        <v>10000</v>
      </c>
      <c r="P25" s="79"/>
      <c r="R25" s="63">
        <v>10000</v>
      </c>
      <c r="S25" s="63">
        <v>10000</v>
      </c>
      <c r="T25" s="63">
        <v>10000</v>
      </c>
      <c r="U25" s="63">
        <v>10000</v>
      </c>
      <c r="V25" s="63">
        <v>10000</v>
      </c>
      <c r="W25" s="63">
        <v>10000</v>
      </c>
      <c r="X25" s="63">
        <v>10000</v>
      </c>
      <c r="Y25" s="63">
        <v>10000</v>
      </c>
    </row>
    <row r="26" spans="1:26" x14ac:dyDescent="0.25">
      <c r="C26" s="77" t="s">
        <v>56</v>
      </c>
      <c r="D26" s="77"/>
      <c r="E26" s="77"/>
      <c r="F26" s="77"/>
      <c r="G26" s="79"/>
      <c r="H26" s="69">
        <f t="shared" si="6"/>
        <v>10000</v>
      </c>
      <c r="I26" s="69">
        <f t="shared" si="5"/>
        <v>10000</v>
      </c>
      <c r="J26" s="69">
        <f t="shared" si="5"/>
        <v>10000</v>
      </c>
      <c r="K26" s="69">
        <f t="shared" si="5"/>
        <v>10000</v>
      </c>
      <c r="L26" s="69">
        <f t="shared" si="5"/>
        <v>10000</v>
      </c>
      <c r="M26" s="69">
        <f t="shared" si="5"/>
        <v>10000</v>
      </c>
      <c r="N26" s="69">
        <f t="shared" si="5"/>
        <v>10000</v>
      </c>
      <c r="O26" s="69">
        <f t="shared" si="5"/>
        <v>10000</v>
      </c>
      <c r="P26" s="79"/>
      <c r="R26" s="63">
        <v>10000</v>
      </c>
      <c r="S26" s="63">
        <v>10000</v>
      </c>
      <c r="T26" s="63">
        <v>10000</v>
      </c>
      <c r="U26" s="63">
        <v>10000</v>
      </c>
      <c r="V26" s="63">
        <v>10000</v>
      </c>
      <c r="W26" s="63">
        <v>10000</v>
      </c>
      <c r="X26" s="63">
        <v>10000</v>
      </c>
      <c r="Y26" s="63">
        <v>10000</v>
      </c>
    </row>
    <row r="27" spans="1:26" s="37" customFormat="1" x14ac:dyDescent="0.25">
      <c r="A27" s="92" t="s">
        <v>231</v>
      </c>
      <c r="B27" s="93"/>
      <c r="C27" s="78" t="s">
        <v>10</v>
      </c>
      <c r="D27" s="78"/>
      <c r="E27" s="78"/>
      <c r="F27" s="78"/>
      <c r="G27" s="80"/>
      <c r="H27" s="105">
        <f>H20+H23+H21+H24+H25+H26+H22</f>
        <v>70000</v>
      </c>
      <c r="I27" s="105">
        <f t="shared" ref="I27:O27" si="7">I20+I23+I21+I24+I25+I26+I22</f>
        <v>70000</v>
      </c>
      <c r="J27" s="105">
        <f t="shared" si="7"/>
        <v>70000</v>
      </c>
      <c r="K27" s="105">
        <f t="shared" si="7"/>
        <v>70000</v>
      </c>
      <c r="L27" s="105">
        <f t="shared" si="7"/>
        <v>70000</v>
      </c>
      <c r="M27" s="105">
        <f t="shared" si="7"/>
        <v>70000</v>
      </c>
      <c r="N27" s="105">
        <f t="shared" si="7"/>
        <v>70000</v>
      </c>
      <c r="O27" s="105">
        <f t="shared" si="7"/>
        <v>70000</v>
      </c>
      <c r="P27" s="80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s="37" customFormat="1" x14ac:dyDescent="0.25">
      <c r="A28" s="92"/>
      <c r="B28" s="93"/>
      <c r="C28" s="78" t="s">
        <v>116</v>
      </c>
      <c r="D28" s="78"/>
      <c r="E28" s="78"/>
      <c r="F28" s="78"/>
      <c r="G28" s="80"/>
      <c r="H28" s="80">
        <f>H18-H27</f>
        <v>2855000</v>
      </c>
      <c r="I28" s="80">
        <f t="shared" ref="I28:O28" si="8">I18-I27</f>
        <v>2930000</v>
      </c>
      <c r="J28" s="80">
        <f t="shared" si="8"/>
        <v>3230000</v>
      </c>
      <c r="K28" s="80">
        <f t="shared" si="8"/>
        <v>3380000</v>
      </c>
      <c r="L28" s="80">
        <f t="shared" si="8"/>
        <v>3305000</v>
      </c>
      <c r="M28" s="80">
        <f t="shared" si="8"/>
        <v>2050000</v>
      </c>
      <c r="N28" s="80">
        <f t="shared" si="8"/>
        <v>1610000</v>
      </c>
      <c r="O28" s="80">
        <f t="shared" si="8"/>
        <v>1427500</v>
      </c>
      <c r="P28" s="80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x14ac:dyDescent="0.25">
      <c r="C29" s="77" t="s">
        <v>11</v>
      </c>
      <c r="D29" s="77"/>
      <c r="E29" s="77"/>
      <c r="F29" s="77"/>
      <c r="G29" s="79"/>
      <c r="H29" s="79">
        <f>H73*0.05</f>
        <v>100000</v>
      </c>
      <c r="I29" s="79">
        <f t="shared" ref="I29:O29" si="9">I73*0.05</f>
        <v>100005</v>
      </c>
      <c r="J29" s="79">
        <f t="shared" si="9"/>
        <v>100005</v>
      </c>
      <c r="K29" s="79">
        <f t="shared" si="9"/>
        <v>100005</v>
      </c>
      <c r="L29" s="79">
        <f t="shared" si="9"/>
        <v>100005</v>
      </c>
      <c r="M29" s="79">
        <f t="shared" si="9"/>
        <v>100005</v>
      </c>
      <c r="N29" s="79">
        <f t="shared" si="9"/>
        <v>100005</v>
      </c>
      <c r="O29" s="79">
        <f t="shared" si="9"/>
        <v>100005</v>
      </c>
      <c r="P29" s="79"/>
    </row>
    <row r="30" spans="1:26" x14ac:dyDescent="0.25">
      <c r="C30" t="s">
        <v>117</v>
      </c>
      <c r="H30" s="63">
        <f>H28-H29</f>
        <v>2755000</v>
      </c>
      <c r="I30" s="63">
        <f t="shared" ref="I30:O30" si="10">I28-I29</f>
        <v>2829995</v>
      </c>
      <c r="J30" s="63">
        <f t="shared" si="10"/>
        <v>3129995</v>
      </c>
      <c r="K30" s="63">
        <f t="shared" si="10"/>
        <v>3279995</v>
      </c>
      <c r="L30" s="63">
        <f t="shared" si="10"/>
        <v>3204995</v>
      </c>
      <c r="M30" s="63">
        <f t="shared" si="10"/>
        <v>1949995</v>
      </c>
      <c r="N30" s="63">
        <f t="shared" si="10"/>
        <v>1509995</v>
      </c>
      <c r="O30" s="63">
        <f t="shared" si="10"/>
        <v>1327495</v>
      </c>
    </row>
    <row r="31" spans="1:26" x14ac:dyDescent="0.25">
      <c r="C31" t="s">
        <v>12</v>
      </c>
      <c r="H31" s="63">
        <f>G53*0.12</f>
        <v>0</v>
      </c>
      <c r="I31" s="63">
        <f t="shared" ref="I31:O31" si="11">H53*0.12</f>
        <v>348007.2</v>
      </c>
      <c r="J31" s="63">
        <f t="shared" si="11"/>
        <v>348091.2</v>
      </c>
      <c r="K31" s="63">
        <f t="shared" si="11"/>
        <v>348091.2</v>
      </c>
      <c r="L31" s="63">
        <f t="shared" si="11"/>
        <v>348091.2</v>
      </c>
      <c r="M31" s="63">
        <f t="shared" si="11"/>
        <v>348091.2</v>
      </c>
      <c r="N31" s="63">
        <f t="shared" si="11"/>
        <v>348091.2</v>
      </c>
      <c r="O31" s="63">
        <f t="shared" si="11"/>
        <v>348091.2</v>
      </c>
    </row>
    <row r="32" spans="1:26" x14ac:dyDescent="0.25">
      <c r="C32" t="s">
        <v>13</v>
      </c>
      <c r="H32" s="63">
        <f>H30-H31</f>
        <v>2755000</v>
      </c>
      <c r="I32" s="63">
        <f>I30-I31</f>
        <v>2481987.7999999998</v>
      </c>
      <c r="J32" s="63">
        <f>J30-J31</f>
        <v>2781903.8</v>
      </c>
      <c r="K32" s="63">
        <f>K30-K31</f>
        <v>2931903.8</v>
      </c>
      <c r="L32" s="63">
        <f t="shared" ref="L32:O32" si="12">L30-L31</f>
        <v>2856903.8</v>
      </c>
      <c r="M32" s="63">
        <f t="shared" si="12"/>
        <v>1601903.8</v>
      </c>
      <c r="N32" s="63">
        <f t="shared" si="12"/>
        <v>1161903.8</v>
      </c>
      <c r="O32" s="63">
        <f t="shared" si="12"/>
        <v>979403.8</v>
      </c>
    </row>
    <row r="33" spans="1:26" x14ac:dyDescent="0.25">
      <c r="C33" t="s">
        <v>14</v>
      </c>
      <c r="H33" s="63">
        <f>(H30-H31)*0.2</f>
        <v>551000</v>
      </c>
      <c r="I33" s="63">
        <f t="shared" ref="I33:O33" si="13">(I30-I31)*0.2</f>
        <v>496397.56</v>
      </c>
      <c r="J33" s="63">
        <f t="shared" si="13"/>
        <v>556380.76</v>
      </c>
      <c r="K33" s="63">
        <f t="shared" si="13"/>
        <v>586380.76</v>
      </c>
      <c r="L33" s="63">
        <f t="shared" si="13"/>
        <v>571380.76</v>
      </c>
      <c r="M33" s="63">
        <f t="shared" si="13"/>
        <v>320380.76</v>
      </c>
      <c r="N33" s="63">
        <f t="shared" si="13"/>
        <v>232380.76</v>
      </c>
      <c r="O33" s="63">
        <f t="shared" si="13"/>
        <v>195880.76</v>
      </c>
    </row>
    <row r="34" spans="1:26" x14ac:dyDescent="0.25">
      <c r="C34" s="37" t="s">
        <v>15</v>
      </c>
      <c r="D34" s="37"/>
      <c r="E34" s="37"/>
      <c r="F34" s="37"/>
      <c r="G34" s="64"/>
      <c r="H34" s="64">
        <f>H30-H31-H33</f>
        <v>2204000</v>
      </c>
      <c r="I34" s="64">
        <f t="shared" ref="I34:O34" si="14">I30-I31-I33</f>
        <v>1985590.2399999998</v>
      </c>
      <c r="J34" s="64">
        <f t="shared" si="14"/>
        <v>2225523.04</v>
      </c>
      <c r="K34" s="64">
        <f t="shared" si="14"/>
        <v>2345523.04</v>
      </c>
      <c r="L34" s="63">
        <f t="shared" si="14"/>
        <v>2285523.04</v>
      </c>
      <c r="M34" s="63">
        <f t="shared" si="14"/>
        <v>1281523.04</v>
      </c>
      <c r="N34" s="63">
        <f t="shared" si="14"/>
        <v>929523.04</v>
      </c>
      <c r="O34" s="63">
        <f t="shared" si="14"/>
        <v>783523.04</v>
      </c>
    </row>
    <row r="38" spans="1:26" x14ac:dyDescent="0.25">
      <c r="H38" s="64" t="s">
        <v>16</v>
      </c>
      <c r="I38" s="64"/>
      <c r="J38" s="64"/>
      <c r="K38" s="64"/>
    </row>
    <row r="39" spans="1:26" x14ac:dyDescent="0.25">
      <c r="H39" s="64"/>
      <c r="I39" s="64" t="s">
        <v>17</v>
      </c>
      <c r="J39" s="64"/>
      <c r="K39" s="64"/>
    </row>
    <row r="40" spans="1:26" x14ac:dyDescent="0.25">
      <c r="H40" s="64" t="s">
        <v>6</v>
      </c>
      <c r="I40" s="64" t="s">
        <v>6</v>
      </c>
      <c r="J40" s="64" t="s">
        <v>18</v>
      </c>
      <c r="K40" s="64" t="s">
        <v>6</v>
      </c>
      <c r="L40" s="63" t="s">
        <v>6</v>
      </c>
      <c r="M40" s="63" t="s">
        <v>6</v>
      </c>
      <c r="N40" s="63" t="s">
        <v>6</v>
      </c>
      <c r="O40" s="63" t="s">
        <v>6</v>
      </c>
    </row>
    <row r="41" spans="1:26" x14ac:dyDescent="0.25">
      <c r="G41" s="64" t="s">
        <v>162</v>
      </c>
      <c r="H41" s="64">
        <v>1</v>
      </c>
      <c r="I41" s="64">
        <v>2</v>
      </c>
      <c r="J41" s="64">
        <v>3</v>
      </c>
      <c r="K41" s="64">
        <v>4</v>
      </c>
      <c r="L41" s="63">
        <v>5</v>
      </c>
      <c r="M41" s="63">
        <v>6</v>
      </c>
      <c r="N41" s="63">
        <v>7</v>
      </c>
      <c r="O41" s="63">
        <v>8</v>
      </c>
    </row>
    <row r="42" spans="1:26" x14ac:dyDescent="0.25">
      <c r="G42" s="64" t="s">
        <v>161</v>
      </c>
      <c r="I42" s="63" t="s">
        <v>20</v>
      </c>
    </row>
    <row r="43" spans="1:26" x14ac:dyDescent="0.25">
      <c r="B43" s="93" t="s">
        <v>21</v>
      </c>
    </row>
    <row r="44" spans="1:26" s="38" customFormat="1" x14ac:dyDescent="0.25">
      <c r="A44" s="101" t="s">
        <v>255</v>
      </c>
      <c r="C44" s="38" t="s">
        <v>22</v>
      </c>
      <c r="G44" s="102">
        <v>2000000</v>
      </c>
      <c r="H44" s="69">
        <f t="shared" ref="H44:O44" si="15">H123</f>
        <v>3764040</v>
      </c>
      <c r="I44" s="69">
        <f t="shared" si="15"/>
        <v>6136437.4399999995</v>
      </c>
      <c r="J44" s="69">
        <f t="shared" si="15"/>
        <v>8870051.6799999997</v>
      </c>
      <c r="K44" s="69">
        <f t="shared" si="15"/>
        <v>11643665.92</v>
      </c>
      <c r="L44" s="69">
        <f t="shared" si="15"/>
        <v>14237280.16</v>
      </c>
      <c r="M44" s="69">
        <f t="shared" si="15"/>
        <v>15186894.4</v>
      </c>
      <c r="N44" s="69">
        <f t="shared" si="15"/>
        <v>16224508.640000001</v>
      </c>
      <c r="O44" s="69">
        <f t="shared" si="15"/>
        <v>17256122.879999999</v>
      </c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48" customFormat="1" x14ac:dyDescent="0.25">
      <c r="A45" s="111"/>
      <c r="G45" s="113"/>
      <c r="H45" s="112">
        <f>H80*-1</f>
        <v>-220400</v>
      </c>
      <c r="I45" s="112">
        <f t="shared" ref="I45:O45" si="16">I80*-1</f>
        <v>-418959.02399999998</v>
      </c>
      <c r="J45" s="112">
        <f t="shared" si="16"/>
        <v>-641511.32799999998</v>
      </c>
      <c r="K45" s="112">
        <f t="shared" si="16"/>
        <v>-876063.63199999998</v>
      </c>
      <c r="L45" s="112">
        <f t="shared" si="16"/>
        <v>-1104615.936</v>
      </c>
      <c r="M45" s="112">
        <f t="shared" si="16"/>
        <v>-1232768.24</v>
      </c>
      <c r="N45" s="112">
        <f t="shared" si="16"/>
        <v>-1325720.544</v>
      </c>
      <c r="O45" s="112">
        <f t="shared" si="16"/>
        <v>-1404072.848</v>
      </c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</row>
    <row r="46" spans="1:26" x14ac:dyDescent="0.25">
      <c r="C46" t="s">
        <v>121</v>
      </c>
      <c r="G46" s="64"/>
      <c r="H46" s="63">
        <f t="shared" ref="H46:O46" si="17">H10*0.1</f>
        <v>200000</v>
      </c>
      <c r="I46" s="63">
        <f t="shared" si="17"/>
        <v>210000</v>
      </c>
      <c r="J46" s="63">
        <f t="shared" si="17"/>
        <v>230000</v>
      </c>
      <c r="K46" s="63">
        <f t="shared" si="17"/>
        <v>250000</v>
      </c>
      <c r="L46" s="63">
        <f t="shared" si="17"/>
        <v>250000</v>
      </c>
      <c r="M46" s="63">
        <f t="shared" si="17"/>
        <v>180000</v>
      </c>
      <c r="N46" s="63">
        <f t="shared" si="17"/>
        <v>170000</v>
      </c>
      <c r="O46" s="63">
        <f t="shared" si="17"/>
        <v>170000</v>
      </c>
    </row>
    <row r="47" spans="1:26" x14ac:dyDescent="0.25">
      <c r="C47" t="s">
        <v>122</v>
      </c>
      <c r="G47" s="64"/>
      <c r="H47" s="63">
        <f t="shared" ref="H47:I47" si="18">H11*0.1</f>
        <v>190000</v>
      </c>
      <c r="I47" s="63">
        <f t="shared" si="18"/>
        <v>190000</v>
      </c>
      <c r="J47" s="63">
        <f t="shared" ref="J47:O47" si="19">J11*0.1</f>
        <v>210000</v>
      </c>
      <c r="K47" s="63">
        <f t="shared" si="19"/>
        <v>210000</v>
      </c>
      <c r="L47" s="63">
        <f t="shared" si="19"/>
        <v>200000</v>
      </c>
      <c r="M47" s="63">
        <f t="shared" si="19"/>
        <v>100000</v>
      </c>
      <c r="N47" s="63">
        <f t="shared" si="19"/>
        <v>50000</v>
      </c>
      <c r="O47" s="63">
        <f t="shared" si="19"/>
        <v>25000</v>
      </c>
    </row>
    <row r="48" spans="1:26" x14ac:dyDescent="0.25">
      <c r="C48" t="s">
        <v>123</v>
      </c>
      <c r="G48" s="64"/>
      <c r="H48" s="63">
        <f t="shared" ref="H48:O49" si="20">H13*0.1</f>
        <v>50000</v>
      </c>
      <c r="I48" s="63">
        <f t="shared" si="20"/>
        <v>52500</v>
      </c>
      <c r="J48" s="63">
        <f t="shared" si="20"/>
        <v>57500</v>
      </c>
      <c r="K48" s="63">
        <f t="shared" si="20"/>
        <v>62500</v>
      </c>
      <c r="L48" s="63">
        <f t="shared" si="20"/>
        <v>62500</v>
      </c>
      <c r="M48" s="63">
        <f t="shared" si="20"/>
        <v>45000</v>
      </c>
      <c r="N48" s="63">
        <f t="shared" si="20"/>
        <v>42500</v>
      </c>
      <c r="O48" s="63">
        <f t="shared" si="20"/>
        <v>42500</v>
      </c>
    </row>
    <row r="49" spans="1:26" x14ac:dyDescent="0.25">
      <c r="C49" t="s">
        <v>124</v>
      </c>
      <c r="G49" s="64"/>
      <c r="H49" s="63">
        <f t="shared" si="20"/>
        <v>47500</v>
      </c>
      <c r="I49" s="63">
        <f t="shared" si="20"/>
        <v>47500</v>
      </c>
      <c r="J49" s="63">
        <f t="shared" si="20"/>
        <v>52500</v>
      </c>
      <c r="K49" s="63">
        <f t="shared" si="20"/>
        <v>52500</v>
      </c>
      <c r="L49" s="63">
        <f t="shared" si="20"/>
        <v>50000</v>
      </c>
      <c r="M49" s="63">
        <f t="shared" si="20"/>
        <v>25000</v>
      </c>
      <c r="N49" s="63">
        <f t="shared" si="20"/>
        <v>12500</v>
      </c>
      <c r="O49" s="63">
        <f t="shared" si="20"/>
        <v>6250</v>
      </c>
    </row>
    <row r="50" spans="1:26" s="116" customFormat="1" x14ac:dyDescent="0.25">
      <c r="A50" s="114"/>
      <c r="B50" s="115" t="s">
        <v>23</v>
      </c>
      <c r="G50" s="117">
        <f>SUM(G44:G49)</f>
        <v>2000000</v>
      </c>
      <c r="H50" s="76">
        <f>SUM(H44:H49)</f>
        <v>4031140</v>
      </c>
      <c r="I50" s="76">
        <f>SUM(I44:I49)</f>
        <v>6217478.4159999993</v>
      </c>
      <c r="J50" s="76">
        <f t="shared" ref="J50:O50" si="21">SUM(J44:J49)</f>
        <v>8778540.352</v>
      </c>
      <c r="K50" s="76">
        <f t="shared" si="21"/>
        <v>11342602.288000001</v>
      </c>
      <c r="L50" s="76">
        <f t="shared" si="21"/>
        <v>13695164.223999999</v>
      </c>
      <c r="M50" s="76">
        <f t="shared" si="21"/>
        <v>14304126.16</v>
      </c>
      <c r="N50" s="76">
        <f t="shared" si="21"/>
        <v>15173788.096000001</v>
      </c>
      <c r="O50" s="76">
        <f t="shared" si="21"/>
        <v>16095800.032</v>
      </c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spans="1:26" x14ac:dyDescent="0.25">
      <c r="B51" s="93" t="s">
        <v>24</v>
      </c>
      <c r="G51" s="64"/>
      <c r="H51" s="63">
        <f>G51+G52</f>
        <v>2900000</v>
      </c>
      <c r="I51" s="63">
        <f>H51+H52</f>
        <v>2900060</v>
      </c>
      <c r="J51" s="63">
        <f>I51+I52</f>
        <v>2900760</v>
      </c>
      <c r="K51" s="63">
        <f>J51+J52</f>
        <v>2900760</v>
      </c>
      <c r="L51" s="63">
        <f t="shared" ref="L51:O51" si="22">K51+K52</f>
        <v>2900760</v>
      </c>
      <c r="M51" s="63">
        <f t="shared" si="22"/>
        <v>2900760</v>
      </c>
      <c r="N51" s="63">
        <f t="shared" si="22"/>
        <v>2900760</v>
      </c>
      <c r="O51" s="63">
        <f t="shared" si="22"/>
        <v>2900760</v>
      </c>
    </row>
    <row r="52" spans="1:26" x14ac:dyDescent="0.25">
      <c r="C52" t="s">
        <v>25</v>
      </c>
      <c r="G52" s="64">
        <f>900000+G73</f>
        <v>2900000</v>
      </c>
      <c r="H52" s="63">
        <v>60</v>
      </c>
      <c r="I52" s="63">
        <v>700</v>
      </c>
      <c r="J52" s="63">
        <v>0</v>
      </c>
      <c r="K52" s="63">
        <v>0</v>
      </c>
      <c r="L52" s="63">
        <v>0</v>
      </c>
      <c r="M52" s="63">
        <v>0</v>
      </c>
      <c r="N52" s="63">
        <v>0</v>
      </c>
      <c r="O52" s="63">
        <v>0</v>
      </c>
    </row>
    <row r="53" spans="1:26" x14ac:dyDescent="0.25">
      <c r="C53" t="s">
        <v>26</v>
      </c>
      <c r="G53" s="64"/>
      <c r="H53" s="63">
        <f>H51+H52</f>
        <v>2900060</v>
      </c>
      <c r="I53" s="63">
        <f>I51+I52</f>
        <v>2900760</v>
      </c>
      <c r="J53" s="63">
        <f>J51+J52</f>
        <v>2900760</v>
      </c>
      <c r="K53" s="63">
        <f>K51+K52</f>
        <v>2900760</v>
      </c>
      <c r="L53" s="63">
        <f t="shared" ref="L53:O53" si="23">L51+L52</f>
        <v>2900760</v>
      </c>
      <c r="M53" s="63">
        <f t="shared" si="23"/>
        <v>2900760</v>
      </c>
      <c r="N53" s="63">
        <f t="shared" si="23"/>
        <v>2900760</v>
      </c>
      <c r="O53" s="63">
        <f t="shared" si="23"/>
        <v>2900760</v>
      </c>
    </row>
    <row r="54" spans="1:26" x14ac:dyDescent="0.25">
      <c r="C54" t="s">
        <v>27</v>
      </c>
      <c r="G54" s="64"/>
      <c r="H54" s="63">
        <f>H31</f>
        <v>0</v>
      </c>
      <c r="I54" s="63">
        <f>I31</f>
        <v>348007.2</v>
      </c>
      <c r="J54" s="63">
        <f>J31+I54</f>
        <v>696098.4</v>
      </c>
      <c r="K54" s="63">
        <f>K31+J54</f>
        <v>1044189.6000000001</v>
      </c>
      <c r="L54" s="63">
        <f t="shared" ref="L54:O54" si="24">L31+K54</f>
        <v>1392280.8</v>
      </c>
      <c r="M54" s="63">
        <f t="shared" si="24"/>
        <v>1740372</v>
      </c>
      <c r="N54" s="63">
        <f t="shared" si="24"/>
        <v>2088463.2</v>
      </c>
      <c r="O54" s="63">
        <f t="shared" si="24"/>
        <v>2436554.4</v>
      </c>
    </row>
    <row r="55" spans="1:26" x14ac:dyDescent="0.25">
      <c r="B55" s="93" t="s">
        <v>28</v>
      </c>
      <c r="G55" s="110">
        <f>G51+G52-G54</f>
        <v>2900000</v>
      </c>
      <c r="H55" s="63">
        <f>H53-H54</f>
        <v>2900060</v>
      </c>
      <c r="I55" s="63">
        <f>I53-I54</f>
        <v>2552752.7999999998</v>
      </c>
      <c r="J55" s="63">
        <f>J53-J54</f>
        <v>2204661.6</v>
      </c>
      <c r="K55" s="63">
        <f>K53-K54</f>
        <v>1856570.4</v>
      </c>
      <c r="L55" s="63">
        <f t="shared" ref="L55:O55" si="25">L53-L54</f>
        <v>1508479.2</v>
      </c>
      <c r="M55" s="63">
        <f t="shared" si="25"/>
        <v>1160388</v>
      </c>
      <c r="N55" s="63">
        <f t="shared" si="25"/>
        <v>812296.8</v>
      </c>
      <c r="O55" s="63">
        <f t="shared" si="25"/>
        <v>464205.60000000009</v>
      </c>
    </row>
    <row r="56" spans="1:26" x14ac:dyDescent="0.25">
      <c r="B56" s="93" t="s">
        <v>215</v>
      </c>
      <c r="G56" s="64"/>
    </row>
    <row r="57" spans="1:26" x14ac:dyDescent="0.25">
      <c r="C57" t="s">
        <v>153</v>
      </c>
      <c r="G57" s="64"/>
      <c r="H57" s="63">
        <f>G57+G58</f>
        <v>0</v>
      </c>
      <c r="I57" s="63">
        <f>H57+H58</f>
        <v>2000000</v>
      </c>
      <c r="J57" s="63">
        <f>I57+I58</f>
        <v>2000500</v>
      </c>
      <c r="K57" s="63">
        <f>J57+J58</f>
        <v>2000500</v>
      </c>
      <c r="L57" s="63">
        <f t="shared" ref="L57:O57" si="26">K57+K58</f>
        <v>2000500</v>
      </c>
      <c r="M57" s="63">
        <f t="shared" si="26"/>
        <v>2000500</v>
      </c>
      <c r="N57" s="63">
        <f t="shared" si="26"/>
        <v>2000500</v>
      </c>
      <c r="O57" s="63">
        <f t="shared" si="26"/>
        <v>2000500</v>
      </c>
    </row>
    <row r="58" spans="1:26" x14ac:dyDescent="0.25">
      <c r="C58" t="s">
        <v>155</v>
      </c>
      <c r="G58" s="64">
        <v>0</v>
      </c>
      <c r="H58" s="63">
        <v>2000000</v>
      </c>
      <c r="I58" s="63">
        <v>500</v>
      </c>
      <c r="K58" s="63">
        <v>0</v>
      </c>
      <c r="L58" s="70">
        <v>0</v>
      </c>
      <c r="M58" s="63">
        <v>0</v>
      </c>
      <c r="N58" s="63">
        <v>0</v>
      </c>
      <c r="O58" s="63">
        <v>0</v>
      </c>
    </row>
    <row r="59" spans="1:26" x14ac:dyDescent="0.25">
      <c r="C59" t="s">
        <v>154</v>
      </c>
      <c r="G59" s="64"/>
      <c r="H59" s="63">
        <f>H57+H58</f>
        <v>2000000</v>
      </c>
      <c r="I59" s="63">
        <f>I57+I58</f>
        <v>2000500</v>
      </c>
      <c r="J59" s="63">
        <f>J57+J58</f>
        <v>2000500</v>
      </c>
      <c r="K59" s="63">
        <f>K57+K58</f>
        <v>2000500</v>
      </c>
      <c r="L59" s="63">
        <f t="shared" ref="L59:O59" si="27">L57+L58</f>
        <v>2000500</v>
      </c>
      <c r="M59" s="63">
        <f t="shared" si="27"/>
        <v>2000500</v>
      </c>
      <c r="N59" s="63">
        <f t="shared" si="27"/>
        <v>2000500</v>
      </c>
      <c r="O59" s="63">
        <f t="shared" si="27"/>
        <v>2000500</v>
      </c>
    </row>
    <row r="62" spans="1:26" x14ac:dyDescent="0.25">
      <c r="B62" s="93" t="s">
        <v>29</v>
      </c>
      <c r="C62" s="41"/>
      <c r="D62" s="40"/>
      <c r="E62" s="40"/>
      <c r="F62" s="40"/>
      <c r="G62" s="66">
        <f>G50+G55+G59</f>
        <v>4900000</v>
      </c>
      <c r="H62" s="66">
        <f>H50+H55+H59</f>
        <v>8931200</v>
      </c>
      <c r="I62" s="66">
        <f>I50+I55+I59</f>
        <v>10770731.215999998</v>
      </c>
      <c r="J62" s="66">
        <f t="shared" ref="J62:O62" si="28">J50+J55+J59</f>
        <v>12983701.952</v>
      </c>
      <c r="K62" s="66">
        <f t="shared" si="28"/>
        <v>15199672.688000001</v>
      </c>
      <c r="L62" s="63">
        <f t="shared" si="28"/>
        <v>17204143.423999999</v>
      </c>
      <c r="M62" s="63">
        <f t="shared" si="28"/>
        <v>17465014.16</v>
      </c>
      <c r="N62" s="63">
        <f t="shared" si="28"/>
        <v>17986584.896000002</v>
      </c>
      <c r="O62" s="63">
        <f t="shared" si="28"/>
        <v>18560505.631999999</v>
      </c>
    </row>
    <row r="64" spans="1:26" x14ac:dyDescent="0.25">
      <c r="B64" s="93" t="s">
        <v>30</v>
      </c>
    </row>
    <row r="65" spans="1:26" s="94" customFormat="1" x14ac:dyDescent="0.25">
      <c r="A65" s="92"/>
      <c r="B65" s="96"/>
      <c r="C65" s="97" t="s">
        <v>203</v>
      </c>
      <c r="G65" s="95"/>
      <c r="H65" s="95">
        <f t="shared" ref="H65:O66" si="29">H13*0.1</f>
        <v>50000</v>
      </c>
      <c r="I65" s="95">
        <f t="shared" si="29"/>
        <v>52500</v>
      </c>
      <c r="J65" s="95">
        <f t="shared" si="29"/>
        <v>57500</v>
      </c>
      <c r="K65" s="95">
        <f t="shared" si="29"/>
        <v>62500</v>
      </c>
      <c r="L65" s="95">
        <f t="shared" si="29"/>
        <v>62500</v>
      </c>
      <c r="M65" s="95">
        <f t="shared" si="29"/>
        <v>45000</v>
      </c>
      <c r="N65" s="95">
        <f t="shared" si="29"/>
        <v>42500</v>
      </c>
      <c r="O65" s="95">
        <f t="shared" si="29"/>
        <v>42500</v>
      </c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s="94" customFormat="1" x14ac:dyDescent="0.25">
      <c r="A66" s="92"/>
      <c r="B66" s="96"/>
      <c r="C66" s="97" t="s">
        <v>204</v>
      </c>
      <c r="G66" s="95"/>
      <c r="H66" s="95">
        <f t="shared" si="29"/>
        <v>47500</v>
      </c>
      <c r="I66" s="95">
        <f t="shared" si="29"/>
        <v>47500</v>
      </c>
      <c r="J66" s="95">
        <f t="shared" si="29"/>
        <v>52500</v>
      </c>
      <c r="K66" s="95">
        <f t="shared" si="29"/>
        <v>52500</v>
      </c>
      <c r="L66" s="95">
        <f t="shared" si="29"/>
        <v>50000</v>
      </c>
      <c r="M66" s="95">
        <f t="shared" si="29"/>
        <v>25000</v>
      </c>
      <c r="N66" s="95">
        <f t="shared" si="29"/>
        <v>12500</v>
      </c>
      <c r="O66" s="95">
        <f t="shared" si="29"/>
        <v>6250</v>
      </c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 s="94" customFormat="1" x14ac:dyDescent="0.25">
      <c r="A67" s="92"/>
      <c r="B67" s="96"/>
      <c r="C67" s="94" t="s">
        <v>32</v>
      </c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1:26" s="94" customFormat="1" x14ac:dyDescent="0.25">
      <c r="A68" s="92"/>
      <c r="B68" s="96"/>
      <c r="C68" s="98" t="s">
        <v>185</v>
      </c>
      <c r="G68" s="95"/>
      <c r="H68" s="95">
        <f t="shared" ref="H68:O69" si="30">H10*0.5</f>
        <v>1000000</v>
      </c>
      <c r="I68" s="95">
        <f t="shared" si="30"/>
        <v>1050000</v>
      </c>
      <c r="J68" s="95">
        <f t="shared" si="30"/>
        <v>1150000</v>
      </c>
      <c r="K68" s="95">
        <f t="shared" si="30"/>
        <v>1250000</v>
      </c>
      <c r="L68" s="95">
        <f t="shared" si="30"/>
        <v>1250000</v>
      </c>
      <c r="M68" s="95">
        <f t="shared" si="30"/>
        <v>900000</v>
      </c>
      <c r="N68" s="95">
        <f t="shared" si="30"/>
        <v>850000</v>
      </c>
      <c r="O68" s="95">
        <f t="shared" si="30"/>
        <v>850000</v>
      </c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1:26" s="94" customFormat="1" x14ac:dyDescent="0.25">
      <c r="A69" s="92"/>
      <c r="B69" s="96"/>
      <c r="C69" s="98" t="s">
        <v>186</v>
      </c>
      <c r="G69" s="95"/>
      <c r="H69" s="95">
        <f t="shared" si="30"/>
        <v>950000</v>
      </c>
      <c r="I69" s="95">
        <f t="shared" si="30"/>
        <v>950000</v>
      </c>
      <c r="J69" s="95">
        <f t="shared" si="30"/>
        <v>1050000</v>
      </c>
      <c r="K69" s="95">
        <f t="shared" si="30"/>
        <v>1050000</v>
      </c>
      <c r="L69" s="95">
        <f t="shared" si="30"/>
        <v>1000000</v>
      </c>
      <c r="M69" s="95">
        <f t="shared" si="30"/>
        <v>500000</v>
      </c>
      <c r="N69" s="95">
        <f t="shared" si="30"/>
        <v>250000</v>
      </c>
      <c r="O69" s="95">
        <f t="shared" si="30"/>
        <v>125000</v>
      </c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spans="1:26" s="94" customFormat="1" x14ac:dyDescent="0.25">
      <c r="A70" s="92"/>
      <c r="B70" s="96"/>
      <c r="C70" s="98" t="s">
        <v>257</v>
      </c>
      <c r="G70" s="95"/>
      <c r="H70" s="109"/>
      <c r="I70" s="109"/>
      <c r="J70" s="109"/>
      <c r="K70" s="109"/>
      <c r="L70" s="109"/>
      <c r="M70" s="109"/>
      <c r="N70" s="109"/>
      <c r="O70" s="109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spans="1:26" x14ac:dyDescent="0.25">
      <c r="B71" s="93" t="s">
        <v>33</v>
      </c>
      <c r="H71" s="63">
        <f>H65+H67+H66+H68+H69+H70</f>
        <v>2047500</v>
      </c>
      <c r="I71" s="63">
        <f>I65+I67+I66+I68+I69+I70</f>
        <v>2100000</v>
      </c>
      <c r="J71" s="63">
        <f t="shared" ref="J71:O71" si="31">J65+J67+J66+J68+J69+J70</f>
        <v>2310000</v>
      </c>
      <c r="K71" s="63">
        <f t="shared" si="31"/>
        <v>2415000</v>
      </c>
      <c r="L71" s="63">
        <f t="shared" si="31"/>
        <v>2362500</v>
      </c>
      <c r="M71" s="63">
        <f t="shared" si="31"/>
        <v>1470000</v>
      </c>
      <c r="N71" s="63">
        <f t="shared" si="31"/>
        <v>1155000</v>
      </c>
      <c r="O71" s="63">
        <f t="shared" si="31"/>
        <v>1023750</v>
      </c>
    </row>
    <row r="73" spans="1:26" x14ac:dyDescent="0.25">
      <c r="C73" t="s">
        <v>34</v>
      </c>
      <c r="G73" s="108">
        <v>2000000</v>
      </c>
      <c r="H73" s="63">
        <f>G75</f>
        <v>2000000</v>
      </c>
      <c r="I73" s="63">
        <f>H75</f>
        <v>2000100</v>
      </c>
      <c r="J73" s="63">
        <f>I75</f>
        <v>2000100</v>
      </c>
      <c r="K73" s="63">
        <f>J75</f>
        <v>2000100</v>
      </c>
      <c r="L73" s="63">
        <f t="shared" ref="L73:O73" si="32">K75</f>
        <v>2000100</v>
      </c>
      <c r="M73" s="63">
        <f t="shared" si="32"/>
        <v>2000100</v>
      </c>
      <c r="N73" s="63">
        <f t="shared" si="32"/>
        <v>2000100</v>
      </c>
      <c r="O73" s="63">
        <f t="shared" si="32"/>
        <v>2000100</v>
      </c>
    </row>
    <row r="74" spans="1:26" x14ac:dyDescent="0.25">
      <c r="C74" t="s">
        <v>114</v>
      </c>
      <c r="G74" s="63">
        <v>0</v>
      </c>
      <c r="H74" s="63">
        <v>100</v>
      </c>
      <c r="I74" s="63">
        <v>0</v>
      </c>
      <c r="J74" s="63">
        <v>0</v>
      </c>
      <c r="K74" s="63">
        <v>0</v>
      </c>
      <c r="L74" s="63">
        <v>0</v>
      </c>
      <c r="M74" s="63">
        <v>0</v>
      </c>
      <c r="N74" s="63">
        <v>0</v>
      </c>
      <c r="O74" s="63">
        <v>0</v>
      </c>
    </row>
    <row r="75" spans="1:26" x14ac:dyDescent="0.25">
      <c r="B75" s="93" t="s">
        <v>115</v>
      </c>
      <c r="G75" s="63">
        <f>G74+G73</f>
        <v>2000000</v>
      </c>
      <c r="H75" s="63">
        <f>H73+H74</f>
        <v>2000100</v>
      </c>
      <c r="I75" s="63">
        <f>I73+I74</f>
        <v>2000100</v>
      </c>
      <c r="J75" s="63">
        <f>J73+J74</f>
        <v>2000100</v>
      </c>
      <c r="K75" s="63">
        <f>K73+K74</f>
        <v>2000100</v>
      </c>
      <c r="L75" s="63">
        <f t="shared" ref="L75:O75" si="33">L73+L74</f>
        <v>2000100</v>
      </c>
      <c r="M75" s="63">
        <f t="shared" si="33"/>
        <v>2000100</v>
      </c>
      <c r="N75" s="63">
        <f t="shared" si="33"/>
        <v>2000100</v>
      </c>
      <c r="O75" s="63">
        <f t="shared" si="33"/>
        <v>2000100</v>
      </c>
    </row>
    <row r="77" spans="1:26" x14ac:dyDescent="0.25">
      <c r="B77" s="93" t="s">
        <v>35</v>
      </c>
    </row>
    <row r="78" spans="1:26" x14ac:dyDescent="0.25">
      <c r="C78" t="s">
        <v>36</v>
      </c>
      <c r="G78" s="64">
        <v>2900000</v>
      </c>
      <c r="H78" s="63">
        <f>G78</f>
        <v>2900000</v>
      </c>
      <c r="I78" s="63">
        <f>H78</f>
        <v>2900000</v>
      </c>
      <c r="J78" s="63">
        <f>I78</f>
        <v>2900000</v>
      </c>
      <c r="K78" s="63">
        <f>J78</f>
        <v>2900000</v>
      </c>
      <c r="L78" s="63">
        <f t="shared" ref="L78:O78" si="34">K78</f>
        <v>2900000</v>
      </c>
      <c r="M78" s="63">
        <f t="shared" si="34"/>
        <v>2900000</v>
      </c>
      <c r="N78" s="63">
        <f t="shared" si="34"/>
        <v>2900000</v>
      </c>
      <c r="O78" s="63">
        <f t="shared" si="34"/>
        <v>2900000</v>
      </c>
    </row>
    <row r="79" spans="1:26" x14ac:dyDescent="0.25">
      <c r="C79" t="s">
        <v>37</v>
      </c>
      <c r="H79" s="63">
        <f t="shared" ref="H79:O79" si="35">G79+H34</f>
        <v>2204000</v>
      </c>
      <c r="I79" s="63">
        <f t="shared" si="35"/>
        <v>4189590.2399999998</v>
      </c>
      <c r="J79" s="63">
        <f t="shared" si="35"/>
        <v>6415113.2799999993</v>
      </c>
      <c r="K79" s="63">
        <f t="shared" si="35"/>
        <v>8760636.3200000003</v>
      </c>
      <c r="L79" s="63">
        <f t="shared" si="35"/>
        <v>11046159.359999999</v>
      </c>
      <c r="M79" s="63">
        <f t="shared" si="35"/>
        <v>12327682.399999999</v>
      </c>
      <c r="N79" s="63">
        <f t="shared" si="35"/>
        <v>13257205.439999998</v>
      </c>
      <c r="O79" s="63">
        <f t="shared" si="35"/>
        <v>14040728.479999997</v>
      </c>
    </row>
    <row r="80" spans="1:26" x14ac:dyDescent="0.25">
      <c r="C80" t="s">
        <v>261</v>
      </c>
      <c r="H80" s="63">
        <f>G80+H81</f>
        <v>220400</v>
      </c>
      <c r="I80" s="63">
        <f t="shared" ref="I80:O80" si="36">H80+I81</f>
        <v>418959.02399999998</v>
      </c>
      <c r="J80" s="63">
        <f t="shared" si="36"/>
        <v>641511.32799999998</v>
      </c>
      <c r="K80" s="63">
        <f t="shared" si="36"/>
        <v>876063.63199999998</v>
      </c>
      <c r="L80" s="63">
        <f t="shared" si="36"/>
        <v>1104615.936</v>
      </c>
      <c r="M80" s="63">
        <f t="shared" si="36"/>
        <v>1232768.24</v>
      </c>
      <c r="N80" s="63">
        <f t="shared" si="36"/>
        <v>1325720.544</v>
      </c>
      <c r="O80" s="63">
        <f t="shared" si="36"/>
        <v>1404072.848</v>
      </c>
    </row>
    <row r="81" spans="1:26" s="48" customFormat="1" x14ac:dyDescent="0.25">
      <c r="A81" s="111"/>
      <c r="C81" s="48" t="s">
        <v>258</v>
      </c>
      <c r="G81" s="112"/>
      <c r="H81" s="112">
        <f>H34*0.1</f>
        <v>220400</v>
      </c>
      <c r="I81" s="112">
        <f t="shared" ref="I81:O81" si="37">I34*0.1</f>
        <v>198559.02399999998</v>
      </c>
      <c r="J81" s="112">
        <f t="shared" si="37"/>
        <v>222552.304</v>
      </c>
      <c r="K81" s="112">
        <f t="shared" si="37"/>
        <v>234552.304</v>
      </c>
      <c r="L81" s="112">
        <f t="shared" si="37"/>
        <v>228552.304</v>
      </c>
      <c r="M81" s="112">
        <f t="shared" si="37"/>
        <v>128152.304</v>
      </c>
      <c r="N81" s="112">
        <f t="shared" si="37"/>
        <v>92952.304000000004</v>
      </c>
      <c r="O81" s="112">
        <f t="shared" si="37"/>
        <v>78352.304000000004</v>
      </c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 spans="1:26" x14ac:dyDescent="0.25">
      <c r="B82" s="93" t="s">
        <v>39</v>
      </c>
      <c r="G82" s="63">
        <f>G78+G79</f>
        <v>2900000</v>
      </c>
      <c r="H82" s="63">
        <f t="shared" ref="H82:O82" si="38">H78+H79-H80</f>
        <v>4883600</v>
      </c>
      <c r="I82" s="63">
        <f t="shared" si="38"/>
        <v>6670631.216</v>
      </c>
      <c r="J82" s="63">
        <f t="shared" si="38"/>
        <v>8673601.9519999996</v>
      </c>
      <c r="K82" s="63">
        <f t="shared" si="38"/>
        <v>10784572.688000001</v>
      </c>
      <c r="L82" s="63">
        <f t="shared" si="38"/>
        <v>12841543.423999999</v>
      </c>
      <c r="M82" s="63">
        <f t="shared" si="38"/>
        <v>13994914.159999998</v>
      </c>
      <c r="N82" s="63">
        <f t="shared" si="38"/>
        <v>14831484.895999998</v>
      </c>
      <c r="O82" s="63">
        <f t="shared" si="38"/>
        <v>15536655.631999997</v>
      </c>
    </row>
    <row r="84" spans="1:26" x14ac:dyDescent="0.25">
      <c r="C84" s="40" t="s">
        <v>40</v>
      </c>
      <c r="D84" s="40"/>
      <c r="E84" s="40"/>
      <c r="F84" s="40"/>
      <c r="G84" s="66">
        <f>G75+G71+G82</f>
        <v>4900000</v>
      </c>
      <c r="H84" s="66">
        <f t="shared" ref="H84:O84" si="39">H71+H75+H82</f>
        <v>8931200</v>
      </c>
      <c r="I84" s="66">
        <f t="shared" si="39"/>
        <v>10770731.216</v>
      </c>
      <c r="J84" s="66">
        <f t="shared" si="39"/>
        <v>12983701.952</v>
      </c>
      <c r="K84" s="66">
        <f t="shared" si="39"/>
        <v>15199672.688000001</v>
      </c>
      <c r="L84" s="75">
        <f t="shared" si="39"/>
        <v>17204143.423999999</v>
      </c>
      <c r="M84" s="75">
        <f t="shared" si="39"/>
        <v>17465014.159999996</v>
      </c>
      <c r="N84" s="75">
        <f t="shared" si="39"/>
        <v>17986584.895999998</v>
      </c>
      <c r="O84" s="75">
        <f t="shared" si="39"/>
        <v>18560505.631999999</v>
      </c>
    </row>
    <row r="85" spans="1:26" x14ac:dyDescent="0.25">
      <c r="B85" s="70" t="s">
        <v>138</v>
      </c>
      <c r="C85" s="46"/>
      <c r="D85" s="46"/>
      <c r="E85" s="46"/>
      <c r="F85" s="46"/>
      <c r="G85" s="67">
        <v>0</v>
      </c>
      <c r="H85" s="67">
        <f t="shared" ref="H85:O85" si="40">H62-H84</f>
        <v>0</v>
      </c>
      <c r="I85" s="67">
        <f t="shared" si="40"/>
        <v>0</v>
      </c>
      <c r="J85" s="67">
        <f t="shared" si="40"/>
        <v>0</v>
      </c>
      <c r="K85" s="67">
        <f t="shared" si="40"/>
        <v>0</v>
      </c>
      <c r="L85" s="67">
        <f t="shared" si="40"/>
        <v>0</v>
      </c>
      <c r="M85" s="67">
        <f t="shared" si="40"/>
        <v>0</v>
      </c>
      <c r="N85" s="67">
        <f t="shared" si="40"/>
        <v>0</v>
      </c>
      <c r="O85" s="67">
        <f t="shared" si="40"/>
        <v>0</v>
      </c>
    </row>
    <row r="86" spans="1:26" s="47" customFormat="1" x14ac:dyDescent="0.25">
      <c r="A86" s="92"/>
      <c r="G86" s="70"/>
      <c r="H86" s="70">
        <f t="shared" ref="H86:I86" si="41">H85-G85</f>
        <v>0</v>
      </c>
      <c r="I86" s="70">
        <f t="shared" si="41"/>
        <v>0</v>
      </c>
      <c r="J86" s="70">
        <f>J85-I85</f>
        <v>0</v>
      </c>
      <c r="K86" s="70">
        <f t="shared" ref="K86:O86" si="42">K85-J85</f>
        <v>0</v>
      </c>
      <c r="L86" s="70">
        <f t="shared" si="42"/>
        <v>0</v>
      </c>
      <c r="M86" s="70">
        <f t="shared" si="42"/>
        <v>0</v>
      </c>
      <c r="N86" s="70">
        <f t="shared" si="42"/>
        <v>0</v>
      </c>
      <c r="O86" s="70">
        <f t="shared" si="42"/>
        <v>0</v>
      </c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spans="1:26" s="47" customFormat="1" x14ac:dyDescent="0.25">
      <c r="A87" s="92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 t="s">
        <v>232</v>
      </c>
      <c r="R87" s="70"/>
      <c r="S87" s="70"/>
      <c r="T87" s="70"/>
      <c r="U87" s="70"/>
      <c r="V87" s="70"/>
      <c r="W87" s="70"/>
      <c r="X87" s="70"/>
      <c r="Y87" s="70"/>
      <c r="Z87" s="70"/>
    </row>
    <row r="88" spans="1:26" s="47" customFormat="1" x14ac:dyDescent="0.25">
      <c r="A88" s="92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 t="s">
        <v>233</v>
      </c>
      <c r="R88" s="70"/>
      <c r="S88" s="70"/>
      <c r="T88" s="70"/>
      <c r="U88" s="70"/>
      <c r="V88" s="70"/>
      <c r="W88" s="70"/>
      <c r="X88" s="70"/>
      <c r="Y88" s="70"/>
      <c r="Z88" s="70"/>
    </row>
    <row r="89" spans="1:26" x14ac:dyDescent="0.25">
      <c r="H89" s="62"/>
      <c r="I89" s="62" t="s">
        <v>41</v>
      </c>
      <c r="J89" s="62"/>
      <c r="K89" s="62"/>
      <c r="L89" s="62"/>
      <c r="M89" s="62"/>
      <c r="N89" s="62"/>
      <c r="O89" s="62"/>
      <c r="Q89" s="63" t="s">
        <v>234</v>
      </c>
    </row>
    <row r="90" spans="1:26" x14ac:dyDescent="0.25">
      <c r="H90" s="62"/>
      <c r="I90" s="62" t="s">
        <v>42</v>
      </c>
      <c r="J90" s="62"/>
      <c r="K90" s="62"/>
      <c r="L90" s="62"/>
      <c r="M90" s="62"/>
      <c r="N90" s="62"/>
      <c r="O90" s="62"/>
      <c r="Q90" s="63" t="s">
        <v>235</v>
      </c>
    </row>
    <row r="91" spans="1:26" x14ac:dyDescent="0.25">
      <c r="H91" s="62" t="s">
        <v>6</v>
      </c>
      <c r="I91" s="62" t="s">
        <v>6</v>
      </c>
      <c r="J91" s="62" t="s">
        <v>18</v>
      </c>
      <c r="K91" s="62" t="s">
        <v>6</v>
      </c>
      <c r="L91" s="62" t="s">
        <v>6</v>
      </c>
      <c r="M91" s="62" t="s">
        <v>6</v>
      </c>
      <c r="N91" s="62" t="s">
        <v>6</v>
      </c>
      <c r="O91" s="62" t="s">
        <v>6</v>
      </c>
    </row>
    <row r="92" spans="1:26" x14ac:dyDescent="0.25">
      <c r="H92" s="62">
        <v>1</v>
      </c>
      <c r="I92" s="62">
        <v>2</v>
      </c>
      <c r="J92" s="62">
        <v>3</v>
      </c>
      <c r="K92" s="62">
        <v>4</v>
      </c>
      <c r="L92" s="62">
        <v>5</v>
      </c>
      <c r="M92" s="62">
        <v>6</v>
      </c>
      <c r="N92" s="62">
        <v>7</v>
      </c>
      <c r="O92" s="62">
        <v>8</v>
      </c>
      <c r="Q92" s="63" t="s">
        <v>236</v>
      </c>
    </row>
    <row r="93" spans="1:26" x14ac:dyDescent="0.25">
      <c r="H93" s="63" t="s">
        <v>43</v>
      </c>
      <c r="Q93" s="63" t="s">
        <v>237</v>
      </c>
    </row>
    <row r="95" spans="1:26" s="63" customFormat="1" x14ac:dyDescent="0.25">
      <c r="A95" s="92"/>
      <c r="B95" s="93" t="s">
        <v>44</v>
      </c>
      <c r="C95"/>
      <c r="D95"/>
      <c r="E95"/>
      <c r="F95"/>
      <c r="H95" s="68">
        <f>G44</f>
        <v>2000000</v>
      </c>
      <c r="I95" s="65">
        <f>H123</f>
        <v>3764040</v>
      </c>
      <c r="J95" s="76">
        <f t="shared" ref="J95:O95" si="43">I123</f>
        <v>6136437.4399999995</v>
      </c>
      <c r="K95" s="63">
        <f t="shared" si="43"/>
        <v>8870051.6799999997</v>
      </c>
      <c r="L95" s="63">
        <f t="shared" si="43"/>
        <v>11643665.92</v>
      </c>
      <c r="M95" s="63">
        <f t="shared" si="43"/>
        <v>14237280.16</v>
      </c>
      <c r="N95" s="63">
        <f t="shared" si="43"/>
        <v>15186894.4</v>
      </c>
      <c r="O95" s="63">
        <f t="shared" si="43"/>
        <v>16224508.640000001</v>
      </c>
    </row>
    <row r="96" spans="1:26" s="63" customFormat="1" x14ac:dyDescent="0.25">
      <c r="A96" s="92"/>
      <c r="B96" s="93" t="s">
        <v>163</v>
      </c>
      <c r="C96"/>
      <c r="D96"/>
      <c r="E96"/>
      <c r="F96"/>
    </row>
    <row r="97" spans="1:16" s="63" customFormat="1" x14ac:dyDescent="0.25">
      <c r="A97" s="92"/>
      <c r="B97" s="47"/>
      <c r="C97" t="s">
        <v>15</v>
      </c>
      <c r="D97"/>
      <c r="E97"/>
      <c r="F97"/>
      <c r="H97" s="63">
        <f t="shared" ref="H97:O97" si="44">H34</f>
        <v>2204000</v>
      </c>
      <c r="I97" s="63">
        <f t="shared" si="44"/>
        <v>1985590.2399999998</v>
      </c>
      <c r="J97" s="63">
        <f t="shared" si="44"/>
        <v>2225523.04</v>
      </c>
      <c r="K97" s="63">
        <f t="shared" si="44"/>
        <v>2345523.04</v>
      </c>
      <c r="L97" s="63">
        <f t="shared" si="44"/>
        <v>2285523.04</v>
      </c>
      <c r="M97" s="63">
        <f t="shared" si="44"/>
        <v>1281523.04</v>
      </c>
      <c r="N97" s="63">
        <f t="shared" si="44"/>
        <v>929523.04</v>
      </c>
      <c r="O97" s="63">
        <f t="shared" si="44"/>
        <v>783523.04</v>
      </c>
    </row>
    <row r="98" spans="1:16" s="63" customFormat="1" x14ac:dyDescent="0.25">
      <c r="A98" s="92"/>
      <c r="B98" s="47"/>
      <c r="C98" t="s">
        <v>45</v>
      </c>
      <c r="D98"/>
      <c r="E98"/>
      <c r="F98"/>
    </row>
    <row r="99" spans="1:16" s="63" customFormat="1" x14ac:dyDescent="0.25">
      <c r="A99" s="92"/>
      <c r="B99" s="47"/>
      <c r="C99" t="s">
        <v>12</v>
      </c>
      <c r="D99"/>
      <c r="E99"/>
      <c r="F99"/>
      <c r="H99" s="63">
        <f t="shared" ref="H99:O99" si="45">H31</f>
        <v>0</v>
      </c>
      <c r="I99" s="63">
        <f t="shared" si="45"/>
        <v>348007.2</v>
      </c>
      <c r="J99" s="63">
        <f t="shared" si="45"/>
        <v>348091.2</v>
      </c>
      <c r="K99" s="63">
        <f t="shared" si="45"/>
        <v>348091.2</v>
      </c>
      <c r="L99" s="63">
        <f t="shared" si="45"/>
        <v>348091.2</v>
      </c>
      <c r="M99" s="63">
        <f t="shared" si="45"/>
        <v>348091.2</v>
      </c>
      <c r="N99" s="63">
        <f t="shared" si="45"/>
        <v>348091.2</v>
      </c>
      <c r="O99" s="63">
        <f t="shared" si="45"/>
        <v>348091.2</v>
      </c>
    </row>
    <row r="100" spans="1:16" s="63" customFormat="1" x14ac:dyDescent="0.25">
      <c r="A100" s="92"/>
      <c r="B100" s="47"/>
      <c r="C100" t="s">
        <v>134</v>
      </c>
      <c r="D100"/>
      <c r="E100"/>
      <c r="F100"/>
      <c r="H100" s="63">
        <f t="shared" ref="H100:O103" si="46">(G46-H46)</f>
        <v>-200000</v>
      </c>
      <c r="I100" s="63">
        <f t="shared" si="46"/>
        <v>-10000</v>
      </c>
      <c r="J100" s="63">
        <f t="shared" si="46"/>
        <v>-20000</v>
      </c>
      <c r="K100" s="63">
        <f t="shared" si="46"/>
        <v>-20000</v>
      </c>
      <c r="L100" s="63">
        <f t="shared" si="46"/>
        <v>0</v>
      </c>
      <c r="M100" s="63">
        <f t="shared" si="46"/>
        <v>70000</v>
      </c>
      <c r="N100" s="63">
        <f t="shared" si="46"/>
        <v>10000</v>
      </c>
      <c r="O100" s="63">
        <f t="shared" si="46"/>
        <v>0</v>
      </c>
      <c r="P100" s="63" t="s">
        <v>210</v>
      </c>
    </row>
    <row r="101" spans="1:16" s="63" customFormat="1" x14ac:dyDescent="0.25">
      <c r="A101" s="92"/>
      <c r="B101" s="47"/>
      <c r="C101" t="s">
        <v>135</v>
      </c>
      <c r="D101"/>
      <c r="E101"/>
      <c r="F101"/>
      <c r="H101" s="63">
        <f t="shared" si="46"/>
        <v>-190000</v>
      </c>
      <c r="I101" s="63">
        <f t="shared" si="46"/>
        <v>0</v>
      </c>
      <c r="J101" s="63">
        <f t="shared" si="46"/>
        <v>-20000</v>
      </c>
      <c r="K101" s="63">
        <f t="shared" si="46"/>
        <v>0</v>
      </c>
      <c r="L101" s="63">
        <f t="shared" si="46"/>
        <v>10000</v>
      </c>
      <c r="M101" s="63">
        <f t="shared" si="46"/>
        <v>100000</v>
      </c>
      <c r="N101" s="63">
        <f t="shared" si="46"/>
        <v>50000</v>
      </c>
      <c r="O101" s="63">
        <f t="shared" si="46"/>
        <v>25000</v>
      </c>
    </row>
    <row r="102" spans="1:16" s="63" customFormat="1" x14ac:dyDescent="0.25">
      <c r="A102" s="92"/>
      <c r="B102" s="47"/>
      <c r="C102" t="s">
        <v>136</v>
      </c>
      <c r="D102"/>
      <c r="E102"/>
      <c r="F102"/>
      <c r="H102" s="63">
        <f t="shared" si="46"/>
        <v>-50000</v>
      </c>
      <c r="I102" s="63">
        <f t="shared" si="46"/>
        <v>-2500</v>
      </c>
      <c r="J102" s="63">
        <f t="shared" si="46"/>
        <v>-5000</v>
      </c>
      <c r="K102" s="63">
        <f t="shared" si="46"/>
        <v>-5000</v>
      </c>
      <c r="L102" s="63">
        <f t="shared" si="46"/>
        <v>0</v>
      </c>
      <c r="M102" s="63">
        <f t="shared" si="46"/>
        <v>17500</v>
      </c>
      <c r="N102" s="63">
        <f t="shared" si="46"/>
        <v>2500</v>
      </c>
      <c r="O102" s="63">
        <f t="shared" si="46"/>
        <v>0</v>
      </c>
    </row>
    <row r="103" spans="1:16" s="63" customFormat="1" x14ac:dyDescent="0.25">
      <c r="A103" s="92"/>
      <c r="B103" s="47"/>
      <c r="C103" t="s">
        <v>136</v>
      </c>
      <c r="D103"/>
      <c r="E103"/>
      <c r="F103"/>
      <c r="H103" s="63">
        <f t="shared" si="46"/>
        <v>-47500</v>
      </c>
      <c r="I103" s="63">
        <f t="shared" si="46"/>
        <v>0</v>
      </c>
      <c r="J103" s="63">
        <f t="shared" si="46"/>
        <v>-5000</v>
      </c>
      <c r="K103" s="63">
        <f t="shared" si="46"/>
        <v>0</v>
      </c>
      <c r="L103" s="63">
        <f t="shared" si="46"/>
        <v>2500</v>
      </c>
      <c r="M103" s="63">
        <f t="shared" si="46"/>
        <v>25000</v>
      </c>
      <c r="N103" s="63">
        <f t="shared" si="46"/>
        <v>12500</v>
      </c>
      <c r="O103" s="63">
        <f t="shared" si="46"/>
        <v>6250</v>
      </c>
    </row>
    <row r="104" spans="1:16" s="63" customFormat="1" x14ac:dyDescent="0.25">
      <c r="A104" s="92"/>
      <c r="B104" s="47"/>
      <c r="C104" s="94" t="s">
        <v>119</v>
      </c>
      <c r="D104" s="94"/>
      <c r="E104" s="94"/>
      <c r="F104" s="94"/>
      <c r="G104" s="95"/>
      <c r="H104" s="95">
        <f t="shared" ref="H104:O105" si="47">(G65-H65)*-1</f>
        <v>50000</v>
      </c>
      <c r="I104" s="95">
        <f t="shared" si="47"/>
        <v>2500</v>
      </c>
      <c r="J104" s="95">
        <f t="shared" si="47"/>
        <v>5000</v>
      </c>
      <c r="K104" s="95">
        <f t="shared" si="47"/>
        <v>5000</v>
      </c>
      <c r="L104" s="95">
        <f t="shared" si="47"/>
        <v>0</v>
      </c>
      <c r="M104" s="63">
        <f t="shared" si="47"/>
        <v>-17500</v>
      </c>
      <c r="N104" s="63">
        <f t="shared" si="47"/>
        <v>-2500</v>
      </c>
      <c r="O104" s="63">
        <f t="shared" si="47"/>
        <v>0</v>
      </c>
    </row>
    <row r="105" spans="1:16" s="63" customFormat="1" x14ac:dyDescent="0.25">
      <c r="A105" s="92"/>
      <c r="B105" s="47"/>
      <c r="C105" s="94" t="s">
        <v>120</v>
      </c>
      <c r="D105" s="94"/>
      <c r="E105" s="94"/>
      <c r="F105" s="94"/>
      <c r="G105" s="95"/>
      <c r="H105" s="95">
        <f t="shared" si="47"/>
        <v>47500</v>
      </c>
      <c r="I105" s="95">
        <f t="shared" si="47"/>
        <v>0</v>
      </c>
      <c r="J105" s="95">
        <f t="shared" si="47"/>
        <v>5000</v>
      </c>
      <c r="K105" s="95">
        <f t="shared" si="47"/>
        <v>0</v>
      </c>
      <c r="L105" s="95">
        <f t="shared" si="47"/>
        <v>-2500</v>
      </c>
      <c r="M105" s="63">
        <f t="shared" si="47"/>
        <v>-25000</v>
      </c>
      <c r="N105" s="63">
        <f t="shared" si="47"/>
        <v>-12500</v>
      </c>
      <c r="O105" s="63">
        <f t="shared" si="47"/>
        <v>-6250</v>
      </c>
    </row>
    <row r="106" spans="1:16" s="63" customFormat="1" x14ac:dyDescent="0.25">
      <c r="A106" s="92"/>
      <c r="B106" s="47"/>
      <c r="C106" s="94" t="s">
        <v>185</v>
      </c>
      <c r="D106" s="94"/>
      <c r="E106" s="94"/>
      <c r="F106" s="94"/>
      <c r="G106" s="95"/>
      <c r="H106" s="95">
        <f t="shared" ref="H106:O107" si="48">(G68-H68)*-1</f>
        <v>1000000</v>
      </c>
      <c r="I106" s="95">
        <f t="shared" si="48"/>
        <v>50000</v>
      </c>
      <c r="J106" s="95">
        <f t="shared" si="48"/>
        <v>100000</v>
      </c>
      <c r="K106" s="95">
        <f t="shared" si="48"/>
        <v>100000</v>
      </c>
      <c r="L106" s="95">
        <f t="shared" si="48"/>
        <v>0</v>
      </c>
      <c r="M106" s="63">
        <f t="shared" si="48"/>
        <v>-350000</v>
      </c>
      <c r="N106" s="63">
        <f t="shared" si="48"/>
        <v>-50000</v>
      </c>
      <c r="O106" s="63">
        <f t="shared" si="48"/>
        <v>0</v>
      </c>
    </row>
    <row r="107" spans="1:16" s="63" customFormat="1" x14ac:dyDescent="0.25">
      <c r="A107" s="92"/>
      <c r="B107" s="47"/>
      <c r="C107" s="94" t="s">
        <v>186</v>
      </c>
      <c r="D107" s="94"/>
      <c r="E107" s="94"/>
      <c r="F107" s="94"/>
      <c r="G107" s="95"/>
      <c r="H107" s="95">
        <f t="shared" si="48"/>
        <v>950000</v>
      </c>
      <c r="I107" s="95">
        <f t="shared" si="48"/>
        <v>0</v>
      </c>
      <c r="J107" s="95">
        <f t="shared" si="48"/>
        <v>100000</v>
      </c>
      <c r="K107" s="95">
        <f t="shared" si="48"/>
        <v>0</v>
      </c>
      <c r="L107" s="95">
        <f t="shared" si="48"/>
        <v>-50000</v>
      </c>
      <c r="M107" s="63">
        <f t="shared" si="48"/>
        <v>-500000</v>
      </c>
      <c r="N107" s="63">
        <f t="shared" si="48"/>
        <v>-250000</v>
      </c>
      <c r="O107" s="63">
        <f t="shared" si="48"/>
        <v>-125000</v>
      </c>
    </row>
    <row r="108" spans="1:16" s="63" customFormat="1" x14ac:dyDescent="0.25">
      <c r="A108" s="92"/>
      <c r="B108" s="47"/>
      <c r="C108" s="94" t="s">
        <v>46</v>
      </c>
      <c r="D108" s="94"/>
      <c r="E108" s="94"/>
      <c r="F108" s="94"/>
      <c r="G108" s="95"/>
      <c r="H108" s="95">
        <f t="shared" ref="H108:O108" si="49">(F67-H67)*-1</f>
        <v>0</v>
      </c>
      <c r="I108" s="95">
        <f t="shared" si="49"/>
        <v>0</v>
      </c>
      <c r="J108" s="95">
        <f t="shared" si="49"/>
        <v>0</v>
      </c>
      <c r="K108" s="95">
        <f t="shared" si="49"/>
        <v>0</v>
      </c>
      <c r="L108" s="95">
        <f t="shared" si="49"/>
        <v>0</v>
      </c>
      <c r="M108" s="63">
        <f t="shared" si="49"/>
        <v>0</v>
      </c>
      <c r="N108" s="63">
        <f t="shared" si="49"/>
        <v>0</v>
      </c>
      <c r="O108" s="63">
        <f t="shared" si="49"/>
        <v>0</v>
      </c>
    </row>
    <row r="109" spans="1:16" s="63" customFormat="1" x14ac:dyDescent="0.25">
      <c r="A109" s="92"/>
      <c r="B109" s="47"/>
      <c r="C109" s="94"/>
      <c r="D109" s="94"/>
      <c r="E109" s="94"/>
      <c r="F109" s="94"/>
      <c r="G109" s="95"/>
      <c r="H109" s="95"/>
      <c r="I109" s="95"/>
      <c r="J109" s="95"/>
      <c r="K109" s="95"/>
      <c r="L109" s="95"/>
    </row>
    <row r="110" spans="1:16" x14ac:dyDescent="0.25">
      <c r="B110" s="93" t="s">
        <v>47</v>
      </c>
      <c r="H110" s="63">
        <f t="shared" ref="H110:O110" si="50">H97+H99+H100+H101+H102+H103+H104+H105+H108+H106+H107</f>
        <v>3764000</v>
      </c>
      <c r="I110" s="63">
        <f t="shared" si="50"/>
        <v>2373597.44</v>
      </c>
      <c r="J110" s="63">
        <f t="shared" si="50"/>
        <v>2733614.24</v>
      </c>
      <c r="K110" s="63">
        <f t="shared" si="50"/>
        <v>2773614.24</v>
      </c>
      <c r="L110" s="63">
        <f t="shared" si="50"/>
        <v>2593614.2400000002</v>
      </c>
      <c r="M110" s="63">
        <f t="shared" si="50"/>
        <v>949614.24</v>
      </c>
      <c r="N110" s="63">
        <f t="shared" si="50"/>
        <v>1037614.24</v>
      </c>
      <c r="O110" s="63">
        <f t="shared" si="50"/>
        <v>1031614.24</v>
      </c>
    </row>
    <row r="112" spans="1:16" x14ac:dyDescent="0.25">
      <c r="C112" t="s">
        <v>48</v>
      </c>
      <c r="H112" s="63">
        <f t="shared" ref="H112:O112" si="51">H52*-1</f>
        <v>-60</v>
      </c>
      <c r="I112" s="63">
        <f t="shared" si="51"/>
        <v>-700</v>
      </c>
      <c r="J112" s="63">
        <f t="shared" si="51"/>
        <v>0</v>
      </c>
      <c r="K112" s="63">
        <f t="shared" si="51"/>
        <v>0</v>
      </c>
      <c r="L112" s="63">
        <f t="shared" si="51"/>
        <v>0</v>
      </c>
      <c r="M112" s="63">
        <f t="shared" si="51"/>
        <v>0</v>
      </c>
      <c r="N112" s="63">
        <f t="shared" si="51"/>
        <v>0</v>
      </c>
      <c r="O112" s="63">
        <f t="shared" si="51"/>
        <v>0</v>
      </c>
    </row>
    <row r="114" spans="1:26" x14ac:dyDescent="0.25">
      <c r="C114" t="s">
        <v>49</v>
      </c>
    </row>
    <row r="115" spans="1:26" x14ac:dyDescent="0.25">
      <c r="C115" t="s">
        <v>137</v>
      </c>
      <c r="H115" s="63">
        <f t="shared" ref="H115:O115" si="52">H74</f>
        <v>100</v>
      </c>
      <c r="I115" s="63">
        <f t="shared" si="52"/>
        <v>0</v>
      </c>
      <c r="J115" s="63">
        <f t="shared" si="52"/>
        <v>0</v>
      </c>
      <c r="K115" s="63">
        <f t="shared" si="52"/>
        <v>0</v>
      </c>
      <c r="L115" s="63">
        <f t="shared" si="52"/>
        <v>0</v>
      </c>
      <c r="M115" s="63">
        <f t="shared" si="52"/>
        <v>0</v>
      </c>
      <c r="N115" s="63">
        <f t="shared" si="52"/>
        <v>0</v>
      </c>
      <c r="O115" s="63">
        <f t="shared" si="52"/>
        <v>0</v>
      </c>
    </row>
    <row r="116" spans="1:26" x14ac:dyDescent="0.25">
      <c r="C116" t="s">
        <v>50</v>
      </c>
      <c r="H116" s="63">
        <f>(G78-H78)*-1</f>
        <v>0</v>
      </c>
      <c r="I116" s="63">
        <f t="shared" ref="I116:O116" si="53">H78-I78</f>
        <v>0</v>
      </c>
      <c r="J116" s="63">
        <f t="shared" si="53"/>
        <v>0</v>
      </c>
      <c r="K116" s="63">
        <f t="shared" si="53"/>
        <v>0</v>
      </c>
      <c r="L116" s="63">
        <f t="shared" si="53"/>
        <v>0</v>
      </c>
      <c r="M116" s="63">
        <f t="shared" si="53"/>
        <v>0</v>
      </c>
      <c r="N116" s="63">
        <f t="shared" si="53"/>
        <v>0</v>
      </c>
      <c r="O116" s="63">
        <f t="shared" si="53"/>
        <v>0</v>
      </c>
    </row>
    <row r="117" spans="1:26" s="38" customFormat="1" x14ac:dyDescent="0.25">
      <c r="A117" s="101"/>
      <c r="C117" s="38" t="s">
        <v>260</v>
      </c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9" spans="1:26" x14ac:dyDescent="0.25">
      <c r="B119" s="93" t="s">
        <v>252</v>
      </c>
      <c r="H119" s="70">
        <f>H123-H121-H117</f>
        <v>5764040</v>
      </c>
      <c r="I119" s="70">
        <f t="shared" ref="I119:O119" si="54">I123-I121-I117</f>
        <v>6136937.4399999995</v>
      </c>
      <c r="J119" s="70">
        <f t="shared" si="54"/>
        <v>8870051.6799999997</v>
      </c>
      <c r="K119" s="70">
        <f t="shared" si="54"/>
        <v>11643665.92</v>
      </c>
      <c r="L119" s="63">
        <f t="shared" si="54"/>
        <v>14237280.16</v>
      </c>
      <c r="M119" s="63">
        <f t="shared" si="54"/>
        <v>15186894.4</v>
      </c>
      <c r="N119" s="63">
        <f t="shared" si="54"/>
        <v>16224508.640000001</v>
      </c>
      <c r="O119" s="63">
        <f t="shared" si="54"/>
        <v>17256122.879999999</v>
      </c>
    </row>
    <row r="121" spans="1:26" s="50" customFormat="1" x14ac:dyDescent="0.25">
      <c r="A121" s="92"/>
      <c r="B121" s="106"/>
      <c r="C121" s="107" t="s">
        <v>156</v>
      </c>
      <c r="G121" s="108"/>
      <c r="H121" s="108">
        <f t="shared" ref="H121:O121" si="55">H58*-1</f>
        <v>-2000000</v>
      </c>
      <c r="I121" s="108">
        <f t="shared" si="55"/>
        <v>-500</v>
      </c>
      <c r="J121" s="108">
        <f t="shared" si="55"/>
        <v>0</v>
      </c>
      <c r="K121" s="108">
        <f t="shared" si="55"/>
        <v>0</v>
      </c>
      <c r="L121" s="108">
        <f t="shared" si="55"/>
        <v>0</v>
      </c>
      <c r="M121" s="108">
        <f t="shared" si="55"/>
        <v>0</v>
      </c>
      <c r="N121" s="108">
        <f t="shared" si="55"/>
        <v>0</v>
      </c>
      <c r="O121" s="108">
        <f t="shared" si="55"/>
        <v>0</v>
      </c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</row>
    <row r="123" spans="1:26" s="38" customFormat="1" x14ac:dyDescent="0.25">
      <c r="A123" s="101" t="s">
        <v>256</v>
      </c>
      <c r="B123" s="103" t="s">
        <v>238</v>
      </c>
      <c r="G123" s="69"/>
      <c r="H123" s="69">
        <f t="shared" ref="H123:O123" si="56">H95+H110+H112+H115+H116+H121-H117</f>
        <v>3764040</v>
      </c>
      <c r="I123" s="69">
        <f t="shared" si="56"/>
        <v>6136437.4399999995</v>
      </c>
      <c r="J123" s="69">
        <f t="shared" si="56"/>
        <v>8870051.6799999997</v>
      </c>
      <c r="K123" s="69">
        <f t="shared" si="56"/>
        <v>11643665.92</v>
      </c>
      <c r="L123" s="69">
        <f t="shared" si="56"/>
        <v>14237280.16</v>
      </c>
      <c r="M123" s="69">
        <f t="shared" si="56"/>
        <v>15186894.4</v>
      </c>
      <c r="N123" s="69">
        <f t="shared" si="56"/>
        <v>16224508.640000001</v>
      </c>
      <c r="O123" s="69">
        <f t="shared" si="56"/>
        <v>17256122.879999999</v>
      </c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5" spans="1:26" s="38" customFormat="1" x14ac:dyDescent="0.25">
      <c r="A125" s="101"/>
      <c r="D125" s="38" t="s">
        <v>53</v>
      </c>
      <c r="F125" s="38">
        <v>0.5</v>
      </c>
      <c r="G125" s="69"/>
      <c r="H125" s="69">
        <f t="shared" ref="H125:O125" si="57">H95+(G16*$F$125)</f>
        <v>2000000</v>
      </c>
      <c r="I125" s="69">
        <f t="shared" si="57"/>
        <v>5226540</v>
      </c>
      <c r="J125" s="69">
        <f t="shared" si="57"/>
        <v>7636437.4399999995</v>
      </c>
      <c r="K125" s="69">
        <f t="shared" si="57"/>
        <v>10520051.68</v>
      </c>
      <c r="L125" s="69">
        <f t="shared" si="57"/>
        <v>13368665.92</v>
      </c>
      <c r="M125" s="69">
        <f t="shared" si="57"/>
        <v>15924780.16</v>
      </c>
      <c r="N125" s="69">
        <f t="shared" si="57"/>
        <v>16236894.4</v>
      </c>
      <c r="O125" s="69">
        <f t="shared" si="57"/>
        <v>17049508.640000001</v>
      </c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spans="1:26" s="47" customFormat="1" x14ac:dyDescent="0.25">
      <c r="A126" s="92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spans="1:26" s="47" customFormat="1" x14ac:dyDescent="0.25">
      <c r="A127" s="92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spans="1:26" s="47" customFormat="1" x14ac:dyDescent="0.25">
      <c r="A128" s="92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spans="1:26" x14ac:dyDescent="0.25">
      <c r="D129" s="47"/>
      <c r="E129" s="47"/>
      <c r="F129" s="47"/>
      <c r="G129" s="70"/>
      <c r="H129" s="70"/>
      <c r="I129" s="70"/>
      <c r="J129" s="70"/>
      <c r="K129" s="70"/>
    </row>
    <row r="130" spans="1:26" x14ac:dyDescent="0.25">
      <c r="D130" s="47"/>
      <c r="E130" s="47"/>
      <c r="F130" s="47"/>
      <c r="G130" s="70"/>
    </row>
    <row r="131" spans="1:26" x14ac:dyDescent="0.25">
      <c r="D131" s="47"/>
      <c r="E131" s="47"/>
      <c r="F131" s="47"/>
      <c r="G131" s="70"/>
      <c r="H131" s="70"/>
      <c r="I131" s="70"/>
      <c r="J131" s="70"/>
      <c r="K131" s="70"/>
    </row>
    <row r="132" spans="1:26" s="71" customFormat="1" x14ac:dyDescent="0.25">
      <c r="A132" s="99"/>
      <c r="B132" s="47"/>
      <c r="C132" s="81" t="s">
        <v>226</v>
      </c>
      <c r="D132" s="77"/>
      <c r="E132" s="77"/>
      <c r="F132" s="77"/>
      <c r="G132" s="79"/>
      <c r="H132" s="82" t="s">
        <v>6</v>
      </c>
      <c r="I132" s="82" t="s">
        <v>6</v>
      </c>
      <c r="J132" s="82" t="s">
        <v>18</v>
      </c>
      <c r="K132" s="88" t="s">
        <v>6</v>
      </c>
      <c r="L132" s="79" t="s">
        <v>6</v>
      </c>
      <c r="M132" s="79" t="s">
        <v>6</v>
      </c>
      <c r="N132" s="79" t="s">
        <v>6</v>
      </c>
      <c r="O132" s="79" t="s">
        <v>6</v>
      </c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spans="1:26" s="71" customFormat="1" x14ac:dyDescent="0.25">
      <c r="A133" s="99"/>
      <c r="B133" s="47"/>
      <c r="C133" s="77"/>
      <c r="D133" s="77"/>
      <c r="E133" s="77"/>
      <c r="F133" s="77"/>
      <c r="G133" s="79"/>
      <c r="H133" s="82">
        <v>1</v>
      </c>
      <c r="I133" s="82">
        <v>2</v>
      </c>
      <c r="J133" s="82">
        <v>3</v>
      </c>
      <c r="K133" s="88">
        <v>4</v>
      </c>
      <c r="L133" s="79">
        <v>5</v>
      </c>
      <c r="M133" s="79">
        <v>6</v>
      </c>
      <c r="N133" s="79">
        <v>7</v>
      </c>
      <c r="O133" s="79">
        <v>8</v>
      </c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spans="1:26" s="71" customFormat="1" x14ac:dyDescent="0.25">
      <c r="A134" s="99"/>
      <c r="B134" s="47"/>
      <c r="C134" s="78" t="s">
        <v>131</v>
      </c>
      <c r="D134" s="78"/>
      <c r="E134" s="77"/>
      <c r="F134" s="77"/>
      <c r="G134" s="79"/>
      <c r="H134" s="83">
        <f t="shared" ref="H134:O134" si="58">H12</f>
        <v>3900000</v>
      </c>
      <c r="I134" s="83">
        <f t="shared" si="58"/>
        <v>4000000</v>
      </c>
      <c r="J134" s="83">
        <f t="shared" si="58"/>
        <v>4400000</v>
      </c>
      <c r="K134" s="79">
        <f t="shared" si="58"/>
        <v>4600000</v>
      </c>
      <c r="L134" s="79">
        <f t="shared" si="58"/>
        <v>4500000</v>
      </c>
      <c r="M134" s="79">
        <f t="shared" si="58"/>
        <v>2800000</v>
      </c>
      <c r="N134" s="79">
        <f t="shared" si="58"/>
        <v>2200000</v>
      </c>
      <c r="O134" s="79">
        <f t="shared" si="58"/>
        <v>1950000</v>
      </c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spans="1:26" s="71" customFormat="1" x14ac:dyDescent="0.25">
      <c r="A135" s="99"/>
      <c r="B135" s="47"/>
      <c r="C135" s="78" t="s">
        <v>61</v>
      </c>
      <c r="D135" s="78"/>
      <c r="E135" s="77"/>
      <c r="F135" s="77"/>
      <c r="G135" s="79"/>
      <c r="H135" s="83">
        <f t="shared" ref="H135:O135" si="59">H15</f>
        <v>975000</v>
      </c>
      <c r="I135" s="83">
        <f t="shared" si="59"/>
        <v>1000000</v>
      </c>
      <c r="J135" s="83">
        <f t="shared" si="59"/>
        <v>1100000</v>
      </c>
      <c r="K135" s="79">
        <f t="shared" si="59"/>
        <v>1150000</v>
      </c>
      <c r="L135" s="79">
        <f t="shared" si="59"/>
        <v>1125000</v>
      </c>
      <c r="M135" s="79">
        <f t="shared" si="59"/>
        <v>700000</v>
      </c>
      <c r="N135" s="79">
        <f t="shared" si="59"/>
        <v>550000</v>
      </c>
      <c r="O135" s="79">
        <f t="shared" si="59"/>
        <v>487500</v>
      </c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spans="1:26" s="71" customFormat="1" x14ac:dyDescent="0.25">
      <c r="A136" s="99"/>
      <c r="B136" s="47"/>
      <c r="C136" s="78" t="s">
        <v>223</v>
      </c>
      <c r="D136" s="78"/>
      <c r="E136" s="77"/>
      <c r="F136" s="77"/>
      <c r="G136" s="79"/>
      <c r="H136" s="83">
        <f t="shared" ref="H136:O136" si="60">H27</f>
        <v>70000</v>
      </c>
      <c r="I136" s="83">
        <f t="shared" si="60"/>
        <v>70000</v>
      </c>
      <c r="J136" s="83">
        <f t="shared" si="60"/>
        <v>70000</v>
      </c>
      <c r="K136" s="79">
        <f t="shared" si="60"/>
        <v>70000</v>
      </c>
      <c r="L136" s="79">
        <f t="shared" si="60"/>
        <v>70000</v>
      </c>
      <c r="M136" s="79">
        <f t="shared" si="60"/>
        <v>70000</v>
      </c>
      <c r="N136" s="79">
        <f t="shared" si="60"/>
        <v>70000</v>
      </c>
      <c r="O136" s="79">
        <f t="shared" si="60"/>
        <v>70000</v>
      </c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spans="1:26" s="71" customFormat="1" x14ac:dyDescent="0.25">
      <c r="A137" s="99"/>
      <c r="B137" s="47"/>
      <c r="C137" s="78" t="s">
        <v>224</v>
      </c>
      <c r="D137" s="77"/>
      <c r="E137" s="77"/>
      <c r="F137" s="77"/>
      <c r="G137" s="79"/>
      <c r="H137" s="83">
        <f t="shared" ref="H137:O137" si="61">H34</f>
        <v>2204000</v>
      </c>
      <c r="I137" s="83">
        <f t="shared" si="61"/>
        <v>1985590.2399999998</v>
      </c>
      <c r="J137" s="83">
        <f t="shared" si="61"/>
        <v>2225523.04</v>
      </c>
      <c r="K137" s="79">
        <f t="shared" si="61"/>
        <v>2345523.04</v>
      </c>
      <c r="L137" s="79">
        <f t="shared" si="61"/>
        <v>2285523.04</v>
      </c>
      <c r="M137" s="79">
        <f t="shared" si="61"/>
        <v>1281523.04</v>
      </c>
      <c r="N137" s="79">
        <f t="shared" si="61"/>
        <v>929523.04</v>
      </c>
      <c r="O137" s="79">
        <f t="shared" si="61"/>
        <v>783523.04</v>
      </c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spans="1:26" s="71" customFormat="1" x14ac:dyDescent="0.25">
      <c r="A138" s="99"/>
      <c r="B138" s="47"/>
      <c r="C138" s="77"/>
      <c r="D138" s="77"/>
      <c r="E138" s="77"/>
      <c r="F138" s="77"/>
      <c r="G138" s="79"/>
      <c r="H138" s="83"/>
      <c r="I138" s="83"/>
      <c r="J138" s="83"/>
      <c r="K138" s="79"/>
      <c r="L138" s="79"/>
      <c r="M138" s="79"/>
      <c r="N138" s="79"/>
      <c r="O138" s="79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spans="1:26" s="71" customFormat="1" x14ac:dyDescent="0.25">
      <c r="A139" s="99"/>
      <c r="B139" s="47"/>
      <c r="C139" s="78" t="s">
        <v>228</v>
      </c>
      <c r="D139" s="78"/>
      <c r="E139" s="77"/>
      <c r="F139" s="77"/>
      <c r="G139" s="79"/>
      <c r="H139" s="83">
        <f t="shared" ref="H139:O139" si="62">H17</f>
        <v>0</v>
      </c>
      <c r="I139" s="83">
        <f t="shared" si="62"/>
        <v>0</v>
      </c>
      <c r="J139" s="83">
        <f t="shared" si="62"/>
        <v>0</v>
      </c>
      <c r="K139" s="79">
        <f t="shared" si="62"/>
        <v>0</v>
      </c>
      <c r="L139" s="79">
        <f t="shared" si="62"/>
        <v>0</v>
      </c>
      <c r="M139" s="79">
        <f t="shared" si="62"/>
        <v>20000</v>
      </c>
      <c r="N139" s="79">
        <f t="shared" si="62"/>
        <v>30000</v>
      </c>
      <c r="O139" s="79">
        <f t="shared" si="62"/>
        <v>35000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spans="1:26" s="71" customFormat="1" x14ac:dyDescent="0.25">
      <c r="A140" s="99"/>
      <c r="B140" s="47"/>
      <c r="C140" s="78"/>
      <c r="D140" s="77"/>
      <c r="E140" s="77"/>
      <c r="F140" s="77"/>
      <c r="G140" s="79"/>
      <c r="H140" s="83"/>
      <c r="I140" s="83"/>
      <c r="J140" s="83"/>
      <c r="K140" s="79"/>
      <c r="L140" s="79"/>
      <c r="M140" s="79"/>
      <c r="N140" s="79"/>
      <c r="O140" s="79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spans="1:26" s="71" customFormat="1" x14ac:dyDescent="0.25">
      <c r="A141" s="99"/>
      <c r="B141" s="47"/>
      <c r="C141" s="81" t="s">
        <v>227</v>
      </c>
      <c r="D141" s="77"/>
      <c r="E141" s="77"/>
      <c r="F141" s="77"/>
      <c r="G141" s="79"/>
      <c r="H141" s="83" t="s">
        <v>6</v>
      </c>
      <c r="I141" s="83" t="s">
        <v>6</v>
      </c>
      <c r="J141" s="83" t="s">
        <v>6</v>
      </c>
      <c r="K141" s="79" t="s">
        <v>6</v>
      </c>
      <c r="L141" s="79" t="s">
        <v>6</v>
      </c>
      <c r="M141" s="79" t="s">
        <v>6</v>
      </c>
      <c r="N141" s="79" t="s">
        <v>6</v>
      </c>
      <c r="O141" s="79" t="s">
        <v>6</v>
      </c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spans="1:26" s="71" customFormat="1" x14ac:dyDescent="0.25">
      <c r="A142" s="99"/>
      <c r="B142" s="47"/>
      <c r="C142" s="77"/>
      <c r="D142" s="77"/>
      <c r="E142" s="77"/>
      <c r="F142" s="77"/>
      <c r="G142" s="79"/>
      <c r="H142" s="83">
        <v>1</v>
      </c>
      <c r="I142" s="83">
        <v>2</v>
      </c>
      <c r="J142" s="83">
        <v>3</v>
      </c>
      <c r="K142" s="79">
        <v>4</v>
      </c>
      <c r="L142" s="79">
        <v>5</v>
      </c>
      <c r="M142" s="79">
        <v>6</v>
      </c>
      <c r="N142" s="79">
        <v>7</v>
      </c>
      <c r="O142" s="79">
        <v>8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spans="1:26" s="71" customFormat="1" x14ac:dyDescent="0.25">
      <c r="A143" s="99"/>
      <c r="B143" s="47"/>
      <c r="C143" s="78" t="s">
        <v>211</v>
      </c>
      <c r="D143" s="78"/>
      <c r="E143" s="77"/>
      <c r="F143" s="77"/>
      <c r="G143" s="79"/>
      <c r="H143" s="83">
        <f t="shared" ref="H143:O143" si="63">H95</f>
        <v>2000000</v>
      </c>
      <c r="I143" s="83">
        <f t="shared" si="63"/>
        <v>3764040</v>
      </c>
      <c r="J143" s="83">
        <f t="shared" si="63"/>
        <v>6136437.4399999995</v>
      </c>
      <c r="K143" s="79">
        <f t="shared" si="63"/>
        <v>8870051.6799999997</v>
      </c>
      <c r="L143" s="79">
        <f t="shared" si="63"/>
        <v>11643665.92</v>
      </c>
      <c r="M143" s="79">
        <f t="shared" si="63"/>
        <v>14237280.16</v>
      </c>
      <c r="N143" s="79">
        <f t="shared" si="63"/>
        <v>15186894.4</v>
      </c>
      <c r="O143" s="79">
        <f t="shared" si="63"/>
        <v>16224508.640000001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spans="1:26" s="71" customFormat="1" x14ac:dyDescent="0.25">
      <c r="A144" s="99"/>
      <c r="B144" s="47"/>
      <c r="C144" s="78" t="s">
        <v>217</v>
      </c>
      <c r="D144" s="78"/>
      <c r="E144" s="77"/>
      <c r="F144" s="77"/>
      <c r="G144" s="79"/>
      <c r="H144" s="83">
        <f t="shared" ref="H144:O144" si="64">H110</f>
        <v>3764000</v>
      </c>
      <c r="I144" s="83">
        <f t="shared" si="64"/>
        <v>2373597.44</v>
      </c>
      <c r="J144" s="83">
        <f t="shared" si="64"/>
        <v>2733614.24</v>
      </c>
      <c r="K144" s="79">
        <f t="shared" si="64"/>
        <v>2773614.24</v>
      </c>
      <c r="L144" s="79">
        <f t="shared" si="64"/>
        <v>2593614.2400000002</v>
      </c>
      <c r="M144" s="79">
        <f t="shared" si="64"/>
        <v>949614.24</v>
      </c>
      <c r="N144" s="79">
        <f t="shared" si="64"/>
        <v>1037614.24</v>
      </c>
      <c r="O144" s="79">
        <f t="shared" si="64"/>
        <v>1031614.24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spans="1:26" s="71" customFormat="1" x14ac:dyDescent="0.25">
      <c r="A145" s="99"/>
      <c r="B145" s="47"/>
      <c r="C145" s="77"/>
      <c r="D145" s="89" t="s">
        <v>219</v>
      </c>
      <c r="E145" s="89"/>
      <c r="F145" s="89"/>
      <c r="G145" s="90"/>
      <c r="H145" s="84">
        <f t="shared" ref="H145:O145" si="65">H34</f>
        <v>2204000</v>
      </c>
      <c r="I145" s="84">
        <f t="shared" si="65"/>
        <v>1985590.2399999998</v>
      </c>
      <c r="J145" s="84">
        <f t="shared" si="65"/>
        <v>2225523.04</v>
      </c>
      <c r="K145" s="90">
        <f t="shared" si="65"/>
        <v>2345523.04</v>
      </c>
      <c r="L145" s="90">
        <f t="shared" si="65"/>
        <v>2285523.04</v>
      </c>
      <c r="M145" s="90">
        <f t="shared" si="65"/>
        <v>1281523.04</v>
      </c>
      <c r="N145" s="90">
        <f t="shared" si="65"/>
        <v>929523.04</v>
      </c>
      <c r="O145" s="90">
        <f t="shared" si="65"/>
        <v>783523.04</v>
      </c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 spans="1:26" s="71" customFormat="1" x14ac:dyDescent="0.25">
      <c r="A146" s="99"/>
      <c r="B146" s="47"/>
      <c r="C146" s="77"/>
      <c r="D146" s="89" t="s">
        <v>218</v>
      </c>
      <c r="E146" s="89"/>
      <c r="F146" s="89"/>
      <c r="G146" s="90"/>
      <c r="H146" s="84">
        <f t="shared" ref="H146:O146" si="66">H97-H110</f>
        <v>-1560000</v>
      </c>
      <c r="I146" s="84">
        <f t="shared" si="66"/>
        <v>-388007.20000000019</v>
      </c>
      <c r="J146" s="84">
        <f t="shared" si="66"/>
        <v>-508091.20000000019</v>
      </c>
      <c r="K146" s="90">
        <f t="shared" si="66"/>
        <v>-428091.20000000019</v>
      </c>
      <c r="L146" s="90">
        <f t="shared" si="66"/>
        <v>-308091.20000000019</v>
      </c>
      <c r="M146" s="90">
        <f t="shared" si="66"/>
        <v>331908.80000000005</v>
      </c>
      <c r="N146" s="90">
        <f t="shared" si="66"/>
        <v>-108091.19999999995</v>
      </c>
      <c r="O146" s="90">
        <f t="shared" si="66"/>
        <v>-248091.19999999995</v>
      </c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spans="1:26" s="71" customFormat="1" x14ac:dyDescent="0.25">
      <c r="A147" s="99"/>
      <c r="B147" s="47"/>
      <c r="C147" s="78" t="s">
        <v>220</v>
      </c>
      <c r="D147" s="78"/>
      <c r="E147" s="77"/>
      <c r="F147" s="77"/>
      <c r="G147" s="79"/>
      <c r="H147" s="83">
        <f t="shared" ref="H147:O147" si="67">H112</f>
        <v>-60</v>
      </c>
      <c r="I147" s="83">
        <f t="shared" si="67"/>
        <v>-700</v>
      </c>
      <c r="J147" s="83">
        <f t="shared" si="67"/>
        <v>0</v>
      </c>
      <c r="K147" s="79">
        <f t="shared" si="67"/>
        <v>0</v>
      </c>
      <c r="L147" s="79">
        <f t="shared" si="67"/>
        <v>0</v>
      </c>
      <c r="M147" s="79">
        <f t="shared" si="67"/>
        <v>0</v>
      </c>
      <c r="N147" s="79">
        <f t="shared" si="67"/>
        <v>0</v>
      </c>
      <c r="O147" s="79">
        <f t="shared" si="67"/>
        <v>0</v>
      </c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spans="1:26" s="71" customFormat="1" x14ac:dyDescent="0.25">
      <c r="A148" s="99"/>
      <c r="B148" s="47"/>
      <c r="C148" s="78" t="s">
        <v>213</v>
      </c>
      <c r="D148" s="78"/>
      <c r="E148" s="77"/>
      <c r="F148" s="77"/>
      <c r="G148" s="79"/>
      <c r="H148" s="83">
        <f t="shared" ref="H148:O148" si="68">H115+H116</f>
        <v>100</v>
      </c>
      <c r="I148" s="83">
        <f t="shared" si="68"/>
        <v>0</v>
      </c>
      <c r="J148" s="83">
        <f t="shared" si="68"/>
        <v>0</v>
      </c>
      <c r="K148" s="79">
        <f t="shared" si="68"/>
        <v>0</v>
      </c>
      <c r="L148" s="79">
        <f t="shared" si="68"/>
        <v>0</v>
      </c>
      <c r="M148" s="79">
        <f t="shared" si="68"/>
        <v>0</v>
      </c>
      <c r="N148" s="79">
        <f t="shared" si="68"/>
        <v>0</v>
      </c>
      <c r="O148" s="79">
        <f t="shared" si="68"/>
        <v>0</v>
      </c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 spans="1:26" s="73" customFormat="1" x14ac:dyDescent="0.25">
      <c r="A149" s="99"/>
      <c r="B149" s="93"/>
      <c r="C149" s="78" t="s">
        <v>212</v>
      </c>
      <c r="D149" s="78"/>
      <c r="E149" s="78"/>
      <c r="F149" s="78"/>
      <c r="G149" s="80"/>
      <c r="H149" s="85">
        <f>H123-H153</f>
        <v>1764040</v>
      </c>
      <c r="I149" s="85">
        <f t="shared" ref="I149:O149" si="69">I123-I153</f>
        <v>6135937.4399999995</v>
      </c>
      <c r="J149" s="85">
        <f t="shared" si="69"/>
        <v>8870051.6799999997</v>
      </c>
      <c r="K149" s="80">
        <f t="shared" si="69"/>
        <v>11643665.92</v>
      </c>
      <c r="L149" s="80">
        <f t="shared" si="69"/>
        <v>14237280.16</v>
      </c>
      <c r="M149" s="80">
        <f t="shared" si="69"/>
        <v>15186894.4</v>
      </c>
      <c r="N149" s="80">
        <f t="shared" si="69"/>
        <v>16224508.640000001</v>
      </c>
      <c r="O149" s="80">
        <f t="shared" si="69"/>
        <v>17256122.879999999</v>
      </c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spans="1:26" s="71" customFormat="1" x14ac:dyDescent="0.25">
      <c r="A150" s="99"/>
      <c r="B150" s="47"/>
      <c r="C150" s="78"/>
      <c r="D150" s="78"/>
      <c r="E150" s="77"/>
      <c r="F150" s="77"/>
      <c r="G150" s="79"/>
      <c r="H150" s="83"/>
      <c r="I150" s="83"/>
      <c r="J150" s="83"/>
      <c r="K150" s="79"/>
      <c r="L150" s="79"/>
      <c r="M150" s="79"/>
      <c r="N150" s="79"/>
      <c r="O150" s="79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spans="1:26" s="71" customFormat="1" x14ac:dyDescent="0.25">
      <c r="A151" s="99"/>
      <c r="B151" s="47"/>
      <c r="C151" s="78" t="s">
        <v>216</v>
      </c>
      <c r="D151" s="78"/>
      <c r="E151" s="77"/>
      <c r="F151" s="77"/>
      <c r="G151" s="79"/>
      <c r="H151" s="83">
        <f>H149-H143</f>
        <v>-235960</v>
      </c>
      <c r="I151" s="83">
        <f>I149-I143</f>
        <v>2371897.4399999995</v>
      </c>
      <c r="J151" s="83">
        <f>J149-J143</f>
        <v>2733614.24</v>
      </c>
      <c r="K151" s="79">
        <f>K149-K143</f>
        <v>2773614.24</v>
      </c>
      <c r="L151" s="79">
        <f t="shared" ref="L151:O151" si="70">L149-L143</f>
        <v>2593614.2400000002</v>
      </c>
      <c r="M151" s="79">
        <f t="shared" si="70"/>
        <v>949614.24000000022</v>
      </c>
      <c r="N151" s="79">
        <f t="shared" si="70"/>
        <v>1037614.2400000002</v>
      </c>
      <c r="O151" s="79">
        <f t="shared" si="70"/>
        <v>1031614.2399999984</v>
      </c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spans="1:26" s="71" customFormat="1" x14ac:dyDescent="0.25">
      <c r="A152" s="99"/>
      <c r="B152" s="47"/>
      <c r="C152" s="78"/>
      <c r="D152" s="78"/>
      <c r="E152" s="77"/>
      <c r="F152" s="77"/>
      <c r="G152" s="79"/>
      <c r="H152" s="83"/>
      <c r="I152" s="83"/>
      <c r="J152" s="83"/>
      <c r="K152" s="79"/>
      <c r="L152" s="79"/>
      <c r="M152" s="79"/>
      <c r="N152" s="79"/>
      <c r="O152" s="79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spans="1:26" s="71" customFormat="1" x14ac:dyDescent="0.25">
      <c r="A153" s="99"/>
      <c r="B153" s="47"/>
      <c r="C153" s="78" t="s">
        <v>214</v>
      </c>
      <c r="D153" s="77"/>
      <c r="E153" s="77"/>
      <c r="F153" s="77"/>
      <c r="G153" s="79"/>
      <c r="H153" s="83">
        <f t="shared" ref="H153:O153" si="71">H58</f>
        <v>2000000</v>
      </c>
      <c r="I153" s="83">
        <f t="shared" si="71"/>
        <v>500</v>
      </c>
      <c r="J153" s="83">
        <f t="shared" si="71"/>
        <v>0</v>
      </c>
      <c r="K153" s="79">
        <f t="shared" si="71"/>
        <v>0</v>
      </c>
      <c r="L153" s="79">
        <f t="shared" si="71"/>
        <v>0</v>
      </c>
      <c r="M153" s="79">
        <f t="shared" si="71"/>
        <v>0</v>
      </c>
      <c r="N153" s="79">
        <f t="shared" si="71"/>
        <v>0</v>
      </c>
      <c r="O153" s="79">
        <f t="shared" si="71"/>
        <v>0</v>
      </c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spans="1:26" s="71" customFormat="1" x14ac:dyDescent="0.25">
      <c r="A154" s="99"/>
      <c r="B154" s="47"/>
      <c r="C154" s="78" t="s">
        <v>239</v>
      </c>
      <c r="D154" s="77"/>
      <c r="E154" s="77"/>
      <c r="F154" s="77"/>
      <c r="G154" s="79"/>
      <c r="H154" s="83">
        <f>H117</f>
        <v>0</v>
      </c>
      <c r="I154" s="83">
        <f>I117</f>
        <v>0</v>
      </c>
      <c r="J154" s="83">
        <f>J117</f>
        <v>0</v>
      </c>
      <c r="K154" s="79">
        <f t="shared" ref="K154:O154" si="72">K117</f>
        <v>0</v>
      </c>
      <c r="L154" s="79">
        <f t="shared" si="72"/>
        <v>0</v>
      </c>
      <c r="M154" s="79">
        <f t="shared" si="72"/>
        <v>0</v>
      </c>
      <c r="N154" s="79">
        <f t="shared" si="72"/>
        <v>0</v>
      </c>
      <c r="O154" s="79">
        <f t="shared" si="72"/>
        <v>0</v>
      </c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spans="1:26" s="71" customFormat="1" x14ac:dyDescent="0.25">
      <c r="A155" s="99"/>
      <c r="B155" s="47"/>
      <c r="C155" s="78"/>
      <c r="D155" s="78"/>
      <c r="E155" s="77"/>
      <c r="F155" s="77"/>
      <c r="G155" s="79"/>
      <c r="H155" s="83"/>
      <c r="I155" s="83"/>
      <c r="J155" s="83"/>
      <c r="K155" s="79"/>
      <c r="L155" s="79"/>
      <c r="M155" s="79"/>
      <c r="N155" s="79"/>
      <c r="O155" s="79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spans="1:26" s="71" customFormat="1" x14ac:dyDescent="0.25">
      <c r="A156" s="99"/>
      <c r="B156" s="47"/>
      <c r="C156" s="78"/>
      <c r="D156" s="78"/>
      <c r="E156" s="77"/>
      <c r="F156" s="77"/>
      <c r="G156" s="79"/>
      <c r="H156" s="83"/>
      <c r="I156" s="83"/>
      <c r="J156" s="83"/>
      <c r="K156" s="79"/>
      <c r="L156" s="79"/>
      <c r="M156" s="79"/>
      <c r="N156" s="79"/>
      <c r="O156" s="79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spans="1:26" s="71" customFormat="1" x14ac:dyDescent="0.25">
      <c r="A157" s="99"/>
      <c r="B157" s="47"/>
      <c r="C157" s="78" t="s">
        <v>229</v>
      </c>
      <c r="D157" s="77"/>
      <c r="E157" s="77"/>
      <c r="F157" s="77"/>
      <c r="G157" s="79"/>
      <c r="H157" s="83">
        <f>H125</f>
        <v>2000000</v>
      </c>
      <c r="I157" s="83">
        <f t="shared" ref="I157:O157" si="73">I125</f>
        <v>5226540</v>
      </c>
      <c r="J157" s="83">
        <f t="shared" si="73"/>
        <v>7636437.4399999995</v>
      </c>
      <c r="K157" s="79">
        <f t="shared" si="73"/>
        <v>10520051.68</v>
      </c>
      <c r="L157" s="79">
        <f t="shared" si="73"/>
        <v>13368665.92</v>
      </c>
      <c r="M157" s="79">
        <f t="shared" si="73"/>
        <v>15924780.16</v>
      </c>
      <c r="N157" s="79">
        <f t="shared" si="73"/>
        <v>16236894.4</v>
      </c>
      <c r="O157" s="79">
        <f t="shared" si="73"/>
        <v>17049508.640000001</v>
      </c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spans="1:26" s="71" customFormat="1" x14ac:dyDescent="0.25">
      <c r="A158" s="99"/>
      <c r="B158" s="47"/>
      <c r="C158" s="77"/>
      <c r="D158" s="78"/>
      <c r="E158" s="77"/>
      <c r="F158" s="77"/>
      <c r="G158" s="79"/>
      <c r="H158" s="83"/>
      <c r="I158" s="83"/>
      <c r="J158" s="83"/>
      <c r="K158" s="79"/>
      <c r="L158" s="79"/>
      <c r="M158" s="79"/>
      <c r="N158" s="79"/>
      <c r="O158" s="79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spans="1:26" s="71" customFormat="1" x14ac:dyDescent="0.25">
      <c r="A159" s="99"/>
      <c r="B159" s="47"/>
      <c r="C159" s="78" t="s">
        <v>221</v>
      </c>
      <c r="D159" s="78"/>
      <c r="E159" s="77"/>
      <c r="F159" s="77"/>
      <c r="G159" s="79"/>
      <c r="H159" s="100" t="s">
        <v>225</v>
      </c>
      <c r="I159" s="83"/>
      <c r="J159" s="86"/>
      <c r="K159" s="79"/>
      <c r="L159" s="79"/>
      <c r="M159" s="79"/>
      <c r="N159" s="79"/>
      <c r="O159" s="79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spans="1:26" s="71" customFormat="1" x14ac:dyDescent="0.25">
      <c r="A160" s="99"/>
      <c r="B160" s="47"/>
      <c r="D160" s="78"/>
      <c r="E160" s="77"/>
      <c r="F160" s="77"/>
      <c r="G160" s="79"/>
      <c r="I160" s="83"/>
      <c r="J160" s="86"/>
      <c r="K160" s="79"/>
      <c r="L160" s="79"/>
      <c r="M160" s="79"/>
      <c r="N160" s="79"/>
      <c r="O160" s="79"/>
      <c r="P160" s="72"/>
      <c r="Q160" s="72" t="s">
        <v>230</v>
      </c>
      <c r="R160" s="72"/>
      <c r="S160" s="72"/>
      <c r="T160" s="72"/>
      <c r="U160" s="72"/>
      <c r="V160" s="72"/>
      <c r="W160" s="72"/>
      <c r="X160" s="72"/>
      <c r="Y160" s="72"/>
      <c r="Z160" s="72"/>
    </row>
    <row r="161" spans="1:26" s="71" customFormat="1" x14ac:dyDescent="0.25">
      <c r="A161" s="99"/>
      <c r="B161" s="47"/>
      <c r="C161" s="77"/>
      <c r="D161" s="77"/>
      <c r="E161" s="77"/>
      <c r="F161" s="77"/>
      <c r="G161" s="79"/>
      <c r="H161" s="83" t="s">
        <v>6</v>
      </c>
      <c r="I161" s="83" t="s">
        <v>6</v>
      </c>
      <c r="J161" s="83" t="s">
        <v>6</v>
      </c>
      <c r="K161" s="79" t="s">
        <v>6</v>
      </c>
      <c r="L161" s="79" t="s">
        <v>6</v>
      </c>
      <c r="M161" s="79" t="s">
        <v>6</v>
      </c>
      <c r="N161" s="79" t="s">
        <v>6</v>
      </c>
      <c r="O161" s="79" t="s">
        <v>6</v>
      </c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spans="1:26" s="71" customFormat="1" x14ac:dyDescent="0.25">
      <c r="A162" s="99"/>
      <c r="B162" s="47"/>
      <c r="C162" s="78" t="s">
        <v>243</v>
      </c>
      <c r="D162" s="77"/>
      <c r="E162" s="77"/>
      <c r="F162" s="77"/>
      <c r="G162" s="79"/>
      <c r="H162" s="83">
        <v>1</v>
      </c>
      <c r="I162" s="83">
        <v>2</v>
      </c>
      <c r="J162" s="83">
        <v>3</v>
      </c>
      <c r="K162" s="79">
        <v>4</v>
      </c>
      <c r="L162" s="79">
        <v>5</v>
      </c>
      <c r="M162" s="79">
        <v>6</v>
      </c>
      <c r="N162" s="79">
        <v>7</v>
      </c>
      <c r="O162" s="79">
        <v>8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spans="1:26" x14ac:dyDescent="0.25">
      <c r="A163" s="99"/>
      <c r="C163" s="77"/>
      <c r="D163" s="79" t="s">
        <v>36</v>
      </c>
      <c r="E163" s="77"/>
      <c r="F163" s="77"/>
      <c r="G163" s="79"/>
      <c r="H163" s="83">
        <f t="shared" ref="H163:O163" si="74">G78+G79</f>
        <v>2900000</v>
      </c>
      <c r="I163" s="83">
        <f t="shared" si="74"/>
        <v>5104000</v>
      </c>
      <c r="J163" s="83">
        <f t="shared" si="74"/>
        <v>7089590.2400000002</v>
      </c>
      <c r="K163" s="79">
        <f t="shared" si="74"/>
        <v>9315113.2799999993</v>
      </c>
      <c r="L163" s="79">
        <f t="shared" si="74"/>
        <v>11660636.32</v>
      </c>
      <c r="M163" s="79">
        <f t="shared" si="74"/>
        <v>13946159.359999999</v>
      </c>
      <c r="N163" s="79">
        <f t="shared" si="74"/>
        <v>15227682.399999999</v>
      </c>
      <c r="O163" s="79">
        <f t="shared" si="74"/>
        <v>16157205.439999998</v>
      </c>
    </row>
    <row r="164" spans="1:26" x14ac:dyDescent="0.25">
      <c r="A164" s="99"/>
      <c r="C164" s="77"/>
      <c r="D164" s="79" t="s">
        <v>250</v>
      </c>
      <c r="E164" s="77"/>
      <c r="F164" s="77"/>
      <c r="G164" s="79"/>
      <c r="H164" s="83">
        <f t="shared" ref="H164:O164" si="75">((H34+H31)/(H163))*100</f>
        <v>76</v>
      </c>
      <c r="I164" s="83">
        <f t="shared" si="75"/>
        <v>45.720952978056424</v>
      </c>
      <c r="J164" s="83">
        <f t="shared" si="75"/>
        <v>36.3013115409615</v>
      </c>
      <c r="K164" s="79">
        <f t="shared" si="75"/>
        <v>28.916602074859583</v>
      </c>
      <c r="L164" s="79">
        <f t="shared" si="75"/>
        <v>22.585510496394594</v>
      </c>
      <c r="M164" s="79">
        <f t="shared" si="75"/>
        <v>11.685039572070401</v>
      </c>
      <c r="N164" s="79">
        <f t="shared" si="75"/>
        <v>8.390076746018817</v>
      </c>
      <c r="O164" s="79">
        <f t="shared" si="75"/>
        <v>7.003774533920887</v>
      </c>
    </row>
    <row r="165" spans="1:26" x14ac:dyDescent="0.25">
      <c r="A165" s="99"/>
      <c r="C165" s="77"/>
      <c r="D165" s="79" t="s">
        <v>244</v>
      </c>
      <c r="E165" s="77"/>
      <c r="F165" s="77"/>
      <c r="G165" s="79"/>
      <c r="H165" s="83">
        <f t="shared" ref="H165:O165" si="76">(H28/H62)*100</f>
        <v>31.966589036187749</v>
      </c>
      <c r="I165" s="83">
        <f t="shared" si="76"/>
        <v>27.203352690181926</v>
      </c>
      <c r="J165" s="83">
        <f t="shared" si="76"/>
        <v>24.877342470900246</v>
      </c>
      <c r="K165" s="79">
        <f t="shared" si="76"/>
        <v>22.237320956710327</v>
      </c>
      <c r="L165" s="79">
        <f t="shared" si="76"/>
        <v>19.210488534927482</v>
      </c>
      <c r="M165" s="79">
        <f t="shared" si="76"/>
        <v>11.737751720208166</v>
      </c>
      <c r="N165" s="79">
        <f t="shared" si="76"/>
        <v>8.9511155636779307</v>
      </c>
      <c r="O165" s="79">
        <f t="shared" si="76"/>
        <v>7.6910620233258093</v>
      </c>
    </row>
    <row r="166" spans="1:26" x14ac:dyDescent="0.25">
      <c r="A166" s="99"/>
      <c r="C166" s="77"/>
      <c r="D166" s="79"/>
      <c r="E166" s="77"/>
      <c r="F166" s="77"/>
      <c r="G166" s="79"/>
      <c r="H166" s="83"/>
      <c r="I166" s="83"/>
      <c r="J166" s="83"/>
      <c r="K166" s="79"/>
      <c r="L166" s="79"/>
      <c r="M166" s="79"/>
      <c r="N166" s="79"/>
      <c r="O166" s="79"/>
    </row>
    <row r="167" spans="1:26" x14ac:dyDescent="0.25">
      <c r="A167" s="99"/>
      <c r="C167" s="77"/>
      <c r="D167" s="79"/>
      <c r="E167" s="77"/>
      <c r="F167" s="77"/>
      <c r="G167" s="79"/>
      <c r="H167" s="83"/>
      <c r="I167" s="83"/>
      <c r="J167" s="83"/>
      <c r="K167" s="79"/>
      <c r="L167" s="79"/>
      <c r="M167" s="79"/>
      <c r="N167" s="79"/>
      <c r="O167" s="79"/>
    </row>
    <row r="168" spans="1:26" x14ac:dyDescent="0.25">
      <c r="A168" s="99"/>
      <c r="C168" s="77"/>
      <c r="D168" s="77" t="s">
        <v>245</v>
      </c>
      <c r="E168" s="77"/>
      <c r="F168" s="77"/>
      <c r="G168" s="79"/>
      <c r="H168" s="87">
        <f t="shared" ref="H168:O168" si="77">H50/H71</f>
        <v>1.9688107448107448</v>
      </c>
      <c r="I168" s="87">
        <f t="shared" si="77"/>
        <v>2.9607040076190474</v>
      </c>
      <c r="J168" s="87">
        <f t="shared" si="77"/>
        <v>3.8002339186147185</v>
      </c>
      <c r="K168" s="91">
        <f t="shared" si="77"/>
        <v>4.6967297258799174</v>
      </c>
      <c r="L168" s="91">
        <f t="shared" si="77"/>
        <v>5.7968949096296294</v>
      </c>
      <c r="M168" s="91">
        <f t="shared" si="77"/>
        <v>9.7306980680272108</v>
      </c>
      <c r="N168" s="91">
        <f t="shared" si="77"/>
        <v>13.137478870995672</v>
      </c>
      <c r="O168" s="91">
        <f t="shared" si="77"/>
        <v>15.722393193650793</v>
      </c>
    </row>
    <row r="169" spans="1:26" x14ac:dyDescent="0.25">
      <c r="A169" s="99"/>
      <c r="C169" s="77"/>
      <c r="D169" s="79"/>
      <c r="E169" s="77"/>
      <c r="F169" s="77"/>
      <c r="G169" s="79"/>
      <c r="H169" s="83"/>
      <c r="I169" s="83"/>
      <c r="J169" s="83"/>
      <c r="K169" s="79"/>
      <c r="L169" s="79"/>
      <c r="M169" s="79"/>
      <c r="N169" s="79"/>
      <c r="O169" s="79"/>
    </row>
    <row r="170" spans="1:26" x14ac:dyDescent="0.25">
      <c r="A170" s="99"/>
      <c r="C170" s="77"/>
      <c r="D170" s="79" t="s">
        <v>246</v>
      </c>
      <c r="E170" s="77"/>
      <c r="F170" s="77"/>
      <c r="G170" s="79"/>
      <c r="H170" s="83">
        <f>(H15/H12)*100</f>
        <v>25</v>
      </c>
      <c r="I170" s="83"/>
      <c r="J170" s="83"/>
      <c r="K170" s="79"/>
      <c r="L170" s="79"/>
      <c r="M170" s="79"/>
      <c r="N170" s="79"/>
      <c r="O170" s="79"/>
    </row>
    <row r="171" spans="1:26" x14ac:dyDescent="0.25">
      <c r="A171" s="99"/>
      <c r="C171" s="77"/>
      <c r="D171" s="79" t="s">
        <v>247</v>
      </c>
      <c r="E171" s="77"/>
      <c r="F171" s="77"/>
      <c r="G171" s="79"/>
      <c r="H171" s="83">
        <f t="shared" ref="H171:O171" si="78">(H28/H12)*100</f>
        <v>73.205128205128204</v>
      </c>
      <c r="I171" s="83">
        <f t="shared" si="78"/>
        <v>73.25</v>
      </c>
      <c r="J171" s="83">
        <f t="shared" si="78"/>
        <v>73.409090909090907</v>
      </c>
      <c r="K171" s="79">
        <f t="shared" si="78"/>
        <v>73.478260869565219</v>
      </c>
      <c r="L171" s="79">
        <f t="shared" si="78"/>
        <v>73.444444444444443</v>
      </c>
      <c r="M171" s="79">
        <f t="shared" si="78"/>
        <v>73.214285714285708</v>
      </c>
      <c r="N171" s="79">
        <f t="shared" si="78"/>
        <v>73.181818181818187</v>
      </c>
      <c r="O171" s="79">
        <f t="shared" si="78"/>
        <v>73.205128205128204</v>
      </c>
    </row>
    <row r="172" spans="1:26" x14ac:dyDescent="0.25">
      <c r="A172" s="99"/>
      <c r="C172" s="77"/>
      <c r="D172" s="79" t="s">
        <v>248</v>
      </c>
      <c r="E172" s="77"/>
      <c r="F172" s="77"/>
      <c r="G172" s="79"/>
      <c r="H172" s="83">
        <f t="shared" ref="H172:O172" si="79">(H28/(H51+H50-H71))*100</f>
        <v>58.460492583400899</v>
      </c>
      <c r="I172" s="83">
        <f t="shared" si="79"/>
        <v>41.752532388274425</v>
      </c>
      <c r="J172" s="83">
        <f t="shared" si="79"/>
        <v>34.474292408723073</v>
      </c>
      <c r="K172" s="79">
        <f t="shared" si="79"/>
        <v>28.575384467459592</v>
      </c>
      <c r="L172" s="79">
        <f t="shared" si="79"/>
        <v>23.219992237898747</v>
      </c>
      <c r="M172" s="79">
        <f t="shared" si="79"/>
        <v>13.028375160484796</v>
      </c>
      <c r="N172" s="79">
        <f t="shared" si="79"/>
        <v>9.5156205760638777</v>
      </c>
      <c r="O172" s="79">
        <f t="shared" si="79"/>
        <v>7.9425532093110816</v>
      </c>
    </row>
    <row r="173" spans="1:26" x14ac:dyDescent="0.25">
      <c r="A173" s="99"/>
      <c r="C173" s="77"/>
      <c r="D173" s="79"/>
      <c r="E173" s="77"/>
      <c r="F173" s="77"/>
      <c r="G173" s="79"/>
      <c r="H173" s="83"/>
      <c r="I173" s="83"/>
      <c r="J173" s="83"/>
      <c r="K173" s="79"/>
      <c r="L173" s="79"/>
      <c r="M173" s="79"/>
      <c r="N173" s="79"/>
      <c r="O173" s="79"/>
    </row>
    <row r="174" spans="1:26" s="63" customFormat="1" x14ac:dyDescent="0.25">
      <c r="A174" s="99"/>
      <c r="B174" s="47"/>
      <c r="C174" s="77"/>
      <c r="D174" s="79" t="s">
        <v>249</v>
      </c>
      <c r="E174" s="77"/>
      <c r="F174" s="77"/>
      <c r="G174" s="79"/>
      <c r="H174" s="87">
        <f>H34/H62</f>
        <v>0.24677534933715514</v>
      </c>
      <c r="I174" s="87">
        <f t="shared" ref="I174:O174" si="80">I28/I62</f>
        <v>0.27203352690181926</v>
      </c>
      <c r="J174" s="87">
        <f t="shared" si="80"/>
        <v>0.24877342470900246</v>
      </c>
      <c r="K174" s="91">
        <f t="shared" si="80"/>
        <v>0.22237320956710327</v>
      </c>
      <c r="L174" s="91">
        <f t="shared" si="80"/>
        <v>0.19210488534927481</v>
      </c>
      <c r="M174" s="91">
        <f t="shared" si="80"/>
        <v>0.11737751720208167</v>
      </c>
      <c r="N174" s="91">
        <f t="shared" si="80"/>
        <v>8.9511155636779305E-2</v>
      </c>
      <c r="O174" s="91">
        <f t="shared" si="80"/>
        <v>7.6910620233258092E-2</v>
      </c>
    </row>
    <row r="175" spans="1:26" s="63" customFormat="1" x14ac:dyDescent="0.25">
      <c r="A175" s="92"/>
      <c r="B175" s="47"/>
      <c r="C175"/>
      <c r="D175"/>
      <c r="E175"/>
      <c r="F175"/>
      <c r="H175" s="100"/>
      <c r="I175" s="100"/>
      <c r="J175" s="100"/>
    </row>
    <row r="176" spans="1:26" s="63" customFormat="1" x14ac:dyDescent="0.25">
      <c r="A176" s="92"/>
      <c r="B176" s="47"/>
      <c r="C176"/>
      <c r="D176"/>
      <c r="E176"/>
      <c r="F176"/>
      <c r="H176" s="63" t="s">
        <v>251</v>
      </c>
    </row>
    <row r="194" spans="1:6" s="63" customFormat="1" x14ac:dyDescent="0.25">
      <c r="A194" s="92"/>
      <c r="B194" s="47"/>
      <c r="C194"/>
      <c r="D194"/>
      <c r="E194"/>
      <c r="F194" t="s">
        <v>240</v>
      </c>
    </row>
    <row r="195" spans="1:6" s="63" customFormat="1" x14ac:dyDescent="0.25">
      <c r="A195" s="92"/>
      <c r="B195" s="47"/>
      <c r="C195"/>
      <c r="D195"/>
      <c r="E195"/>
      <c r="F195" t="s">
        <v>241</v>
      </c>
    </row>
    <row r="196" spans="1:6" s="63" customFormat="1" x14ac:dyDescent="0.25">
      <c r="A196" s="92"/>
      <c r="B196" s="47"/>
      <c r="C196"/>
      <c r="D196"/>
      <c r="E196"/>
      <c r="F196" t="s">
        <v>242</v>
      </c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196"/>
  <sheetViews>
    <sheetView topLeftCell="A46" workbookViewId="0">
      <selection activeCell="G71" sqref="G71"/>
    </sheetView>
  </sheetViews>
  <sheetFormatPr defaultRowHeight="15" x14ac:dyDescent="0.25"/>
  <cols>
    <col min="1" max="1" width="9.140625" style="92"/>
    <col min="2" max="2" width="9.140625" style="47"/>
    <col min="7" max="7" width="15" style="63" customWidth="1"/>
    <col min="8" max="8" width="10.140625" style="63" customWidth="1"/>
    <col min="9" max="9" width="10.85546875" style="63" customWidth="1"/>
    <col min="10" max="15" width="11" style="63" customWidth="1"/>
    <col min="16" max="26" width="9.140625" style="63"/>
  </cols>
  <sheetData>
    <row r="4" spans="3:20" x14ac:dyDescent="0.25">
      <c r="H4" s="64" t="s">
        <v>4</v>
      </c>
      <c r="I4" s="64"/>
      <c r="J4" s="64"/>
      <c r="K4" s="64"/>
    </row>
    <row r="5" spans="3:20" x14ac:dyDescent="0.25">
      <c r="H5" s="64"/>
      <c r="I5" s="64" t="s">
        <v>5</v>
      </c>
      <c r="J5" s="64"/>
      <c r="K5" s="64"/>
    </row>
    <row r="6" spans="3:20" x14ac:dyDescent="0.25">
      <c r="H6" s="64" t="s">
        <v>6</v>
      </c>
      <c r="I6" s="64" t="s">
        <v>6</v>
      </c>
      <c r="J6" s="64" t="s">
        <v>6</v>
      </c>
      <c r="K6" s="64" t="s">
        <v>6</v>
      </c>
      <c r="L6" s="63" t="s">
        <v>6</v>
      </c>
      <c r="M6" s="63" t="s">
        <v>6</v>
      </c>
      <c r="N6" s="63" t="s">
        <v>6</v>
      </c>
      <c r="O6" s="63" t="s">
        <v>6</v>
      </c>
    </row>
    <row r="7" spans="3:20" x14ac:dyDescent="0.25">
      <c r="H7" s="64">
        <v>1</v>
      </c>
      <c r="I7" s="64">
        <v>2</v>
      </c>
      <c r="J7" s="64">
        <v>3</v>
      </c>
      <c r="K7" s="64">
        <v>4</v>
      </c>
      <c r="L7" s="63">
        <v>5</v>
      </c>
      <c r="M7" s="63">
        <v>6</v>
      </c>
      <c r="N7" s="63">
        <v>7</v>
      </c>
      <c r="O7" s="63">
        <v>8</v>
      </c>
    </row>
    <row r="8" spans="3:20" x14ac:dyDescent="0.25">
      <c r="I8" s="63" t="s">
        <v>7</v>
      </c>
    </row>
    <row r="10" spans="3:20" x14ac:dyDescent="0.25">
      <c r="C10" t="s">
        <v>130</v>
      </c>
      <c r="E10" t="s">
        <v>60</v>
      </c>
      <c r="H10" s="69">
        <v>2000000</v>
      </c>
      <c r="I10" s="69">
        <v>2100000</v>
      </c>
      <c r="J10" s="69">
        <v>2300000</v>
      </c>
      <c r="K10" s="69">
        <v>2500000</v>
      </c>
      <c r="L10" s="69">
        <v>2500000</v>
      </c>
      <c r="M10" s="69">
        <v>1800000</v>
      </c>
      <c r="N10" s="69">
        <v>1700000</v>
      </c>
      <c r="O10" s="69">
        <v>1700000</v>
      </c>
    </row>
    <row r="11" spans="3:20" x14ac:dyDescent="0.25">
      <c r="E11" t="s">
        <v>133</v>
      </c>
      <c r="H11" s="69">
        <v>1900000</v>
      </c>
      <c r="I11" s="69">
        <v>1900000</v>
      </c>
      <c r="J11" s="69">
        <v>2100000</v>
      </c>
      <c r="K11" s="69">
        <v>2100000</v>
      </c>
      <c r="L11" s="69">
        <v>2000000</v>
      </c>
      <c r="M11" s="69">
        <v>1000000</v>
      </c>
      <c r="N11" s="69">
        <v>500000</v>
      </c>
      <c r="O11" s="69">
        <v>250000</v>
      </c>
    </row>
    <row r="12" spans="3:20" x14ac:dyDescent="0.25">
      <c r="C12" s="45" t="s">
        <v>131</v>
      </c>
      <c r="D12" s="45"/>
      <c r="E12" s="45"/>
      <c r="F12" s="45"/>
      <c r="G12" s="68"/>
      <c r="H12" s="68">
        <f>H10+H11</f>
        <v>3900000</v>
      </c>
      <c r="I12" s="68">
        <f t="shared" ref="I12:K12" si="0">I10+I11</f>
        <v>4000000</v>
      </c>
      <c r="J12" s="68">
        <f t="shared" si="0"/>
        <v>4400000</v>
      </c>
      <c r="K12" s="68">
        <f t="shared" si="0"/>
        <v>4600000</v>
      </c>
      <c r="L12" s="68">
        <f t="shared" ref="L12:O12" si="1">L10+L11</f>
        <v>4500000</v>
      </c>
      <c r="M12" s="68">
        <f t="shared" si="1"/>
        <v>2800000</v>
      </c>
      <c r="N12" s="68">
        <f t="shared" si="1"/>
        <v>2200000</v>
      </c>
      <c r="O12" s="68">
        <f t="shared" si="1"/>
        <v>1950000</v>
      </c>
    </row>
    <row r="13" spans="3:20" x14ac:dyDescent="0.25">
      <c r="C13" t="s">
        <v>9</v>
      </c>
      <c r="E13" t="s">
        <v>60</v>
      </c>
      <c r="H13" s="63">
        <f>H10*0.25</f>
        <v>500000</v>
      </c>
      <c r="I13" s="63">
        <f t="shared" ref="I13:K14" si="2">I10*0.25</f>
        <v>525000</v>
      </c>
      <c r="J13" s="63">
        <f t="shared" si="2"/>
        <v>575000</v>
      </c>
      <c r="K13" s="63">
        <f t="shared" si="2"/>
        <v>625000</v>
      </c>
      <c r="L13" s="63">
        <f t="shared" ref="L13:O13" si="3">L10*0.25</f>
        <v>625000</v>
      </c>
      <c r="M13" s="63">
        <f t="shared" si="3"/>
        <v>450000</v>
      </c>
      <c r="N13" s="63">
        <f t="shared" si="3"/>
        <v>425000</v>
      </c>
      <c r="O13" s="63">
        <f t="shared" si="3"/>
        <v>425000</v>
      </c>
    </row>
    <row r="14" spans="3:20" x14ac:dyDescent="0.25">
      <c r="E14" t="s">
        <v>133</v>
      </c>
      <c r="H14" s="63">
        <f>H11*0.25</f>
        <v>475000</v>
      </c>
      <c r="I14" s="63">
        <f t="shared" si="2"/>
        <v>475000</v>
      </c>
      <c r="J14" s="63">
        <f t="shared" si="2"/>
        <v>525000</v>
      </c>
      <c r="K14" s="63">
        <f t="shared" si="2"/>
        <v>525000</v>
      </c>
      <c r="L14" s="63">
        <f t="shared" ref="L14:O14" si="4">L11*0.25</f>
        <v>500000</v>
      </c>
      <c r="M14" s="63">
        <f t="shared" si="4"/>
        <v>250000</v>
      </c>
      <c r="N14" s="63">
        <f t="shared" si="4"/>
        <v>125000</v>
      </c>
      <c r="O14" s="63">
        <f t="shared" si="4"/>
        <v>62500</v>
      </c>
    </row>
    <row r="15" spans="3:20" x14ac:dyDescent="0.25">
      <c r="C15" s="37" t="s">
        <v>132</v>
      </c>
      <c r="D15" s="37"/>
      <c r="E15" s="37"/>
      <c r="F15" s="37"/>
      <c r="G15" s="64"/>
      <c r="H15" s="64">
        <f t="shared" ref="H15:K15" si="5">H13+H14</f>
        <v>975000</v>
      </c>
      <c r="I15" s="64">
        <f t="shared" si="5"/>
        <v>1000000</v>
      </c>
      <c r="J15" s="64">
        <f t="shared" si="5"/>
        <v>1100000</v>
      </c>
      <c r="K15" s="64">
        <f t="shared" si="5"/>
        <v>1150000</v>
      </c>
      <c r="L15" s="64">
        <f t="shared" ref="L15:O15" si="6">L13+L14</f>
        <v>1125000</v>
      </c>
      <c r="M15" s="64">
        <f t="shared" si="6"/>
        <v>700000</v>
      </c>
      <c r="N15" s="64">
        <f t="shared" si="6"/>
        <v>550000</v>
      </c>
      <c r="O15" s="64">
        <f t="shared" si="6"/>
        <v>487500</v>
      </c>
      <c r="T15" s="63" t="s">
        <v>222</v>
      </c>
    </row>
    <row r="16" spans="3:20" x14ac:dyDescent="0.25">
      <c r="C16" s="37" t="s">
        <v>61</v>
      </c>
      <c r="H16" s="63">
        <f>(H10-H13)+(H11-H14)</f>
        <v>2925000</v>
      </c>
      <c r="I16" s="63">
        <f t="shared" ref="I16:K16" si="7">(I10-I13)+(I11-I14)</f>
        <v>3000000</v>
      </c>
      <c r="J16" s="63">
        <f t="shared" si="7"/>
        <v>3300000</v>
      </c>
      <c r="K16" s="63">
        <f t="shared" si="7"/>
        <v>3450000</v>
      </c>
      <c r="L16" s="63">
        <f t="shared" ref="L16:O16" si="8">(L10-L13)+(L11-L14)</f>
        <v>3375000</v>
      </c>
      <c r="M16" s="63">
        <f t="shared" si="8"/>
        <v>2100000</v>
      </c>
      <c r="N16" s="63">
        <f t="shared" si="8"/>
        <v>1650000</v>
      </c>
      <c r="O16" s="63">
        <f t="shared" si="8"/>
        <v>1462500</v>
      </c>
    </row>
    <row r="17" spans="1:26" x14ac:dyDescent="0.25">
      <c r="C17" s="42" t="s">
        <v>62</v>
      </c>
      <c r="H17" s="63">
        <v>0</v>
      </c>
      <c r="I17" s="63">
        <v>0</v>
      </c>
      <c r="J17" s="63">
        <v>0</v>
      </c>
      <c r="K17" s="63">
        <v>0</v>
      </c>
      <c r="L17" s="63">
        <v>0</v>
      </c>
      <c r="M17" s="63">
        <v>20000</v>
      </c>
      <c r="N17" s="63">
        <v>30000</v>
      </c>
      <c r="O17" s="63">
        <v>35000</v>
      </c>
      <c r="R17" s="63" t="s">
        <v>6</v>
      </c>
      <c r="S17" s="63" t="s">
        <v>6</v>
      </c>
      <c r="T17" s="63" t="s">
        <v>6</v>
      </c>
      <c r="U17" s="63" t="s">
        <v>6</v>
      </c>
      <c r="V17" s="63" t="s">
        <v>6</v>
      </c>
      <c r="W17" s="63" t="s">
        <v>6</v>
      </c>
      <c r="X17" s="63" t="s">
        <v>6</v>
      </c>
      <c r="Y17" s="63" t="s">
        <v>6</v>
      </c>
    </row>
    <row r="18" spans="1:26" x14ac:dyDescent="0.25">
      <c r="C18" s="78" t="s">
        <v>8</v>
      </c>
      <c r="D18" s="77"/>
      <c r="E18" s="77"/>
      <c r="F18" s="77"/>
      <c r="G18" s="79"/>
      <c r="H18" s="80">
        <f>H16+H17</f>
        <v>2925000</v>
      </c>
      <c r="I18" s="80">
        <f t="shared" ref="I18:K18" si="9">I16+I17</f>
        <v>3000000</v>
      </c>
      <c r="J18" s="80">
        <f t="shared" si="9"/>
        <v>3300000</v>
      </c>
      <c r="K18" s="80">
        <f t="shared" si="9"/>
        <v>3450000</v>
      </c>
      <c r="L18" s="80">
        <f t="shared" ref="L18:O18" si="10">L16+L17</f>
        <v>3375000</v>
      </c>
      <c r="M18" s="80">
        <f t="shared" si="10"/>
        <v>2120000</v>
      </c>
      <c r="N18" s="80">
        <f t="shared" si="10"/>
        <v>1680000</v>
      </c>
      <c r="O18" s="80">
        <f t="shared" si="10"/>
        <v>1497500</v>
      </c>
      <c r="P18" s="79"/>
      <c r="R18" s="63">
        <v>1</v>
      </c>
      <c r="S18" s="63">
        <v>2</v>
      </c>
      <c r="T18" s="63">
        <v>3</v>
      </c>
      <c r="U18" s="63">
        <v>4</v>
      </c>
      <c r="V18" s="63">
        <v>5</v>
      </c>
      <c r="W18" s="63">
        <v>6</v>
      </c>
      <c r="X18" s="63">
        <v>7</v>
      </c>
      <c r="Y18" s="63">
        <v>8</v>
      </c>
    </row>
    <row r="19" spans="1:26" x14ac:dyDescent="0.25">
      <c r="C19" s="77"/>
      <c r="D19" s="77"/>
      <c r="E19" s="77"/>
      <c r="H19" s="79"/>
      <c r="I19" s="79"/>
      <c r="J19" s="79"/>
      <c r="K19" s="79"/>
      <c r="L19" s="79"/>
      <c r="M19" s="79"/>
      <c r="N19" s="79"/>
      <c r="O19" s="79"/>
      <c r="P19" s="79"/>
    </row>
    <row r="20" spans="1:26" x14ac:dyDescent="0.25">
      <c r="C20" s="77" t="s">
        <v>0</v>
      </c>
      <c r="D20" s="77"/>
      <c r="E20" s="77"/>
      <c r="H20" s="69">
        <f>R20</f>
        <v>10000</v>
      </c>
      <c r="I20" s="69">
        <f t="shared" ref="I20:I26" si="11">S20</f>
        <v>10000</v>
      </c>
      <c r="J20" s="69">
        <f t="shared" ref="J20:J26" si="12">T20</f>
        <v>10000</v>
      </c>
      <c r="K20" s="69">
        <f t="shared" ref="K20:K26" si="13">U20</f>
        <v>10000</v>
      </c>
      <c r="L20" s="69">
        <f t="shared" ref="L20:L26" si="14">V20</f>
        <v>10000</v>
      </c>
      <c r="M20" s="69">
        <f t="shared" ref="M20:M26" si="15">W20</f>
        <v>10000</v>
      </c>
      <c r="N20" s="69">
        <f t="shared" ref="N20:N26" si="16">X20</f>
        <v>10000</v>
      </c>
      <c r="O20" s="69">
        <f t="shared" ref="O20:O26" si="17">Y20</f>
        <v>10000</v>
      </c>
      <c r="P20" s="79"/>
      <c r="R20" s="63">
        <v>10000</v>
      </c>
      <c r="S20" s="63">
        <v>10000</v>
      </c>
      <c r="T20" s="63">
        <v>10000</v>
      </c>
      <c r="U20" s="63">
        <v>10000</v>
      </c>
      <c r="V20" s="63">
        <v>10000</v>
      </c>
      <c r="W20" s="63">
        <v>10000</v>
      </c>
      <c r="X20" s="63">
        <v>10000</v>
      </c>
      <c r="Y20" s="63">
        <v>10000</v>
      </c>
    </row>
    <row r="21" spans="1:26" x14ac:dyDescent="0.25">
      <c r="C21" s="77" t="s">
        <v>54</v>
      </c>
      <c r="D21" s="77"/>
      <c r="E21" s="77"/>
      <c r="H21" s="69">
        <f t="shared" ref="H21:H26" si="18">R21</f>
        <v>10000</v>
      </c>
      <c r="I21" s="69">
        <f t="shared" si="11"/>
        <v>10000</v>
      </c>
      <c r="J21" s="69">
        <f t="shared" si="12"/>
        <v>10000</v>
      </c>
      <c r="K21" s="69">
        <f t="shared" si="13"/>
        <v>10000</v>
      </c>
      <c r="L21" s="69">
        <f t="shared" si="14"/>
        <v>10000</v>
      </c>
      <c r="M21" s="69">
        <f t="shared" si="15"/>
        <v>10000</v>
      </c>
      <c r="N21" s="69">
        <f t="shared" si="16"/>
        <v>10000</v>
      </c>
      <c r="O21" s="69">
        <f t="shared" si="17"/>
        <v>10000</v>
      </c>
      <c r="P21" s="79"/>
      <c r="R21" s="63">
        <v>10000</v>
      </c>
      <c r="S21" s="63">
        <v>10000</v>
      </c>
      <c r="T21" s="63">
        <v>10000</v>
      </c>
      <c r="U21" s="63">
        <v>10000</v>
      </c>
      <c r="V21" s="63">
        <v>10000</v>
      </c>
      <c r="W21" s="63">
        <v>10000</v>
      </c>
      <c r="X21" s="63">
        <v>10000</v>
      </c>
      <c r="Y21" s="63">
        <v>10000</v>
      </c>
    </row>
    <row r="22" spans="1:26" x14ac:dyDescent="0.25">
      <c r="A22" s="92" t="s">
        <v>254</v>
      </c>
      <c r="C22" s="77" t="s">
        <v>1</v>
      </c>
      <c r="D22" s="77"/>
      <c r="E22" s="77"/>
      <c r="F22" s="77"/>
      <c r="G22" s="79"/>
      <c r="H22" s="104">
        <f t="shared" si="18"/>
        <v>10000</v>
      </c>
      <c r="I22" s="104">
        <f t="shared" si="11"/>
        <v>10000</v>
      </c>
      <c r="J22" s="104">
        <f t="shared" si="12"/>
        <v>10000</v>
      </c>
      <c r="K22" s="104">
        <f t="shared" si="13"/>
        <v>10000</v>
      </c>
      <c r="L22" s="104">
        <f t="shared" si="14"/>
        <v>10000</v>
      </c>
      <c r="M22" s="104">
        <f t="shared" si="15"/>
        <v>10000</v>
      </c>
      <c r="N22" s="104">
        <f t="shared" si="16"/>
        <v>10000</v>
      </c>
      <c r="O22" s="104">
        <f t="shared" si="17"/>
        <v>10000</v>
      </c>
      <c r="P22" s="79"/>
      <c r="R22" s="63">
        <v>10000</v>
      </c>
      <c r="S22" s="63">
        <v>10000</v>
      </c>
      <c r="T22" s="63">
        <v>10000</v>
      </c>
      <c r="U22" s="63">
        <v>10000</v>
      </c>
      <c r="V22" s="63">
        <v>10000</v>
      </c>
      <c r="W22" s="63">
        <v>10000</v>
      </c>
      <c r="X22" s="63">
        <v>10000</v>
      </c>
      <c r="Y22" s="63">
        <v>10000</v>
      </c>
    </row>
    <row r="23" spans="1:26" x14ac:dyDescent="0.25">
      <c r="C23" s="77" t="s">
        <v>57</v>
      </c>
      <c r="D23" s="77"/>
      <c r="E23" s="77"/>
      <c r="F23" s="77"/>
      <c r="G23" s="79"/>
      <c r="H23" s="69">
        <f t="shared" si="18"/>
        <v>10000</v>
      </c>
      <c r="I23" s="69">
        <f t="shared" si="11"/>
        <v>10000</v>
      </c>
      <c r="J23" s="69">
        <f t="shared" si="12"/>
        <v>10000</v>
      </c>
      <c r="K23" s="69">
        <f t="shared" si="13"/>
        <v>10000</v>
      </c>
      <c r="L23" s="69">
        <f t="shared" si="14"/>
        <v>10000</v>
      </c>
      <c r="M23" s="69">
        <f t="shared" si="15"/>
        <v>10000</v>
      </c>
      <c r="N23" s="69">
        <f t="shared" si="16"/>
        <v>10000</v>
      </c>
      <c r="O23" s="69">
        <f t="shared" si="17"/>
        <v>10000</v>
      </c>
      <c r="P23" s="79"/>
      <c r="R23" s="63">
        <v>10000</v>
      </c>
      <c r="S23" s="63">
        <v>10000</v>
      </c>
      <c r="T23" s="63">
        <v>10000</v>
      </c>
      <c r="U23" s="63">
        <v>10000</v>
      </c>
      <c r="V23" s="63">
        <v>10000</v>
      </c>
      <c r="W23" s="63">
        <v>10000</v>
      </c>
      <c r="X23" s="63">
        <v>10000</v>
      </c>
      <c r="Y23" s="63">
        <v>10000</v>
      </c>
    </row>
    <row r="24" spans="1:26" x14ac:dyDescent="0.25">
      <c r="C24" s="77" t="s">
        <v>2</v>
      </c>
      <c r="D24" s="77"/>
      <c r="E24" s="77"/>
      <c r="F24" s="77"/>
      <c r="G24" s="79"/>
      <c r="H24" s="69">
        <f t="shared" si="18"/>
        <v>10000</v>
      </c>
      <c r="I24" s="69">
        <f t="shared" si="11"/>
        <v>10000</v>
      </c>
      <c r="J24" s="69">
        <f t="shared" si="12"/>
        <v>10000</v>
      </c>
      <c r="K24" s="69">
        <f t="shared" si="13"/>
        <v>10000</v>
      </c>
      <c r="L24" s="69">
        <f t="shared" si="14"/>
        <v>10000</v>
      </c>
      <c r="M24" s="69">
        <f t="shared" si="15"/>
        <v>10000</v>
      </c>
      <c r="N24" s="69">
        <f t="shared" si="16"/>
        <v>10000</v>
      </c>
      <c r="O24" s="69">
        <f t="shared" si="17"/>
        <v>10000</v>
      </c>
      <c r="P24" s="79"/>
      <c r="R24" s="63">
        <v>10000</v>
      </c>
      <c r="S24" s="63">
        <v>10000</v>
      </c>
      <c r="T24" s="63">
        <v>10000</v>
      </c>
      <c r="U24" s="63">
        <v>10000</v>
      </c>
      <c r="V24" s="63">
        <v>10000</v>
      </c>
      <c r="W24" s="63">
        <v>10000</v>
      </c>
      <c r="X24" s="63">
        <v>10000</v>
      </c>
      <c r="Y24" s="63">
        <v>10000</v>
      </c>
    </row>
    <row r="25" spans="1:26" x14ac:dyDescent="0.25">
      <c r="C25" s="77" t="s">
        <v>58</v>
      </c>
      <c r="D25" s="77"/>
      <c r="E25" s="77"/>
      <c r="F25" s="77"/>
      <c r="G25" s="79"/>
      <c r="H25" s="69">
        <f t="shared" si="18"/>
        <v>10000</v>
      </c>
      <c r="I25" s="69">
        <f t="shared" si="11"/>
        <v>10000</v>
      </c>
      <c r="J25" s="69">
        <f t="shared" si="12"/>
        <v>10000</v>
      </c>
      <c r="K25" s="69">
        <f t="shared" si="13"/>
        <v>10000</v>
      </c>
      <c r="L25" s="69">
        <f t="shared" si="14"/>
        <v>10000</v>
      </c>
      <c r="M25" s="69">
        <f t="shared" si="15"/>
        <v>10000</v>
      </c>
      <c r="N25" s="69">
        <f t="shared" si="16"/>
        <v>10000</v>
      </c>
      <c r="O25" s="69">
        <f t="shared" si="17"/>
        <v>10000</v>
      </c>
      <c r="P25" s="79"/>
      <c r="R25" s="63">
        <v>10000</v>
      </c>
      <c r="S25" s="63">
        <v>10000</v>
      </c>
      <c r="T25" s="63">
        <v>10000</v>
      </c>
      <c r="U25" s="63">
        <v>10000</v>
      </c>
      <c r="V25" s="63">
        <v>10000</v>
      </c>
      <c r="W25" s="63">
        <v>10000</v>
      </c>
      <c r="X25" s="63">
        <v>10000</v>
      </c>
      <c r="Y25" s="63">
        <v>10000</v>
      </c>
    </row>
    <row r="26" spans="1:26" x14ac:dyDescent="0.25">
      <c r="C26" s="77" t="s">
        <v>56</v>
      </c>
      <c r="D26" s="77"/>
      <c r="E26" s="77"/>
      <c r="F26" s="77"/>
      <c r="G26" s="79"/>
      <c r="H26" s="69">
        <f t="shared" si="18"/>
        <v>10000</v>
      </c>
      <c r="I26" s="69">
        <f t="shared" si="11"/>
        <v>10000</v>
      </c>
      <c r="J26" s="69">
        <f t="shared" si="12"/>
        <v>10000</v>
      </c>
      <c r="K26" s="69">
        <f t="shared" si="13"/>
        <v>10000</v>
      </c>
      <c r="L26" s="69">
        <f t="shared" si="14"/>
        <v>10000</v>
      </c>
      <c r="M26" s="69">
        <f t="shared" si="15"/>
        <v>10000</v>
      </c>
      <c r="N26" s="69">
        <f t="shared" si="16"/>
        <v>10000</v>
      </c>
      <c r="O26" s="69">
        <f t="shared" si="17"/>
        <v>10000</v>
      </c>
      <c r="P26" s="79"/>
      <c r="R26" s="63">
        <v>10000</v>
      </c>
      <c r="S26" s="63">
        <v>10000</v>
      </c>
      <c r="T26" s="63">
        <v>10000</v>
      </c>
      <c r="U26" s="63">
        <v>10000</v>
      </c>
      <c r="V26" s="63">
        <v>10000</v>
      </c>
      <c r="W26" s="63">
        <v>10000</v>
      </c>
      <c r="X26" s="63">
        <v>10000</v>
      </c>
      <c r="Y26" s="63">
        <v>10000</v>
      </c>
    </row>
    <row r="27" spans="1:26" s="37" customFormat="1" x14ac:dyDescent="0.25">
      <c r="A27" s="92" t="s">
        <v>231</v>
      </c>
      <c r="B27" s="93"/>
      <c r="C27" s="78" t="s">
        <v>10</v>
      </c>
      <c r="D27" s="78"/>
      <c r="E27" s="78"/>
      <c r="F27" s="78"/>
      <c r="G27" s="80"/>
      <c r="H27" s="105">
        <f>H20+H23+H21+H24+H25+H26+H22</f>
        <v>70000</v>
      </c>
      <c r="I27" s="105">
        <f t="shared" ref="I27:O27" si="19">I20+I23+I21+I24+I25+I26+I22</f>
        <v>70000</v>
      </c>
      <c r="J27" s="105">
        <f t="shared" si="19"/>
        <v>70000</v>
      </c>
      <c r="K27" s="105">
        <f t="shared" si="19"/>
        <v>70000</v>
      </c>
      <c r="L27" s="105">
        <f t="shared" si="19"/>
        <v>70000</v>
      </c>
      <c r="M27" s="105">
        <f t="shared" si="19"/>
        <v>70000</v>
      </c>
      <c r="N27" s="105">
        <f t="shared" si="19"/>
        <v>70000</v>
      </c>
      <c r="O27" s="105">
        <f t="shared" si="19"/>
        <v>70000</v>
      </c>
      <c r="P27" s="80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s="37" customFormat="1" x14ac:dyDescent="0.25">
      <c r="A28" s="92"/>
      <c r="B28" s="93"/>
      <c r="C28" s="78" t="s">
        <v>116</v>
      </c>
      <c r="D28" s="78"/>
      <c r="E28" s="78"/>
      <c r="F28" s="78"/>
      <c r="G28" s="80"/>
      <c r="H28" s="80">
        <f>H18-H27</f>
        <v>2855000</v>
      </c>
      <c r="I28" s="80">
        <f t="shared" ref="I28:K28" si="20">I18-I27</f>
        <v>2930000</v>
      </c>
      <c r="J28" s="80">
        <f t="shared" si="20"/>
        <v>3230000</v>
      </c>
      <c r="K28" s="80">
        <f t="shared" si="20"/>
        <v>3380000</v>
      </c>
      <c r="L28" s="80">
        <f t="shared" ref="L28:O28" si="21">L18-L27</f>
        <v>3305000</v>
      </c>
      <c r="M28" s="80">
        <f t="shared" si="21"/>
        <v>2050000</v>
      </c>
      <c r="N28" s="80">
        <f t="shared" si="21"/>
        <v>1610000</v>
      </c>
      <c r="O28" s="80">
        <f t="shared" si="21"/>
        <v>1427500</v>
      </c>
      <c r="P28" s="80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x14ac:dyDescent="0.25">
      <c r="C29" s="77" t="s">
        <v>11</v>
      </c>
      <c r="D29" s="77"/>
      <c r="E29" s="77"/>
      <c r="F29" s="77"/>
      <c r="G29" s="79"/>
      <c r="H29" s="79">
        <f>H71*0.05</f>
        <v>1</v>
      </c>
      <c r="I29" s="79">
        <f t="shared" ref="I29:K29" si="22">I71*0.05</f>
        <v>6</v>
      </c>
      <c r="J29" s="79">
        <f t="shared" si="22"/>
        <v>10.5</v>
      </c>
      <c r="K29" s="79">
        <f t="shared" si="22"/>
        <v>14.950000000000001</v>
      </c>
      <c r="L29" s="79">
        <f t="shared" ref="L29:O29" si="23">L71*0.05</f>
        <v>14.950000000000001</v>
      </c>
      <c r="M29" s="79">
        <f t="shared" si="23"/>
        <v>14.950000000000001</v>
      </c>
      <c r="N29" s="79">
        <f t="shared" si="23"/>
        <v>14.950000000000001</v>
      </c>
      <c r="O29" s="79">
        <f t="shared" si="23"/>
        <v>14.950000000000001</v>
      </c>
      <c r="P29" s="79"/>
    </row>
    <row r="30" spans="1:26" x14ac:dyDescent="0.25">
      <c r="C30" t="s">
        <v>117</v>
      </c>
      <c r="H30" s="63">
        <f>H28-H29</f>
        <v>2854999</v>
      </c>
      <c r="I30" s="63">
        <f t="shared" ref="I30:K30" si="24">I28-I29</f>
        <v>2929994</v>
      </c>
      <c r="J30" s="63">
        <f t="shared" si="24"/>
        <v>3229989.5</v>
      </c>
      <c r="K30" s="63">
        <f t="shared" si="24"/>
        <v>3379985.05</v>
      </c>
      <c r="L30" s="63">
        <f t="shared" ref="L30:O30" si="25">L28-L29</f>
        <v>3304985.05</v>
      </c>
      <c r="M30" s="63">
        <f t="shared" si="25"/>
        <v>2049985.05</v>
      </c>
      <c r="N30" s="63">
        <f t="shared" si="25"/>
        <v>1609985.05</v>
      </c>
      <c r="O30" s="63">
        <f t="shared" si="25"/>
        <v>1427485.05</v>
      </c>
    </row>
    <row r="31" spans="1:26" x14ac:dyDescent="0.25">
      <c r="C31" t="s">
        <v>12</v>
      </c>
      <c r="H31" s="63">
        <f>G52*0.12</f>
        <v>0</v>
      </c>
      <c r="I31" s="63">
        <f t="shared" ref="I31:K31" si="26">H52*0.12</f>
        <v>108009.59999999999</v>
      </c>
      <c r="J31" s="63">
        <f t="shared" si="26"/>
        <v>108093.59999999999</v>
      </c>
      <c r="K31" s="63">
        <f t="shared" si="26"/>
        <v>108093.59999999999</v>
      </c>
      <c r="L31" s="63">
        <f t="shared" ref="L31" si="27">K52*0.12</f>
        <v>108093.59999999999</v>
      </c>
      <c r="M31" s="63">
        <f t="shared" ref="M31" si="28">L52*0.12</f>
        <v>108093.59999999999</v>
      </c>
      <c r="N31" s="63">
        <f t="shared" ref="N31" si="29">M52*0.12</f>
        <v>108093.59999999999</v>
      </c>
      <c r="O31" s="63">
        <f t="shared" ref="O31" si="30">N52*0.12</f>
        <v>108093.59999999999</v>
      </c>
    </row>
    <row r="32" spans="1:26" x14ac:dyDescent="0.25">
      <c r="C32" t="s">
        <v>13</v>
      </c>
      <c r="H32" s="63">
        <f>H30-H31</f>
        <v>2854999</v>
      </c>
      <c r="I32" s="63">
        <f>I30-I31</f>
        <v>2821984.4</v>
      </c>
      <c r="J32" s="63">
        <f>J30-J31</f>
        <v>3121895.9</v>
      </c>
      <c r="K32" s="63">
        <f>K30-K31</f>
        <v>3271891.4499999997</v>
      </c>
      <c r="L32" s="63">
        <f t="shared" ref="L32:O32" si="31">L30-L31</f>
        <v>3196891.4499999997</v>
      </c>
      <c r="M32" s="63">
        <f t="shared" si="31"/>
        <v>1941891.45</v>
      </c>
      <c r="N32" s="63">
        <f t="shared" si="31"/>
        <v>1501891.45</v>
      </c>
      <c r="O32" s="63">
        <f t="shared" si="31"/>
        <v>1319391.45</v>
      </c>
    </row>
    <row r="33" spans="1:26" x14ac:dyDescent="0.25">
      <c r="C33" t="s">
        <v>14</v>
      </c>
      <c r="H33" s="63">
        <f>(H30-H31)*0.2</f>
        <v>570999.80000000005</v>
      </c>
      <c r="I33" s="63">
        <f t="shared" ref="I33:K33" si="32">(I30-I31)*0.2</f>
        <v>564396.88</v>
      </c>
      <c r="J33" s="63">
        <f t="shared" si="32"/>
        <v>624379.18000000005</v>
      </c>
      <c r="K33" s="63">
        <f t="shared" si="32"/>
        <v>654378.29</v>
      </c>
      <c r="L33" s="63">
        <f t="shared" ref="L33:O33" si="33">(L30-L31)*0.2</f>
        <v>639378.29</v>
      </c>
      <c r="M33" s="63">
        <f t="shared" si="33"/>
        <v>388378.29000000004</v>
      </c>
      <c r="N33" s="63">
        <f t="shared" si="33"/>
        <v>300378.28999999998</v>
      </c>
      <c r="O33" s="63">
        <f t="shared" si="33"/>
        <v>263878.28999999998</v>
      </c>
    </row>
    <row r="34" spans="1:26" x14ac:dyDescent="0.25">
      <c r="C34" s="37" t="s">
        <v>15</v>
      </c>
      <c r="D34" s="37"/>
      <c r="E34" s="37"/>
      <c r="F34" s="37"/>
      <c r="G34" s="64"/>
      <c r="H34" s="64">
        <f>H30-H31-H33</f>
        <v>2283999.2000000002</v>
      </c>
      <c r="I34" s="64">
        <f t="shared" ref="I34:O34" si="34">I30-I31-I33</f>
        <v>2257587.52</v>
      </c>
      <c r="J34" s="64">
        <f t="shared" si="34"/>
        <v>2497516.7199999997</v>
      </c>
      <c r="K34" s="64">
        <f t="shared" si="34"/>
        <v>2617513.1599999997</v>
      </c>
      <c r="L34" s="63">
        <f t="shared" si="34"/>
        <v>2557513.1599999997</v>
      </c>
      <c r="M34" s="63">
        <f t="shared" si="34"/>
        <v>1553513.16</v>
      </c>
      <c r="N34" s="63">
        <f t="shared" si="34"/>
        <v>1201513.1599999999</v>
      </c>
      <c r="O34" s="63">
        <f t="shared" si="34"/>
        <v>1055513.1599999999</v>
      </c>
    </row>
    <row r="38" spans="1:26" x14ac:dyDescent="0.25">
      <c r="H38" s="64" t="s">
        <v>16</v>
      </c>
      <c r="I38" s="64"/>
      <c r="J38" s="64"/>
      <c r="K38" s="64"/>
    </row>
    <row r="39" spans="1:26" x14ac:dyDescent="0.25">
      <c r="H39" s="64"/>
      <c r="I39" s="64" t="s">
        <v>17</v>
      </c>
      <c r="J39" s="64"/>
      <c r="K39" s="64"/>
    </row>
    <row r="40" spans="1:26" x14ac:dyDescent="0.25">
      <c r="H40" s="64" t="s">
        <v>6</v>
      </c>
      <c r="I40" s="64" t="s">
        <v>6</v>
      </c>
      <c r="J40" s="64" t="s">
        <v>18</v>
      </c>
      <c r="K40" s="64" t="s">
        <v>6</v>
      </c>
      <c r="L40" s="63" t="s">
        <v>6</v>
      </c>
      <c r="M40" s="63" t="s">
        <v>6</v>
      </c>
      <c r="N40" s="63" t="s">
        <v>6</v>
      </c>
      <c r="O40" s="63" t="s">
        <v>6</v>
      </c>
    </row>
    <row r="41" spans="1:26" x14ac:dyDescent="0.25">
      <c r="G41" s="64" t="s">
        <v>162</v>
      </c>
      <c r="H41" s="64">
        <v>1</v>
      </c>
      <c r="I41" s="64">
        <v>2</v>
      </c>
      <c r="J41" s="64">
        <v>3</v>
      </c>
      <c r="K41" s="64">
        <v>4</v>
      </c>
      <c r="L41" s="63">
        <v>5</v>
      </c>
      <c r="M41" s="63">
        <v>6</v>
      </c>
      <c r="N41" s="63">
        <v>7</v>
      </c>
      <c r="O41" s="63">
        <v>8</v>
      </c>
    </row>
    <row r="42" spans="1:26" x14ac:dyDescent="0.25">
      <c r="G42" s="64" t="s">
        <v>161</v>
      </c>
      <c r="I42" s="63" t="s">
        <v>20</v>
      </c>
    </row>
    <row r="43" spans="1:26" x14ac:dyDescent="0.25">
      <c r="B43" s="93" t="s">
        <v>21</v>
      </c>
    </row>
    <row r="44" spans="1:26" s="38" customFormat="1" x14ac:dyDescent="0.25">
      <c r="A44" s="101" t="s">
        <v>255</v>
      </c>
      <c r="C44" s="38" t="s">
        <v>22</v>
      </c>
      <c r="G44" s="102">
        <v>2000000</v>
      </c>
      <c r="H44" s="69">
        <f>H123</f>
        <v>3844039.2</v>
      </c>
      <c r="I44" s="69">
        <f t="shared" ref="I44:O44" si="35">I123</f>
        <v>6248526.3200000003</v>
      </c>
      <c r="J44" s="69">
        <f t="shared" si="35"/>
        <v>9014225.6400000006</v>
      </c>
      <c r="K44" s="69">
        <f t="shared" si="35"/>
        <v>11819832.4</v>
      </c>
      <c r="L44" s="69">
        <f t="shared" si="35"/>
        <v>14445439.16</v>
      </c>
      <c r="M44" s="69">
        <f t="shared" si="35"/>
        <v>15427045.92</v>
      </c>
      <c r="N44" s="69">
        <f t="shared" si="35"/>
        <v>16496652.68</v>
      </c>
      <c r="O44" s="69">
        <f t="shared" si="35"/>
        <v>17560259.440000001</v>
      </c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x14ac:dyDescent="0.25">
      <c r="C45" t="s">
        <v>121</v>
      </c>
      <c r="G45" s="64"/>
      <c r="H45" s="63">
        <f>H10*0.1</f>
        <v>200000</v>
      </c>
      <c r="I45" s="63">
        <f>I10*0.1</f>
        <v>210000</v>
      </c>
      <c r="J45" s="63">
        <f t="shared" ref="J45:K46" si="36">J10*0.1</f>
        <v>230000</v>
      </c>
      <c r="K45" s="63">
        <f t="shared" si="36"/>
        <v>250000</v>
      </c>
      <c r="L45" s="63">
        <f t="shared" ref="L45:O45" si="37">L10*0.1</f>
        <v>250000</v>
      </c>
      <c r="M45" s="63">
        <f t="shared" si="37"/>
        <v>180000</v>
      </c>
      <c r="N45" s="63">
        <f t="shared" si="37"/>
        <v>170000</v>
      </c>
      <c r="O45" s="63">
        <f t="shared" si="37"/>
        <v>170000</v>
      </c>
    </row>
    <row r="46" spans="1:26" x14ac:dyDescent="0.25">
      <c r="C46" t="s">
        <v>122</v>
      </c>
      <c r="G46" s="64"/>
      <c r="H46" s="63">
        <f t="shared" ref="H46:I46" si="38">H11*0.1</f>
        <v>190000</v>
      </c>
      <c r="I46" s="63">
        <f t="shared" si="38"/>
        <v>190000</v>
      </c>
      <c r="J46" s="63">
        <f t="shared" si="36"/>
        <v>210000</v>
      </c>
      <c r="K46" s="63">
        <f t="shared" si="36"/>
        <v>210000</v>
      </c>
      <c r="L46" s="63">
        <f t="shared" ref="L46:O46" si="39">L11*0.1</f>
        <v>200000</v>
      </c>
      <c r="M46" s="63">
        <f t="shared" si="39"/>
        <v>100000</v>
      </c>
      <c r="N46" s="63">
        <f t="shared" si="39"/>
        <v>50000</v>
      </c>
      <c r="O46" s="63">
        <f t="shared" si="39"/>
        <v>25000</v>
      </c>
    </row>
    <row r="47" spans="1:26" x14ac:dyDescent="0.25">
      <c r="C47" t="s">
        <v>123</v>
      </c>
      <c r="G47" s="64"/>
      <c r="H47" s="63">
        <f>H13*0.1</f>
        <v>50000</v>
      </c>
      <c r="I47" s="63">
        <f>I13*0.1</f>
        <v>52500</v>
      </c>
      <c r="J47" s="63">
        <f t="shared" ref="J47:K48" si="40">J13*0.1</f>
        <v>57500</v>
      </c>
      <c r="K47" s="63">
        <f t="shared" si="40"/>
        <v>62500</v>
      </c>
      <c r="L47" s="63">
        <f t="shared" ref="L47:O47" si="41">L13*0.1</f>
        <v>62500</v>
      </c>
      <c r="M47" s="63">
        <f t="shared" si="41"/>
        <v>45000</v>
      </c>
      <c r="N47" s="63">
        <f t="shared" si="41"/>
        <v>42500</v>
      </c>
      <c r="O47" s="63">
        <f t="shared" si="41"/>
        <v>42500</v>
      </c>
    </row>
    <row r="48" spans="1:26" x14ac:dyDescent="0.25">
      <c r="C48" t="s">
        <v>124</v>
      </c>
      <c r="G48" s="64"/>
      <c r="H48" s="63">
        <f>H14*0.1</f>
        <v>47500</v>
      </c>
      <c r="I48" s="63">
        <f>I14*0.1</f>
        <v>47500</v>
      </c>
      <c r="J48" s="63">
        <f t="shared" si="40"/>
        <v>52500</v>
      </c>
      <c r="K48" s="63">
        <f t="shared" si="40"/>
        <v>52500</v>
      </c>
      <c r="L48" s="63">
        <f t="shared" ref="L48:O48" si="42">L14*0.1</f>
        <v>50000</v>
      </c>
      <c r="M48" s="63">
        <f t="shared" si="42"/>
        <v>25000</v>
      </c>
      <c r="N48" s="63">
        <f t="shared" si="42"/>
        <v>12500</v>
      </c>
      <c r="O48" s="63">
        <f t="shared" si="42"/>
        <v>6250</v>
      </c>
    </row>
    <row r="49" spans="1:26" x14ac:dyDescent="0.25">
      <c r="B49" s="93" t="s">
        <v>23</v>
      </c>
      <c r="G49" s="64">
        <f>SUM(G44:G48)</f>
        <v>2000000</v>
      </c>
      <c r="H49" s="63">
        <f>SUM(H44:H48)</f>
        <v>4331539.2</v>
      </c>
      <c r="I49" s="63">
        <f>SUM(I44:I48)</f>
        <v>6748526.3200000003</v>
      </c>
      <c r="J49" s="63">
        <f>SUM(J44:J48)</f>
        <v>9564225.6400000006</v>
      </c>
      <c r="K49" s="63">
        <f>SUM(K44:K48)</f>
        <v>12394832.4</v>
      </c>
      <c r="L49" s="63">
        <f t="shared" ref="L49:O49" si="43">SUM(L44:L48)</f>
        <v>15007939.16</v>
      </c>
      <c r="M49" s="63">
        <f t="shared" si="43"/>
        <v>15777045.92</v>
      </c>
      <c r="N49" s="63">
        <f t="shared" si="43"/>
        <v>16771652.68</v>
      </c>
      <c r="O49" s="63">
        <f t="shared" si="43"/>
        <v>17804009.440000001</v>
      </c>
    </row>
    <row r="50" spans="1:26" x14ac:dyDescent="0.25">
      <c r="B50" s="93" t="s">
        <v>24</v>
      </c>
      <c r="G50" s="64"/>
      <c r="H50" s="63">
        <f>G50+G51</f>
        <v>900020</v>
      </c>
      <c r="I50" s="63">
        <f>H50+H51</f>
        <v>900080</v>
      </c>
      <c r="J50" s="63">
        <f>I50+I51</f>
        <v>900780</v>
      </c>
      <c r="K50" s="63">
        <f>J50+J51</f>
        <v>900780</v>
      </c>
      <c r="L50" s="63">
        <f t="shared" ref="L50:O50" si="44">K50+K51</f>
        <v>900780</v>
      </c>
      <c r="M50" s="63">
        <f t="shared" si="44"/>
        <v>900780</v>
      </c>
      <c r="N50" s="63">
        <f t="shared" si="44"/>
        <v>900780</v>
      </c>
      <c r="O50" s="63">
        <f t="shared" si="44"/>
        <v>900780</v>
      </c>
    </row>
    <row r="51" spans="1:26" x14ac:dyDescent="0.25">
      <c r="C51" t="s">
        <v>25</v>
      </c>
      <c r="G51" s="64">
        <v>900020</v>
      </c>
      <c r="H51" s="63">
        <v>60</v>
      </c>
      <c r="I51" s="63">
        <v>700</v>
      </c>
      <c r="J51" s="63">
        <v>0</v>
      </c>
      <c r="K51" s="63">
        <v>0</v>
      </c>
      <c r="L51" s="63">
        <v>0</v>
      </c>
      <c r="M51" s="63">
        <v>0</v>
      </c>
      <c r="N51" s="63">
        <v>0</v>
      </c>
      <c r="O51" s="63">
        <v>0</v>
      </c>
    </row>
    <row r="52" spans="1:26" x14ac:dyDescent="0.25">
      <c r="C52" t="s">
        <v>26</v>
      </c>
      <c r="G52" s="64"/>
      <c r="H52" s="63">
        <f>H50+H51</f>
        <v>900080</v>
      </c>
      <c r="I52" s="63">
        <f>I50+I51</f>
        <v>900780</v>
      </c>
      <c r="J52" s="63">
        <f>J50+J51</f>
        <v>900780</v>
      </c>
      <c r="K52" s="63">
        <f>K50+K51</f>
        <v>900780</v>
      </c>
      <c r="L52" s="63">
        <f t="shared" ref="L52:O52" si="45">L50+L51</f>
        <v>900780</v>
      </c>
      <c r="M52" s="63">
        <f t="shared" si="45"/>
        <v>900780</v>
      </c>
      <c r="N52" s="63">
        <f t="shared" si="45"/>
        <v>900780</v>
      </c>
      <c r="O52" s="63">
        <f t="shared" si="45"/>
        <v>900780</v>
      </c>
    </row>
    <row r="53" spans="1:26" x14ac:dyDescent="0.25">
      <c r="C53" t="s">
        <v>27</v>
      </c>
      <c r="G53" s="64"/>
      <c r="H53" s="63">
        <f>H31</f>
        <v>0</v>
      </c>
      <c r="I53" s="63">
        <f>I31</f>
        <v>108009.59999999999</v>
      </c>
      <c r="J53" s="63">
        <f>J31+I53</f>
        <v>216103.19999999998</v>
      </c>
      <c r="K53" s="63">
        <f>K31+J53</f>
        <v>324196.8</v>
      </c>
      <c r="L53" s="63">
        <f t="shared" ref="L53:O53" si="46">L31+K53</f>
        <v>432290.39999999997</v>
      </c>
      <c r="M53" s="63">
        <f t="shared" si="46"/>
        <v>540384</v>
      </c>
      <c r="N53" s="63">
        <f t="shared" si="46"/>
        <v>648477.6</v>
      </c>
      <c r="O53" s="63">
        <f t="shared" si="46"/>
        <v>756571.2</v>
      </c>
    </row>
    <row r="54" spans="1:26" x14ac:dyDescent="0.25">
      <c r="B54" s="93" t="s">
        <v>28</v>
      </c>
      <c r="G54" s="64">
        <f>G50+G51-G53</f>
        <v>900020</v>
      </c>
      <c r="H54" s="63">
        <f>H52-H53</f>
        <v>900080</v>
      </c>
      <c r="I54" s="63">
        <f>I52-I53</f>
        <v>792770.4</v>
      </c>
      <c r="J54" s="63">
        <f>J52-J53</f>
        <v>684676.8</v>
      </c>
      <c r="K54" s="63">
        <f>K52-K53</f>
        <v>576583.19999999995</v>
      </c>
      <c r="L54" s="63">
        <f t="shared" ref="L54:O54" si="47">L52-L53</f>
        <v>468489.60000000003</v>
      </c>
      <c r="M54" s="63">
        <f t="shared" si="47"/>
        <v>360396</v>
      </c>
      <c r="N54" s="63">
        <f t="shared" si="47"/>
        <v>252302.40000000002</v>
      </c>
      <c r="O54" s="63">
        <f t="shared" si="47"/>
        <v>144208.80000000005</v>
      </c>
    </row>
    <row r="55" spans="1:26" x14ac:dyDescent="0.25">
      <c r="B55" s="93" t="s">
        <v>215</v>
      </c>
      <c r="G55" s="64"/>
    </row>
    <row r="56" spans="1:26" x14ac:dyDescent="0.25">
      <c r="C56" t="s">
        <v>153</v>
      </c>
      <c r="G56" s="64"/>
      <c r="H56" s="63">
        <f>G56+G57</f>
        <v>0</v>
      </c>
      <c r="I56" s="63">
        <f>H56+H57</f>
        <v>2000000</v>
      </c>
      <c r="J56" s="63">
        <f>I56+I57</f>
        <v>2000500</v>
      </c>
      <c r="K56" s="63">
        <f>J56+J57</f>
        <v>2000500</v>
      </c>
      <c r="L56" s="63">
        <f t="shared" ref="L56:O56" si="48">K56+K57</f>
        <v>2000500</v>
      </c>
      <c r="M56" s="63">
        <f t="shared" si="48"/>
        <v>2000500</v>
      </c>
      <c r="N56" s="63">
        <f t="shared" si="48"/>
        <v>2000500</v>
      </c>
      <c r="O56" s="63">
        <f t="shared" si="48"/>
        <v>2000500</v>
      </c>
    </row>
    <row r="57" spans="1:26" x14ac:dyDescent="0.25">
      <c r="C57" t="s">
        <v>155</v>
      </c>
      <c r="G57" s="64">
        <v>0</v>
      </c>
      <c r="H57" s="63">
        <v>2000000</v>
      </c>
      <c r="I57" s="63">
        <v>500</v>
      </c>
      <c r="K57" s="63">
        <v>0</v>
      </c>
      <c r="L57" s="70">
        <v>0</v>
      </c>
      <c r="M57" s="63">
        <v>0</v>
      </c>
      <c r="N57" s="63">
        <v>0</v>
      </c>
      <c r="O57" s="63">
        <v>0</v>
      </c>
    </row>
    <row r="58" spans="1:26" x14ac:dyDescent="0.25">
      <c r="C58" t="s">
        <v>154</v>
      </c>
      <c r="G58" s="64"/>
      <c r="H58" s="63">
        <f>H56+H57</f>
        <v>2000000</v>
      </c>
      <c r="I58" s="63">
        <f>I56+I57</f>
        <v>2000500</v>
      </c>
      <c r="J58" s="63">
        <f>J56+J57</f>
        <v>2000500</v>
      </c>
      <c r="K58" s="63">
        <f>K56+K57</f>
        <v>2000500</v>
      </c>
      <c r="L58" s="63">
        <f t="shared" ref="L58:O58" si="49">L56+L57</f>
        <v>2000500</v>
      </c>
      <c r="M58" s="63">
        <f t="shared" si="49"/>
        <v>2000500</v>
      </c>
      <c r="N58" s="63">
        <f t="shared" si="49"/>
        <v>2000500</v>
      </c>
      <c r="O58" s="63">
        <f t="shared" si="49"/>
        <v>2000500</v>
      </c>
    </row>
    <row r="61" spans="1:26" x14ac:dyDescent="0.25">
      <c r="B61" s="93" t="s">
        <v>29</v>
      </c>
      <c r="C61" s="41"/>
      <c r="D61" s="40"/>
      <c r="E61" s="40"/>
      <c r="F61" s="40"/>
      <c r="G61" s="66">
        <f>G49+G54+G58</f>
        <v>2900020</v>
      </c>
      <c r="H61" s="66">
        <f>H49+H54+H58</f>
        <v>7231619.2000000002</v>
      </c>
      <c r="I61" s="66">
        <f t="shared" ref="I61:O61" si="50">I49+I54+I58</f>
        <v>9541796.7200000007</v>
      </c>
      <c r="J61" s="66">
        <f t="shared" si="50"/>
        <v>12249402.440000001</v>
      </c>
      <c r="K61" s="66">
        <f t="shared" si="50"/>
        <v>14971915.6</v>
      </c>
      <c r="L61" s="63">
        <f t="shared" si="50"/>
        <v>17476928.759999998</v>
      </c>
      <c r="M61" s="63">
        <f t="shared" si="50"/>
        <v>18137941.920000002</v>
      </c>
      <c r="N61" s="63">
        <f t="shared" si="50"/>
        <v>19024455.079999998</v>
      </c>
      <c r="O61" s="63">
        <f t="shared" si="50"/>
        <v>19948718.240000002</v>
      </c>
    </row>
    <row r="63" spans="1:26" x14ac:dyDescent="0.25">
      <c r="B63" s="93" t="s">
        <v>30</v>
      </c>
    </row>
    <row r="64" spans="1:26" s="94" customFormat="1" x14ac:dyDescent="0.25">
      <c r="A64" s="92"/>
      <c r="B64" s="96"/>
      <c r="C64" s="97" t="s">
        <v>203</v>
      </c>
      <c r="G64" s="95"/>
      <c r="H64" s="95">
        <f t="shared" ref="H64:K65" si="51">H13*0.1</f>
        <v>50000</v>
      </c>
      <c r="I64" s="95">
        <f t="shared" si="51"/>
        <v>52500</v>
      </c>
      <c r="J64" s="95">
        <f t="shared" si="51"/>
        <v>57500</v>
      </c>
      <c r="K64" s="95">
        <f t="shared" si="51"/>
        <v>62500</v>
      </c>
      <c r="L64" s="95">
        <f t="shared" ref="L64:O64" si="52">L13*0.1</f>
        <v>62500</v>
      </c>
      <c r="M64" s="95">
        <f t="shared" si="52"/>
        <v>45000</v>
      </c>
      <c r="N64" s="95">
        <f t="shared" si="52"/>
        <v>42500</v>
      </c>
      <c r="O64" s="95">
        <f t="shared" si="52"/>
        <v>42500</v>
      </c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1:26" s="94" customFormat="1" x14ac:dyDescent="0.25">
      <c r="A65" s="92"/>
      <c r="B65" s="96"/>
      <c r="C65" s="97" t="s">
        <v>204</v>
      </c>
      <c r="G65" s="95"/>
      <c r="H65" s="95">
        <f t="shared" si="51"/>
        <v>47500</v>
      </c>
      <c r="I65" s="95">
        <f t="shared" si="51"/>
        <v>47500</v>
      </c>
      <c r="J65" s="95">
        <f t="shared" si="51"/>
        <v>52500</v>
      </c>
      <c r="K65" s="95">
        <f t="shared" si="51"/>
        <v>52500</v>
      </c>
      <c r="L65" s="95">
        <f t="shared" ref="L65:O65" si="53">L14*0.1</f>
        <v>50000</v>
      </c>
      <c r="M65" s="95">
        <f t="shared" si="53"/>
        <v>25000</v>
      </c>
      <c r="N65" s="95">
        <f t="shared" si="53"/>
        <v>12500</v>
      </c>
      <c r="O65" s="95">
        <f t="shared" si="53"/>
        <v>6250</v>
      </c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s="94" customFormat="1" x14ac:dyDescent="0.25">
      <c r="A66" s="92"/>
      <c r="B66" s="96"/>
      <c r="C66" s="94" t="s">
        <v>32</v>
      </c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 s="94" customFormat="1" x14ac:dyDescent="0.25">
      <c r="A67" s="92"/>
      <c r="B67" s="96"/>
      <c r="C67" s="98" t="s">
        <v>185</v>
      </c>
      <c r="G67" s="95"/>
      <c r="H67" s="95">
        <f>H10*0.5</f>
        <v>1000000</v>
      </c>
      <c r="I67" s="95">
        <f t="shared" ref="I67:K68" si="54">I10*0.5</f>
        <v>1050000</v>
      </c>
      <c r="J67" s="95">
        <f t="shared" si="54"/>
        <v>1150000</v>
      </c>
      <c r="K67" s="95">
        <f t="shared" si="54"/>
        <v>1250000</v>
      </c>
      <c r="L67" s="95">
        <f t="shared" ref="L67:O67" si="55">L10*0.5</f>
        <v>1250000</v>
      </c>
      <c r="M67" s="95">
        <f t="shared" si="55"/>
        <v>900000</v>
      </c>
      <c r="N67" s="95">
        <f t="shared" si="55"/>
        <v>850000</v>
      </c>
      <c r="O67" s="95">
        <f t="shared" si="55"/>
        <v>850000</v>
      </c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1:26" s="94" customFormat="1" x14ac:dyDescent="0.25">
      <c r="A68" s="92"/>
      <c r="B68" s="96"/>
      <c r="C68" s="98" t="s">
        <v>186</v>
      </c>
      <c r="G68" s="95"/>
      <c r="H68" s="95">
        <f>H11*0.5</f>
        <v>950000</v>
      </c>
      <c r="I68" s="95">
        <f t="shared" si="54"/>
        <v>950000</v>
      </c>
      <c r="J68" s="95">
        <f t="shared" si="54"/>
        <v>1050000</v>
      </c>
      <c r="K68" s="95">
        <f t="shared" si="54"/>
        <v>1050000</v>
      </c>
      <c r="L68" s="95">
        <f t="shared" ref="L68:O68" si="56">L11*0.5</f>
        <v>1000000</v>
      </c>
      <c r="M68" s="95">
        <f t="shared" si="56"/>
        <v>500000</v>
      </c>
      <c r="N68" s="95">
        <f t="shared" si="56"/>
        <v>250000</v>
      </c>
      <c r="O68" s="95">
        <f t="shared" si="56"/>
        <v>125000</v>
      </c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1:26" x14ac:dyDescent="0.25">
      <c r="B69" s="93" t="s">
        <v>33</v>
      </c>
      <c r="H69" s="63">
        <f>H64+H66+H65+H67+H68</f>
        <v>2047500</v>
      </c>
      <c r="I69" s="63">
        <f t="shared" ref="I69:O69" si="57">I64+I66+I65+I67+I68</f>
        <v>2100000</v>
      </c>
      <c r="J69" s="63">
        <f t="shared" si="57"/>
        <v>2310000</v>
      </c>
      <c r="K69" s="63">
        <f t="shared" si="57"/>
        <v>2415000</v>
      </c>
      <c r="L69" s="63">
        <f t="shared" si="57"/>
        <v>2362500</v>
      </c>
      <c r="M69" s="63">
        <f t="shared" si="57"/>
        <v>1470000</v>
      </c>
      <c r="N69" s="63">
        <f t="shared" si="57"/>
        <v>1155000</v>
      </c>
      <c r="O69" s="63">
        <f t="shared" si="57"/>
        <v>1023750</v>
      </c>
    </row>
    <row r="71" spans="1:26" x14ac:dyDescent="0.25">
      <c r="C71" t="s">
        <v>34</v>
      </c>
      <c r="G71" s="63">
        <v>20</v>
      </c>
      <c r="H71" s="63">
        <f>G73</f>
        <v>20</v>
      </c>
      <c r="I71" s="63">
        <f>H73</f>
        <v>120</v>
      </c>
      <c r="J71" s="63">
        <f>I73</f>
        <v>210</v>
      </c>
      <c r="K71" s="63">
        <f>J73</f>
        <v>299</v>
      </c>
      <c r="L71" s="63">
        <f t="shared" ref="L71:O71" si="58">K73</f>
        <v>299</v>
      </c>
      <c r="M71" s="63">
        <f t="shared" si="58"/>
        <v>299</v>
      </c>
      <c r="N71" s="63">
        <f t="shared" si="58"/>
        <v>299</v>
      </c>
      <c r="O71" s="63">
        <f t="shared" si="58"/>
        <v>299</v>
      </c>
    </row>
    <row r="72" spans="1:26" x14ac:dyDescent="0.25">
      <c r="C72" t="s">
        <v>114</v>
      </c>
      <c r="H72" s="63">
        <v>100</v>
      </c>
      <c r="I72" s="63">
        <v>90</v>
      </c>
      <c r="J72" s="63">
        <v>89</v>
      </c>
      <c r="K72" s="63">
        <v>0</v>
      </c>
      <c r="L72" s="63">
        <v>0</v>
      </c>
      <c r="M72" s="63">
        <v>0</v>
      </c>
      <c r="N72" s="63">
        <v>0</v>
      </c>
      <c r="O72" s="63">
        <v>0</v>
      </c>
    </row>
    <row r="73" spans="1:26" x14ac:dyDescent="0.25">
      <c r="B73" s="93" t="s">
        <v>115</v>
      </c>
      <c r="G73" s="63">
        <f>G72+G71</f>
        <v>20</v>
      </c>
      <c r="H73" s="63">
        <f>H71+H72</f>
        <v>120</v>
      </c>
      <c r="I73" s="63">
        <f>I71+I72</f>
        <v>210</v>
      </c>
      <c r="J73" s="63">
        <f>J71+J72</f>
        <v>299</v>
      </c>
      <c r="K73" s="63">
        <f>K71+K72</f>
        <v>299</v>
      </c>
      <c r="L73" s="63">
        <f t="shared" ref="L73:O73" si="59">L71+L72</f>
        <v>299</v>
      </c>
      <c r="M73" s="63">
        <f t="shared" si="59"/>
        <v>299</v>
      </c>
      <c r="N73" s="63">
        <f t="shared" si="59"/>
        <v>299</v>
      </c>
      <c r="O73" s="63">
        <f t="shared" si="59"/>
        <v>299</v>
      </c>
    </row>
    <row r="75" spans="1:26" x14ac:dyDescent="0.25">
      <c r="B75" s="93" t="s">
        <v>35</v>
      </c>
    </row>
    <row r="76" spans="1:26" x14ac:dyDescent="0.25">
      <c r="C76" t="s">
        <v>36</v>
      </c>
      <c r="G76" s="64">
        <v>2900000</v>
      </c>
      <c r="H76" s="63">
        <f>G76</f>
        <v>2900000</v>
      </c>
      <c r="I76" s="63">
        <f>H76</f>
        <v>2900000</v>
      </c>
      <c r="J76" s="63">
        <f>I76</f>
        <v>2900000</v>
      </c>
      <c r="K76" s="63">
        <f>J76</f>
        <v>2900000</v>
      </c>
      <c r="L76" s="63">
        <f t="shared" ref="L76:O76" si="60">K76</f>
        <v>2900000</v>
      </c>
      <c r="M76" s="63">
        <f t="shared" si="60"/>
        <v>2900000</v>
      </c>
      <c r="N76" s="63">
        <f t="shared" si="60"/>
        <v>2900000</v>
      </c>
      <c r="O76" s="63">
        <f t="shared" si="60"/>
        <v>2900000</v>
      </c>
    </row>
    <row r="77" spans="1:26" x14ac:dyDescent="0.25">
      <c r="C77" t="s">
        <v>37</v>
      </c>
      <c r="H77" s="63">
        <f t="shared" ref="H77:O77" si="61">G77+H34</f>
        <v>2283999.2000000002</v>
      </c>
      <c r="I77" s="63">
        <f t="shared" si="61"/>
        <v>4541586.7200000007</v>
      </c>
      <c r="J77" s="63">
        <f t="shared" si="61"/>
        <v>7039103.4400000004</v>
      </c>
      <c r="K77" s="63">
        <f t="shared" si="61"/>
        <v>9656616.5999999996</v>
      </c>
      <c r="L77" s="63">
        <f t="shared" si="61"/>
        <v>12214129.76</v>
      </c>
      <c r="M77" s="63">
        <f t="shared" si="61"/>
        <v>13767642.92</v>
      </c>
      <c r="N77" s="63">
        <f t="shared" si="61"/>
        <v>14969156.08</v>
      </c>
      <c r="O77" s="63">
        <f t="shared" si="61"/>
        <v>16024669.24</v>
      </c>
    </row>
    <row r="79" spans="1:26" s="38" customFormat="1" x14ac:dyDescent="0.25">
      <c r="A79" s="101" t="s">
        <v>253</v>
      </c>
      <c r="C79" s="38" t="s">
        <v>258</v>
      </c>
      <c r="F79" s="38">
        <v>0.5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2" spans="1:26" x14ac:dyDescent="0.25">
      <c r="B82" s="93" t="s">
        <v>39</v>
      </c>
      <c r="G82" s="63">
        <f>G76+G77-G79</f>
        <v>2900000</v>
      </c>
      <c r="H82" s="63">
        <f>H76+H77-H79</f>
        <v>5183999.2</v>
      </c>
      <c r="I82" s="63">
        <f t="shared" ref="I82:O82" si="62">I76+I77-I79</f>
        <v>7441586.7200000007</v>
      </c>
      <c r="J82" s="63">
        <f t="shared" si="62"/>
        <v>9939103.4400000013</v>
      </c>
      <c r="K82" s="63">
        <f t="shared" si="62"/>
        <v>12556616.6</v>
      </c>
      <c r="L82" s="63">
        <f t="shared" si="62"/>
        <v>15114129.76</v>
      </c>
      <c r="M82" s="63">
        <f t="shared" si="62"/>
        <v>16667642.92</v>
      </c>
      <c r="N82" s="63">
        <f t="shared" si="62"/>
        <v>17869156.079999998</v>
      </c>
      <c r="O82" s="63">
        <f t="shared" si="62"/>
        <v>18924669.240000002</v>
      </c>
    </row>
    <row r="84" spans="1:26" x14ac:dyDescent="0.25">
      <c r="C84" s="40" t="s">
        <v>40</v>
      </c>
      <c r="D84" s="40"/>
      <c r="E84" s="40"/>
      <c r="F84" s="40"/>
      <c r="G84" s="66">
        <f>G73+F69+G82</f>
        <v>2900020</v>
      </c>
      <c r="H84" s="66">
        <f t="shared" ref="H84:O84" si="63">H69+H73+H82</f>
        <v>7231619.2000000002</v>
      </c>
      <c r="I84" s="66">
        <f t="shared" si="63"/>
        <v>9541796.7200000007</v>
      </c>
      <c r="J84" s="66">
        <f t="shared" si="63"/>
        <v>12249402.440000001</v>
      </c>
      <c r="K84" s="66">
        <f t="shared" si="63"/>
        <v>14971915.6</v>
      </c>
      <c r="L84" s="75">
        <f t="shared" si="63"/>
        <v>17476928.759999998</v>
      </c>
      <c r="M84" s="75">
        <f t="shared" si="63"/>
        <v>18137941.920000002</v>
      </c>
      <c r="N84" s="75">
        <f t="shared" si="63"/>
        <v>19024455.079999998</v>
      </c>
      <c r="O84" s="75">
        <f t="shared" si="63"/>
        <v>19948718.240000002</v>
      </c>
    </row>
    <row r="85" spans="1:26" x14ac:dyDescent="0.25">
      <c r="B85" s="70" t="s">
        <v>138</v>
      </c>
      <c r="C85" s="46"/>
      <c r="D85" s="46"/>
      <c r="E85" s="46"/>
      <c r="F85" s="46"/>
      <c r="G85" s="67">
        <v>0</v>
      </c>
      <c r="H85" s="67">
        <f t="shared" ref="H85:O85" si="64">H61-H84</f>
        <v>0</v>
      </c>
      <c r="I85" s="67">
        <f t="shared" si="64"/>
        <v>0</v>
      </c>
      <c r="J85" s="67">
        <f t="shared" si="64"/>
        <v>0</v>
      </c>
      <c r="K85" s="67">
        <f t="shared" si="64"/>
        <v>0</v>
      </c>
      <c r="L85" s="67">
        <f t="shared" si="64"/>
        <v>0</v>
      </c>
      <c r="M85" s="67">
        <f t="shared" si="64"/>
        <v>0</v>
      </c>
      <c r="N85" s="67">
        <f t="shared" si="64"/>
        <v>0</v>
      </c>
      <c r="O85" s="67">
        <f t="shared" si="64"/>
        <v>0</v>
      </c>
    </row>
    <row r="86" spans="1:26" s="47" customFormat="1" x14ac:dyDescent="0.25">
      <c r="A86" s="92"/>
      <c r="G86" s="70"/>
      <c r="H86" s="70">
        <f t="shared" ref="H86:I86" si="65">H85-G85</f>
        <v>0</v>
      </c>
      <c r="I86" s="70">
        <f t="shared" si="65"/>
        <v>0</v>
      </c>
      <c r="J86" s="70">
        <f>J85-I85</f>
        <v>0</v>
      </c>
      <c r="K86" s="70">
        <f t="shared" ref="K86:O86" si="66">K85-J85</f>
        <v>0</v>
      </c>
      <c r="L86" s="70">
        <f t="shared" si="66"/>
        <v>0</v>
      </c>
      <c r="M86" s="70">
        <f t="shared" si="66"/>
        <v>0</v>
      </c>
      <c r="N86" s="70">
        <f t="shared" si="66"/>
        <v>0</v>
      </c>
      <c r="O86" s="70">
        <f t="shared" si="66"/>
        <v>0</v>
      </c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spans="1:26" s="47" customFormat="1" x14ac:dyDescent="0.25">
      <c r="A87" s="92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 t="s">
        <v>232</v>
      </c>
      <c r="R87" s="70"/>
      <c r="S87" s="70"/>
      <c r="T87" s="70"/>
      <c r="U87" s="70"/>
      <c r="V87" s="70"/>
      <c r="W87" s="70"/>
      <c r="X87" s="70"/>
      <c r="Y87" s="70"/>
      <c r="Z87" s="70"/>
    </row>
    <row r="88" spans="1:26" s="47" customFormat="1" x14ac:dyDescent="0.25">
      <c r="A88" s="92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 t="s">
        <v>233</v>
      </c>
      <c r="R88" s="70"/>
      <c r="S88" s="70"/>
      <c r="T88" s="70"/>
      <c r="U88" s="70"/>
      <c r="V88" s="70"/>
      <c r="W88" s="70"/>
      <c r="X88" s="70"/>
      <c r="Y88" s="70"/>
      <c r="Z88" s="70"/>
    </row>
    <row r="89" spans="1:26" x14ac:dyDescent="0.25">
      <c r="H89" s="62"/>
      <c r="I89" s="62" t="s">
        <v>41</v>
      </c>
      <c r="J89" s="62"/>
      <c r="K89" s="62"/>
      <c r="L89" s="62"/>
      <c r="M89" s="62"/>
      <c r="N89" s="62"/>
      <c r="O89" s="62"/>
      <c r="Q89" s="63" t="s">
        <v>234</v>
      </c>
    </row>
    <row r="90" spans="1:26" x14ac:dyDescent="0.25">
      <c r="H90" s="62"/>
      <c r="I90" s="62" t="s">
        <v>42</v>
      </c>
      <c r="J90" s="62"/>
      <c r="K90" s="62"/>
      <c r="L90" s="62"/>
      <c r="M90" s="62"/>
      <c r="N90" s="62"/>
      <c r="O90" s="62"/>
      <c r="Q90" s="63" t="s">
        <v>235</v>
      </c>
    </row>
    <row r="91" spans="1:26" x14ac:dyDescent="0.25">
      <c r="H91" s="62" t="s">
        <v>6</v>
      </c>
      <c r="I91" s="62" t="s">
        <v>6</v>
      </c>
      <c r="J91" s="62" t="s">
        <v>18</v>
      </c>
      <c r="K91" s="62" t="s">
        <v>6</v>
      </c>
      <c r="L91" s="62" t="s">
        <v>6</v>
      </c>
      <c r="M91" s="62" t="s">
        <v>6</v>
      </c>
      <c r="N91" s="62" t="s">
        <v>6</v>
      </c>
      <c r="O91" s="62" t="s">
        <v>6</v>
      </c>
    </row>
    <row r="92" spans="1:26" x14ac:dyDescent="0.25">
      <c r="H92" s="62">
        <v>1</v>
      </c>
      <c r="I92" s="62">
        <v>2</v>
      </c>
      <c r="J92" s="62">
        <v>3</v>
      </c>
      <c r="K92" s="62">
        <v>4</v>
      </c>
      <c r="L92" s="62">
        <v>5</v>
      </c>
      <c r="M92" s="62">
        <v>6</v>
      </c>
      <c r="N92" s="62">
        <v>7</v>
      </c>
      <c r="O92" s="62">
        <v>8</v>
      </c>
      <c r="Q92" s="63" t="s">
        <v>236</v>
      </c>
    </row>
    <row r="93" spans="1:26" x14ac:dyDescent="0.25">
      <c r="H93" s="63" t="s">
        <v>43</v>
      </c>
      <c r="Q93" s="63" t="s">
        <v>237</v>
      </c>
    </row>
    <row r="95" spans="1:26" x14ac:dyDescent="0.25">
      <c r="B95" s="93" t="s">
        <v>44</v>
      </c>
      <c r="H95" s="68">
        <f>G44</f>
        <v>2000000</v>
      </c>
      <c r="I95" s="65">
        <f>H123</f>
        <v>3844039.2</v>
      </c>
      <c r="J95" s="76">
        <f t="shared" ref="J95:K95" si="67">I123</f>
        <v>6248526.3200000003</v>
      </c>
      <c r="K95" s="63">
        <f t="shared" si="67"/>
        <v>9014225.6400000006</v>
      </c>
      <c r="L95" s="63">
        <f t="shared" ref="L95" si="68">K123</f>
        <v>11819832.4</v>
      </c>
      <c r="M95" s="63">
        <f t="shared" ref="M95" si="69">L123</f>
        <v>14445439.16</v>
      </c>
      <c r="N95" s="63">
        <f t="shared" ref="N95" si="70">M123</f>
        <v>15427045.92</v>
      </c>
      <c r="O95" s="63">
        <f t="shared" ref="O95" si="71">N123</f>
        <v>16496652.68</v>
      </c>
    </row>
    <row r="96" spans="1:26" x14ac:dyDescent="0.25">
      <c r="B96" s="93" t="s">
        <v>163</v>
      </c>
    </row>
    <row r="97" spans="2:16" x14ac:dyDescent="0.25">
      <c r="C97" t="s">
        <v>15</v>
      </c>
      <c r="H97" s="63">
        <f t="shared" ref="H97:O97" si="72">H34</f>
        <v>2283999.2000000002</v>
      </c>
      <c r="I97" s="63">
        <f t="shared" si="72"/>
        <v>2257587.52</v>
      </c>
      <c r="J97" s="63">
        <f t="shared" si="72"/>
        <v>2497516.7199999997</v>
      </c>
      <c r="K97" s="63">
        <f t="shared" si="72"/>
        <v>2617513.1599999997</v>
      </c>
      <c r="L97" s="63">
        <f t="shared" si="72"/>
        <v>2557513.1599999997</v>
      </c>
      <c r="M97" s="63">
        <f t="shared" si="72"/>
        <v>1553513.16</v>
      </c>
      <c r="N97" s="63">
        <f t="shared" si="72"/>
        <v>1201513.1599999999</v>
      </c>
      <c r="O97" s="63">
        <f t="shared" si="72"/>
        <v>1055513.1599999999</v>
      </c>
    </row>
    <row r="98" spans="2:16" x14ac:dyDescent="0.25">
      <c r="C98" t="s">
        <v>45</v>
      </c>
    </row>
    <row r="99" spans="2:16" x14ac:dyDescent="0.25">
      <c r="C99" t="s">
        <v>12</v>
      </c>
      <c r="H99" s="63">
        <f t="shared" ref="H99:O99" si="73">H31</f>
        <v>0</v>
      </c>
      <c r="I99" s="63">
        <f t="shared" si="73"/>
        <v>108009.59999999999</v>
      </c>
      <c r="J99" s="63">
        <f t="shared" si="73"/>
        <v>108093.59999999999</v>
      </c>
      <c r="K99" s="63">
        <f t="shared" si="73"/>
        <v>108093.59999999999</v>
      </c>
      <c r="L99" s="63">
        <f t="shared" si="73"/>
        <v>108093.59999999999</v>
      </c>
      <c r="M99" s="63">
        <f t="shared" si="73"/>
        <v>108093.59999999999</v>
      </c>
      <c r="N99" s="63">
        <f t="shared" si="73"/>
        <v>108093.59999999999</v>
      </c>
      <c r="O99" s="63">
        <f t="shared" si="73"/>
        <v>108093.59999999999</v>
      </c>
    </row>
    <row r="100" spans="2:16" x14ac:dyDescent="0.25">
      <c r="C100" t="s">
        <v>134</v>
      </c>
      <c r="H100" s="63">
        <f t="shared" ref="H100:O103" si="74">(G45-H45)</f>
        <v>-200000</v>
      </c>
      <c r="I100" s="63">
        <f t="shared" si="74"/>
        <v>-10000</v>
      </c>
      <c r="J100" s="63">
        <f t="shared" si="74"/>
        <v>-20000</v>
      </c>
      <c r="K100" s="63">
        <f t="shared" si="74"/>
        <v>-20000</v>
      </c>
      <c r="L100" s="63">
        <f t="shared" si="74"/>
        <v>0</v>
      </c>
      <c r="M100" s="63">
        <f t="shared" si="74"/>
        <v>70000</v>
      </c>
      <c r="N100" s="63">
        <f t="shared" si="74"/>
        <v>10000</v>
      </c>
      <c r="O100" s="63">
        <f t="shared" si="74"/>
        <v>0</v>
      </c>
      <c r="P100" s="63" t="s">
        <v>210</v>
      </c>
    </row>
    <row r="101" spans="2:16" x14ac:dyDescent="0.25">
      <c r="C101" t="s">
        <v>135</v>
      </c>
      <c r="H101" s="63">
        <f t="shared" si="74"/>
        <v>-190000</v>
      </c>
      <c r="I101" s="63">
        <f t="shared" si="74"/>
        <v>0</v>
      </c>
      <c r="J101" s="63">
        <f t="shared" si="74"/>
        <v>-20000</v>
      </c>
      <c r="K101" s="63">
        <f t="shared" si="74"/>
        <v>0</v>
      </c>
      <c r="L101" s="63">
        <f t="shared" si="74"/>
        <v>10000</v>
      </c>
      <c r="M101" s="63">
        <f t="shared" si="74"/>
        <v>100000</v>
      </c>
      <c r="N101" s="63">
        <f t="shared" si="74"/>
        <v>50000</v>
      </c>
      <c r="O101" s="63">
        <f t="shared" si="74"/>
        <v>25000</v>
      </c>
    </row>
    <row r="102" spans="2:16" x14ac:dyDescent="0.25">
      <c r="C102" t="s">
        <v>136</v>
      </c>
      <c r="H102" s="63">
        <f t="shared" si="74"/>
        <v>-50000</v>
      </c>
      <c r="I102" s="63">
        <f t="shared" si="74"/>
        <v>-2500</v>
      </c>
      <c r="J102" s="63">
        <f t="shared" si="74"/>
        <v>-5000</v>
      </c>
      <c r="K102" s="63">
        <f t="shared" si="74"/>
        <v>-5000</v>
      </c>
      <c r="L102" s="63">
        <f t="shared" si="74"/>
        <v>0</v>
      </c>
      <c r="M102" s="63">
        <f t="shared" si="74"/>
        <v>17500</v>
      </c>
      <c r="N102" s="63">
        <f t="shared" si="74"/>
        <v>2500</v>
      </c>
      <c r="O102" s="63">
        <f t="shared" si="74"/>
        <v>0</v>
      </c>
    </row>
    <row r="103" spans="2:16" x14ac:dyDescent="0.25">
      <c r="C103" t="s">
        <v>136</v>
      </c>
      <c r="H103" s="63">
        <f t="shared" si="74"/>
        <v>-47500</v>
      </c>
      <c r="I103" s="63">
        <f t="shared" si="74"/>
        <v>0</v>
      </c>
      <c r="J103" s="63">
        <f t="shared" si="74"/>
        <v>-5000</v>
      </c>
      <c r="K103" s="63">
        <f t="shared" si="74"/>
        <v>0</v>
      </c>
      <c r="L103" s="63">
        <f t="shared" si="74"/>
        <v>2500</v>
      </c>
      <c r="M103" s="63">
        <f t="shared" si="74"/>
        <v>25000</v>
      </c>
      <c r="N103" s="63">
        <f t="shared" si="74"/>
        <v>12500</v>
      </c>
      <c r="O103" s="63">
        <f t="shared" si="74"/>
        <v>6250</v>
      </c>
    </row>
    <row r="104" spans="2:16" x14ac:dyDescent="0.25">
      <c r="C104" s="94" t="s">
        <v>119</v>
      </c>
      <c r="D104" s="94"/>
      <c r="E104" s="94"/>
      <c r="F104" s="94"/>
      <c r="G104" s="95"/>
      <c r="H104" s="95">
        <f t="shared" ref="H104:O105" si="75">(G64-H64)*-1</f>
        <v>50000</v>
      </c>
      <c r="I104" s="95">
        <f t="shared" si="75"/>
        <v>2500</v>
      </c>
      <c r="J104" s="95">
        <f t="shared" si="75"/>
        <v>5000</v>
      </c>
      <c r="K104" s="95">
        <f t="shared" si="75"/>
        <v>5000</v>
      </c>
      <c r="L104" s="95">
        <f t="shared" si="75"/>
        <v>0</v>
      </c>
      <c r="M104" s="63">
        <f t="shared" si="75"/>
        <v>-17500</v>
      </c>
      <c r="N104" s="63">
        <f t="shared" si="75"/>
        <v>-2500</v>
      </c>
      <c r="O104" s="63">
        <f t="shared" si="75"/>
        <v>0</v>
      </c>
    </row>
    <row r="105" spans="2:16" x14ac:dyDescent="0.25">
      <c r="C105" s="94" t="s">
        <v>120</v>
      </c>
      <c r="D105" s="94"/>
      <c r="E105" s="94"/>
      <c r="F105" s="94"/>
      <c r="G105" s="95"/>
      <c r="H105" s="95">
        <f t="shared" si="75"/>
        <v>47500</v>
      </c>
      <c r="I105" s="95">
        <f t="shared" si="75"/>
        <v>0</v>
      </c>
      <c r="J105" s="95">
        <f t="shared" si="75"/>
        <v>5000</v>
      </c>
      <c r="K105" s="95">
        <f t="shared" si="75"/>
        <v>0</v>
      </c>
      <c r="L105" s="95">
        <f t="shared" si="75"/>
        <v>-2500</v>
      </c>
      <c r="M105" s="63">
        <f t="shared" si="75"/>
        <v>-25000</v>
      </c>
      <c r="N105" s="63">
        <f t="shared" si="75"/>
        <v>-12500</v>
      </c>
      <c r="O105" s="63">
        <f t="shared" si="75"/>
        <v>-6250</v>
      </c>
    </row>
    <row r="106" spans="2:16" x14ac:dyDescent="0.25">
      <c r="C106" s="94" t="s">
        <v>185</v>
      </c>
      <c r="D106" s="94"/>
      <c r="E106" s="94"/>
      <c r="F106" s="94"/>
      <c r="G106" s="95"/>
      <c r="H106" s="95">
        <f t="shared" ref="H106:O107" si="76">(G67-H67)*-1</f>
        <v>1000000</v>
      </c>
      <c r="I106" s="95">
        <f t="shared" si="76"/>
        <v>50000</v>
      </c>
      <c r="J106" s="95">
        <f t="shared" si="76"/>
        <v>100000</v>
      </c>
      <c r="K106" s="95">
        <f t="shared" si="76"/>
        <v>100000</v>
      </c>
      <c r="L106" s="95">
        <f t="shared" si="76"/>
        <v>0</v>
      </c>
      <c r="M106" s="63">
        <f t="shared" si="76"/>
        <v>-350000</v>
      </c>
      <c r="N106" s="63">
        <f t="shared" si="76"/>
        <v>-50000</v>
      </c>
      <c r="O106" s="63">
        <f t="shared" si="76"/>
        <v>0</v>
      </c>
    </row>
    <row r="107" spans="2:16" x14ac:dyDescent="0.25">
      <c r="C107" s="94" t="s">
        <v>186</v>
      </c>
      <c r="D107" s="94"/>
      <c r="E107" s="94"/>
      <c r="F107" s="94"/>
      <c r="G107" s="95"/>
      <c r="H107" s="95">
        <f t="shared" si="76"/>
        <v>950000</v>
      </c>
      <c r="I107" s="95">
        <f t="shared" si="76"/>
        <v>0</v>
      </c>
      <c r="J107" s="95">
        <f t="shared" si="76"/>
        <v>100000</v>
      </c>
      <c r="K107" s="95">
        <f t="shared" si="76"/>
        <v>0</v>
      </c>
      <c r="L107" s="95">
        <f t="shared" si="76"/>
        <v>-50000</v>
      </c>
      <c r="M107" s="63">
        <f t="shared" si="76"/>
        <v>-500000</v>
      </c>
      <c r="N107" s="63">
        <f t="shared" si="76"/>
        <v>-250000</v>
      </c>
      <c r="O107" s="63">
        <f t="shared" si="76"/>
        <v>-125000</v>
      </c>
    </row>
    <row r="108" spans="2:16" x14ac:dyDescent="0.25">
      <c r="C108" s="94" t="s">
        <v>46</v>
      </c>
      <c r="D108" s="94"/>
      <c r="E108" s="94"/>
      <c r="F108" s="94"/>
      <c r="G108" s="95"/>
      <c r="H108" s="95">
        <f t="shared" ref="H108:O108" si="77">(F66-H66)*-1</f>
        <v>0</v>
      </c>
      <c r="I108" s="95">
        <f t="shared" si="77"/>
        <v>0</v>
      </c>
      <c r="J108" s="95">
        <f t="shared" si="77"/>
        <v>0</v>
      </c>
      <c r="K108" s="95">
        <f t="shared" si="77"/>
        <v>0</v>
      </c>
      <c r="L108" s="95">
        <f t="shared" si="77"/>
        <v>0</v>
      </c>
      <c r="M108" s="63">
        <f t="shared" si="77"/>
        <v>0</v>
      </c>
      <c r="N108" s="63">
        <f t="shared" si="77"/>
        <v>0</v>
      </c>
      <c r="O108" s="63">
        <f t="shared" si="77"/>
        <v>0</v>
      </c>
    </row>
    <row r="109" spans="2:16" x14ac:dyDescent="0.25">
      <c r="C109" s="94"/>
      <c r="D109" s="94"/>
      <c r="E109" s="94"/>
      <c r="F109" s="94"/>
      <c r="G109" s="95"/>
      <c r="H109" s="95"/>
      <c r="I109" s="95"/>
      <c r="J109" s="95"/>
      <c r="K109" s="95"/>
      <c r="L109" s="95"/>
    </row>
    <row r="110" spans="2:16" x14ac:dyDescent="0.25">
      <c r="B110" s="93" t="s">
        <v>47</v>
      </c>
      <c r="H110" s="63">
        <f>H97+H99+H100+H101+H102+H103+H104+H105+H108+H106+H107</f>
        <v>3843999.2</v>
      </c>
      <c r="I110" s="63">
        <f t="shared" ref="I110:K110" si="78">I97+I99+I100+I101+I102+I103+I104+I105+I108+I106+I107</f>
        <v>2405597.12</v>
      </c>
      <c r="J110" s="63">
        <f t="shared" si="78"/>
        <v>2765610.32</v>
      </c>
      <c r="K110" s="63">
        <f t="shared" si="78"/>
        <v>2805606.76</v>
      </c>
      <c r="L110" s="63">
        <f t="shared" ref="L110:O110" si="79">L97+L99+L100+L101+L102+L103+L104+L105+L108+L106+L107</f>
        <v>2625606.7599999998</v>
      </c>
      <c r="M110" s="63">
        <f t="shared" si="79"/>
        <v>981606.76</v>
      </c>
      <c r="N110" s="63">
        <f t="shared" si="79"/>
        <v>1069606.76</v>
      </c>
      <c r="O110" s="63">
        <f t="shared" si="79"/>
        <v>1063606.76</v>
      </c>
    </row>
    <row r="112" spans="2:16" x14ac:dyDescent="0.25">
      <c r="C112" t="s">
        <v>48</v>
      </c>
      <c r="H112" s="63">
        <f t="shared" ref="H112:O112" si="80">H51*-1</f>
        <v>-60</v>
      </c>
      <c r="I112" s="63">
        <f t="shared" si="80"/>
        <v>-700</v>
      </c>
      <c r="J112" s="63">
        <f t="shared" si="80"/>
        <v>0</v>
      </c>
      <c r="K112" s="63">
        <f t="shared" si="80"/>
        <v>0</v>
      </c>
      <c r="L112" s="63">
        <f t="shared" si="80"/>
        <v>0</v>
      </c>
      <c r="M112" s="63">
        <f t="shared" si="80"/>
        <v>0</v>
      </c>
      <c r="N112" s="63">
        <f t="shared" si="80"/>
        <v>0</v>
      </c>
      <c r="O112" s="63">
        <f t="shared" si="80"/>
        <v>0</v>
      </c>
    </row>
    <row r="114" spans="1:26" x14ac:dyDescent="0.25">
      <c r="C114" t="s">
        <v>49</v>
      </c>
    </row>
    <row r="115" spans="1:26" x14ac:dyDescent="0.25">
      <c r="C115" t="s">
        <v>137</v>
      </c>
      <c r="G115" s="63">
        <f>G73</f>
        <v>20</v>
      </c>
      <c r="H115" s="63">
        <f t="shared" ref="H115:O115" si="81">H72</f>
        <v>100</v>
      </c>
      <c r="I115" s="63">
        <f>I72</f>
        <v>90</v>
      </c>
      <c r="J115" s="63">
        <f t="shared" si="81"/>
        <v>89</v>
      </c>
      <c r="K115" s="63">
        <f t="shared" si="81"/>
        <v>0</v>
      </c>
      <c r="L115" s="63">
        <f t="shared" si="81"/>
        <v>0</v>
      </c>
      <c r="M115" s="63">
        <f t="shared" si="81"/>
        <v>0</v>
      </c>
      <c r="N115" s="63">
        <f t="shared" si="81"/>
        <v>0</v>
      </c>
      <c r="O115" s="63">
        <f t="shared" si="81"/>
        <v>0</v>
      </c>
    </row>
    <row r="116" spans="1:26" x14ac:dyDescent="0.25">
      <c r="C116" t="s">
        <v>50</v>
      </c>
      <c r="H116" s="63">
        <f>(G76-H76)*-1</f>
        <v>0</v>
      </c>
      <c r="I116" s="63">
        <f t="shared" ref="I116:O116" si="82">H76-I76</f>
        <v>0</v>
      </c>
      <c r="J116" s="63">
        <f t="shared" si="82"/>
        <v>0</v>
      </c>
      <c r="K116" s="63">
        <f t="shared" si="82"/>
        <v>0</v>
      </c>
      <c r="L116" s="63">
        <f t="shared" si="82"/>
        <v>0</v>
      </c>
      <c r="M116" s="63">
        <f t="shared" si="82"/>
        <v>0</v>
      </c>
      <c r="N116" s="63">
        <f t="shared" si="82"/>
        <v>0</v>
      </c>
      <c r="O116" s="63">
        <f t="shared" si="82"/>
        <v>0</v>
      </c>
    </row>
    <row r="117" spans="1:26" s="38" customFormat="1" x14ac:dyDescent="0.25">
      <c r="A117" s="101"/>
      <c r="C117" s="38" t="s">
        <v>259</v>
      </c>
      <c r="G117" s="69"/>
      <c r="H117" s="69">
        <f>H79</f>
        <v>0</v>
      </c>
      <c r="I117" s="69">
        <f t="shared" ref="I117:O117" si="83">I79</f>
        <v>0</v>
      </c>
      <c r="J117" s="69">
        <f t="shared" si="83"/>
        <v>0</v>
      </c>
      <c r="K117" s="69">
        <f t="shared" si="83"/>
        <v>0</v>
      </c>
      <c r="L117" s="69">
        <f t="shared" si="83"/>
        <v>0</v>
      </c>
      <c r="M117" s="69">
        <f t="shared" si="83"/>
        <v>0</v>
      </c>
      <c r="N117" s="69">
        <f t="shared" si="83"/>
        <v>0</v>
      </c>
      <c r="O117" s="69">
        <f t="shared" si="83"/>
        <v>0</v>
      </c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9" spans="1:26" x14ac:dyDescent="0.25">
      <c r="B119" s="93" t="s">
        <v>252</v>
      </c>
      <c r="H119" s="70">
        <f>H123-H121-H117</f>
        <v>5844039.2000000002</v>
      </c>
      <c r="I119" s="70">
        <f>I123-I121</f>
        <v>6249026.3200000003</v>
      </c>
      <c r="J119" s="70">
        <f t="shared" ref="J119:O119" si="84">J123-J121</f>
        <v>9014225.6400000006</v>
      </c>
      <c r="K119" s="70">
        <f t="shared" si="84"/>
        <v>11819832.4</v>
      </c>
      <c r="L119" s="63">
        <f t="shared" si="84"/>
        <v>14445439.16</v>
      </c>
      <c r="M119" s="63">
        <f t="shared" si="84"/>
        <v>15427045.92</v>
      </c>
      <c r="N119" s="63">
        <f t="shared" si="84"/>
        <v>16496652.68</v>
      </c>
      <c r="O119" s="63">
        <f t="shared" si="84"/>
        <v>17560259.440000001</v>
      </c>
    </row>
    <row r="121" spans="1:26" s="50" customFormat="1" x14ac:dyDescent="0.25">
      <c r="A121" s="92"/>
      <c r="B121" s="106"/>
      <c r="C121" s="107" t="s">
        <v>156</v>
      </c>
      <c r="G121" s="108"/>
      <c r="H121" s="108">
        <f t="shared" ref="H121:O121" si="85">H57*-1</f>
        <v>-2000000</v>
      </c>
      <c r="I121" s="108">
        <f t="shared" si="85"/>
        <v>-500</v>
      </c>
      <c r="J121" s="108">
        <f t="shared" si="85"/>
        <v>0</v>
      </c>
      <c r="K121" s="108">
        <f t="shared" si="85"/>
        <v>0</v>
      </c>
      <c r="L121" s="108">
        <f t="shared" si="85"/>
        <v>0</v>
      </c>
      <c r="M121" s="108">
        <f t="shared" si="85"/>
        <v>0</v>
      </c>
      <c r="N121" s="108">
        <f t="shared" si="85"/>
        <v>0</v>
      </c>
      <c r="O121" s="108">
        <f t="shared" si="85"/>
        <v>0</v>
      </c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</row>
    <row r="123" spans="1:26" s="38" customFormat="1" x14ac:dyDescent="0.25">
      <c r="A123" s="101" t="s">
        <v>256</v>
      </c>
      <c r="B123" s="103" t="s">
        <v>238</v>
      </c>
      <c r="G123" s="69"/>
      <c r="H123" s="69">
        <f t="shared" ref="H123:O123" si="86">H95+H110+H112+H115+H116+H121-H117</f>
        <v>3844039.2</v>
      </c>
      <c r="I123" s="69">
        <f t="shared" si="86"/>
        <v>6248526.3200000003</v>
      </c>
      <c r="J123" s="69">
        <f t="shared" si="86"/>
        <v>9014225.6400000006</v>
      </c>
      <c r="K123" s="69">
        <f t="shared" si="86"/>
        <v>11819832.4</v>
      </c>
      <c r="L123" s="69">
        <f t="shared" si="86"/>
        <v>14445439.16</v>
      </c>
      <c r="M123" s="69">
        <f t="shared" si="86"/>
        <v>15427045.92</v>
      </c>
      <c r="N123" s="69">
        <f t="shared" si="86"/>
        <v>16496652.68</v>
      </c>
      <c r="O123" s="69">
        <f t="shared" si="86"/>
        <v>17560259.440000001</v>
      </c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5" spans="1:26" s="38" customFormat="1" x14ac:dyDescent="0.25">
      <c r="A125" s="101"/>
      <c r="D125" s="38" t="s">
        <v>53</v>
      </c>
      <c r="F125" s="38">
        <v>0.5</v>
      </c>
      <c r="G125" s="69"/>
      <c r="H125" s="69">
        <f t="shared" ref="H125:O125" si="87">H95+(G16*$F$125)</f>
        <v>2000000</v>
      </c>
      <c r="I125" s="69">
        <f t="shared" si="87"/>
        <v>5306539.2</v>
      </c>
      <c r="J125" s="69">
        <f t="shared" si="87"/>
        <v>7748526.3200000003</v>
      </c>
      <c r="K125" s="69">
        <f t="shared" si="87"/>
        <v>10664225.640000001</v>
      </c>
      <c r="L125" s="69">
        <f t="shared" si="87"/>
        <v>13544832.4</v>
      </c>
      <c r="M125" s="69">
        <f t="shared" si="87"/>
        <v>16132939.16</v>
      </c>
      <c r="N125" s="69">
        <f t="shared" si="87"/>
        <v>16477045.92</v>
      </c>
      <c r="O125" s="69">
        <f t="shared" si="87"/>
        <v>17321652.68</v>
      </c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spans="1:26" s="47" customFormat="1" x14ac:dyDescent="0.25">
      <c r="A126" s="92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spans="1:26" s="47" customFormat="1" x14ac:dyDescent="0.25">
      <c r="A127" s="92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spans="1:26" s="47" customFormat="1" x14ac:dyDescent="0.25">
      <c r="A128" s="92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spans="1:26" x14ac:dyDescent="0.25">
      <c r="D129" s="47"/>
      <c r="E129" s="47"/>
      <c r="F129" s="47"/>
      <c r="G129" s="70"/>
      <c r="H129" s="70"/>
      <c r="I129" s="70"/>
      <c r="J129" s="70"/>
      <c r="K129" s="70"/>
    </row>
    <row r="130" spans="1:26" x14ac:dyDescent="0.25">
      <c r="D130" s="47"/>
      <c r="E130" s="47"/>
      <c r="F130" s="47"/>
      <c r="G130" s="70"/>
    </row>
    <row r="131" spans="1:26" x14ac:dyDescent="0.25">
      <c r="D131" s="47"/>
      <c r="E131" s="47"/>
      <c r="F131" s="47"/>
      <c r="G131" s="70"/>
      <c r="H131" s="70"/>
      <c r="I131" s="70"/>
      <c r="J131" s="70"/>
      <c r="K131" s="70"/>
    </row>
    <row r="132" spans="1:26" s="71" customFormat="1" x14ac:dyDescent="0.25">
      <c r="A132" s="99"/>
      <c r="B132" s="47"/>
      <c r="C132" s="81" t="s">
        <v>226</v>
      </c>
      <c r="D132" s="77"/>
      <c r="E132" s="77"/>
      <c r="F132" s="77"/>
      <c r="G132" s="79"/>
      <c r="H132" s="82" t="s">
        <v>6</v>
      </c>
      <c r="I132" s="82" t="s">
        <v>6</v>
      </c>
      <c r="J132" s="82" t="s">
        <v>18</v>
      </c>
      <c r="K132" s="88" t="s">
        <v>6</v>
      </c>
      <c r="L132" s="79" t="s">
        <v>6</v>
      </c>
      <c r="M132" s="79" t="s">
        <v>6</v>
      </c>
      <c r="N132" s="79" t="s">
        <v>6</v>
      </c>
      <c r="O132" s="79" t="s">
        <v>6</v>
      </c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spans="1:26" s="71" customFormat="1" x14ac:dyDescent="0.25">
      <c r="A133" s="99"/>
      <c r="B133" s="47"/>
      <c r="C133" s="77"/>
      <c r="D133" s="77"/>
      <c r="E133" s="77"/>
      <c r="F133" s="77"/>
      <c r="G133" s="79"/>
      <c r="H133" s="82">
        <v>1</v>
      </c>
      <c r="I133" s="82">
        <v>2</v>
      </c>
      <c r="J133" s="82">
        <v>3</v>
      </c>
      <c r="K133" s="88">
        <v>4</v>
      </c>
      <c r="L133" s="79">
        <v>5</v>
      </c>
      <c r="M133" s="79">
        <v>6</v>
      </c>
      <c r="N133" s="79">
        <v>7</v>
      </c>
      <c r="O133" s="79">
        <v>8</v>
      </c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spans="1:26" s="71" customFormat="1" x14ac:dyDescent="0.25">
      <c r="A134" s="99"/>
      <c r="B134" s="47"/>
      <c r="C134" s="78" t="s">
        <v>131</v>
      </c>
      <c r="D134" s="78"/>
      <c r="E134" s="77"/>
      <c r="F134" s="77"/>
      <c r="G134" s="79"/>
      <c r="H134" s="83">
        <f t="shared" ref="H134:O134" si="88">H12</f>
        <v>3900000</v>
      </c>
      <c r="I134" s="83">
        <f t="shared" si="88"/>
        <v>4000000</v>
      </c>
      <c r="J134" s="83">
        <f t="shared" si="88"/>
        <v>4400000</v>
      </c>
      <c r="K134" s="79">
        <f t="shared" si="88"/>
        <v>4600000</v>
      </c>
      <c r="L134" s="79">
        <f t="shared" si="88"/>
        <v>4500000</v>
      </c>
      <c r="M134" s="79">
        <f t="shared" si="88"/>
        <v>2800000</v>
      </c>
      <c r="N134" s="79">
        <f t="shared" si="88"/>
        <v>2200000</v>
      </c>
      <c r="O134" s="79">
        <f t="shared" si="88"/>
        <v>1950000</v>
      </c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spans="1:26" s="71" customFormat="1" x14ac:dyDescent="0.25">
      <c r="A135" s="99"/>
      <c r="B135" s="47"/>
      <c r="C135" s="78" t="s">
        <v>61</v>
      </c>
      <c r="D135" s="78"/>
      <c r="E135" s="77"/>
      <c r="F135" s="77"/>
      <c r="G135" s="79"/>
      <c r="H135" s="83">
        <f t="shared" ref="H135:O135" si="89">H15</f>
        <v>975000</v>
      </c>
      <c r="I135" s="83">
        <f t="shared" si="89"/>
        <v>1000000</v>
      </c>
      <c r="J135" s="83">
        <f t="shared" si="89"/>
        <v>1100000</v>
      </c>
      <c r="K135" s="79">
        <f t="shared" si="89"/>
        <v>1150000</v>
      </c>
      <c r="L135" s="79">
        <f t="shared" si="89"/>
        <v>1125000</v>
      </c>
      <c r="M135" s="79">
        <f t="shared" si="89"/>
        <v>700000</v>
      </c>
      <c r="N135" s="79">
        <f t="shared" si="89"/>
        <v>550000</v>
      </c>
      <c r="O135" s="79">
        <f t="shared" si="89"/>
        <v>487500</v>
      </c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spans="1:26" s="71" customFormat="1" x14ac:dyDescent="0.25">
      <c r="A136" s="99"/>
      <c r="B136" s="47"/>
      <c r="C136" s="78" t="s">
        <v>223</v>
      </c>
      <c r="D136" s="78"/>
      <c r="E136" s="77"/>
      <c r="F136" s="77"/>
      <c r="G136" s="79"/>
      <c r="H136" s="83">
        <f t="shared" ref="H136:O136" si="90">H27</f>
        <v>70000</v>
      </c>
      <c r="I136" s="83">
        <f t="shared" si="90"/>
        <v>70000</v>
      </c>
      <c r="J136" s="83">
        <f t="shared" si="90"/>
        <v>70000</v>
      </c>
      <c r="K136" s="79">
        <f t="shared" si="90"/>
        <v>70000</v>
      </c>
      <c r="L136" s="79">
        <f t="shared" si="90"/>
        <v>70000</v>
      </c>
      <c r="M136" s="79">
        <f t="shared" si="90"/>
        <v>70000</v>
      </c>
      <c r="N136" s="79">
        <f t="shared" si="90"/>
        <v>70000</v>
      </c>
      <c r="O136" s="79">
        <f t="shared" si="90"/>
        <v>70000</v>
      </c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spans="1:26" s="71" customFormat="1" x14ac:dyDescent="0.25">
      <c r="A137" s="99"/>
      <c r="B137" s="47"/>
      <c r="C137" s="78" t="s">
        <v>224</v>
      </c>
      <c r="D137" s="77"/>
      <c r="E137" s="77"/>
      <c r="F137" s="77"/>
      <c r="G137" s="79"/>
      <c r="H137" s="83">
        <f t="shared" ref="H137:O137" si="91">H34</f>
        <v>2283999.2000000002</v>
      </c>
      <c r="I137" s="83">
        <f t="shared" si="91"/>
        <v>2257587.52</v>
      </c>
      <c r="J137" s="83">
        <f t="shared" si="91"/>
        <v>2497516.7199999997</v>
      </c>
      <c r="K137" s="79">
        <f t="shared" si="91"/>
        <v>2617513.1599999997</v>
      </c>
      <c r="L137" s="79">
        <f t="shared" si="91"/>
        <v>2557513.1599999997</v>
      </c>
      <c r="M137" s="79">
        <f t="shared" si="91"/>
        <v>1553513.16</v>
      </c>
      <c r="N137" s="79">
        <f t="shared" si="91"/>
        <v>1201513.1599999999</v>
      </c>
      <c r="O137" s="79">
        <f t="shared" si="91"/>
        <v>1055513.1599999999</v>
      </c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spans="1:26" s="71" customFormat="1" x14ac:dyDescent="0.25">
      <c r="A138" s="99"/>
      <c r="B138" s="47"/>
      <c r="C138" s="77"/>
      <c r="D138" s="77"/>
      <c r="E138" s="77"/>
      <c r="F138" s="77"/>
      <c r="G138" s="79"/>
      <c r="H138" s="83"/>
      <c r="I138" s="83"/>
      <c r="J138" s="83"/>
      <c r="K138" s="79"/>
      <c r="L138" s="79"/>
      <c r="M138" s="79"/>
      <c r="N138" s="79"/>
      <c r="O138" s="79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spans="1:26" s="71" customFormat="1" x14ac:dyDescent="0.25">
      <c r="A139" s="99"/>
      <c r="B139" s="47"/>
      <c r="C139" s="78" t="s">
        <v>228</v>
      </c>
      <c r="D139" s="78"/>
      <c r="E139" s="77"/>
      <c r="F139" s="77"/>
      <c r="G139" s="79"/>
      <c r="H139" s="83">
        <f t="shared" ref="H139:O139" si="92">H17</f>
        <v>0</v>
      </c>
      <c r="I139" s="83">
        <f t="shared" si="92"/>
        <v>0</v>
      </c>
      <c r="J139" s="83">
        <f t="shared" si="92"/>
        <v>0</v>
      </c>
      <c r="K139" s="79">
        <f t="shared" si="92"/>
        <v>0</v>
      </c>
      <c r="L139" s="79">
        <f t="shared" si="92"/>
        <v>0</v>
      </c>
      <c r="M139" s="79">
        <f t="shared" si="92"/>
        <v>20000</v>
      </c>
      <c r="N139" s="79">
        <f t="shared" si="92"/>
        <v>30000</v>
      </c>
      <c r="O139" s="79">
        <f t="shared" si="92"/>
        <v>35000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spans="1:26" s="71" customFormat="1" x14ac:dyDescent="0.25">
      <c r="A140" s="99"/>
      <c r="B140" s="47"/>
      <c r="C140" s="78"/>
      <c r="D140" s="77"/>
      <c r="E140" s="77"/>
      <c r="F140" s="77"/>
      <c r="G140" s="79"/>
      <c r="H140" s="83"/>
      <c r="I140" s="83"/>
      <c r="J140" s="83"/>
      <c r="K140" s="79"/>
      <c r="L140" s="79"/>
      <c r="M140" s="79"/>
      <c r="N140" s="79"/>
      <c r="O140" s="79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spans="1:26" s="71" customFormat="1" x14ac:dyDescent="0.25">
      <c r="A141" s="99"/>
      <c r="B141" s="47"/>
      <c r="C141" s="81" t="s">
        <v>227</v>
      </c>
      <c r="D141" s="77"/>
      <c r="E141" s="77"/>
      <c r="F141" s="77"/>
      <c r="G141" s="79"/>
      <c r="H141" s="83" t="s">
        <v>6</v>
      </c>
      <c r="I141" s="83" t="s">
        <v>6</v>
      </c>
      <c r="J141" s="83" t="s">
        <v>6</v>
      </c>
      <c r="K141" s="79" t="s">
        <v>6</v>
      </c>
      <c r="L141" s="79" t="s">
        <v>6</v>
      </c>
      <c r="M141" s="79" t="s">
        <v>6</v>
      </c>
      <c r="N141" s="79" t="s">
        <v>6</v>
      </c>
      <c r="O141" s="79" t="s">
        <v>6</v>
      </c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spans="1:26" s="71" customFormat="1" x14ac:dyDescent="0.25">
      <c r="A142" s="99"/>
      <c r="B142" s="47"/>
      <c r="C142" s="77"/>
      <c r="D142" s="77"/>
      <c r="E142" s="77"/>
      <c r="F142" s="77"/>
      <c r="G142" s="79"/>
      <c r="H142" s="83">
        <v>1</v>
      </c>
      <c r="I142" s="83">
        <v>2</v>
      </c>
      <c r="J142" s="83">
        <v>3</v>
      </c>
      <c r="K142" s="79">
        <v>4</v>
      </c>
      <c r="L142" s="79">
        <v>5</v>
      </c>
      <c r="M142" s="79">
        <v>6</v>
      </c>
      <c r="N142" s="79">
        <v>7</v>
      </c>
      <c r="O142" s="79">
        <v>8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spans="1:26" s="71" customFormat="1" x14ac:dyDescent="0.25">
      <c r="A143" s="99"/>
      <c r="B143" s="47"/>
      <c r="C143" s="78" t="s">
        <v>211</v>
      </c>
      <c r="D143" s="78"/>
      <c r="E143" s="77"/>
      <c r="F143" s="77"/>
      <c r="G143" s="79"/>
      <c r="H143" s="83">
        <f t="shared" ref="H143:O143" si="93">H95</f>
        <v>2000000</v>
      </c>
      <c r="I143" s="83">
        <f t="shared" si="93"/>
        <v>3844039.2</v>
      </c>
      <c r="J143" s="83">
        <f t="shared" si="93"/>
        <v>6248526.3200000003</v>
      </c>
      <c r="K143" s="79">
        <f t="shared" si="93"/>
        <v>9014225.6400000006</v>
      </c>
      <c r="L143" s="79">
        <f t="shared" si="93"/>
        <v>11819832.4</v>
      </c>
      <c r="M143" s="79">
        <f t="shared" si="93"/>
        <v>14445439.16</v>
      </c>
      <c r="N143" s="79">
        <f t="shared" si="93"/>
        <v>15427045.92</v>
      </c>
      <c r="O143" s="79">
        <f t="shared" si="93"/>
        <v>16496652.68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spans="1:26" s="71" customFormat="1" x14ac:dyDescent="0.25">
      <c r="A144" s="99"/>
      <c r="B144" s="47"/>
      <c r="C144" s="78" t="s">
        <v>217</v>
      </c>
      <c r="D144" s="78"/>
      <c r="E144" s="77"/>
      <c r="F144" s="77"/>
      <c r="G144" s="79"/>
      <c r="H144" s="83">
        <f t="shared" ref="H144:O144" si="94">H110</f>
        <v>3843999.2</v>
      </c>
      <c r="I144" s="83">
        <f t="shared" si="94"/>
        <v>2405597.12</v>
      </c>
      <c r="J144" s="83">
        <f t="shared" si="94"/>
        <v>2765610.32</v>
      </c>
      <c r="K144" s="79">
        <f t="shared" si="94"/>
        <v>2805606.76</v>
      </c>
      <c r="L144" s="79">
        <f t="shared" si="94"/>
        <v>2625606.7599999998</v>
      </c>
      <c r="M144" s="79">
        <f t="shared" si="94"/>
        <v>981606.76</v>
      </c>
      <c r="N144" s="79">
        <f t="shared" si="94"/>
        <v>1069606.76</v>
      </c>
      <c r="O144" s="79">
        <f t="shared" si="94"/>
        <v>1063606.76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spans="1:26" s="71" customFormat="1" x14ac:dyDescent="0.25">
      <c r="A145" s="99"/>
      <c r="B145" s="47"/>
      <c r="C145" s="77"/>
      <c r="D145" s="89" t="s">
        <v>219</v>
      </c>
      <c r="E145" s="89"/>
      <c r="F145" s="89"/>
      <c r="G145" s="90"/>
      <c r="H145" s="84">
        <f t="shared" ref="H145:O145" si="95">H34</f>
        <v>2283999.2000000002</v>
      </c>
      <c r="I145" s="84">
        <f t="shared" si="95"/>
        <v>2257587.52</v>
      </c>
      <c r="J145" s="84">
        <f t="shared" si="95"/>
        <v>2497516.7199999997</v>
      </c>
      <c r="K145" s="90">
        <f t="shared" si="95"/>
        <v>2617513.1599999997</v>
      </c>
      <c r="L145" s="90">
        <f t="shared" si="95"/>
        <v>2557513.1599999997</v>
      </c>
      <c r="M145" s="90">
        <f t="shared" si="95"/>
        <v>1553513.16</v>
      </c>
      <c r="N145" s="90">
        <f t="shared" si="95"/>
        <v>1201513.1599999999</v>
      </c>
      <c r="O145" s="90">
        <f t="shared" si="95"/>
        <v>1055513.1599999999</v>
      </c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 spans="1:26" s="71" customFormat="1" x14ac:dyDescent="0.25">
      <c r="A146" s="99"/>
      <c r="B146" s="47"/>
      <c r="C146" s="77"/>
      <c r="D146" s="89" t="s">
        <v>218</v>
      </c>
      <c r="E146" s="89"/>
      <c r="F146" s="89"/>
      <c r="G146" s="90"/>
      <c r="H146" s="84">
        <f t="shared" ref="H146:O146" si="96">H97-H110</f>
        <v>-1560000</v>
      </c>
      <c r="I146" s="84">
        <f t="shared" si="96"/>
        <v>-148009.60000000009</v>
      </c>
      <c r="J146" s="84">
        <f t="shared" si="96"/>
        <v>-268093.60000000009</v>
      </c>
      <c r="K146" s="90">
        <f t="shared" si="96"/>
        <v>-188093.60000000009</v>
      </c>
      <c r="L146" s="90">
        <f t="shared" si="96"/>
        <v>-68093.600000000093</v>
      </c>
      <c r="M146" s="90">
        <f t="shared" si="96"/>
        <v>571906.39999999991</v>
      </c>
      <c r="N146" s="90">
        <f t="shared" si="96"/>
        <v>131906.39999999991</v>
      </c>
      <c r="O146" s="90">
        <f t="shared" si="96"/>
        <v>-8093.6000000000931</v>
      </c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spans="1:26" s="71" customFormat="1" x14ac:dyDescent="0.25">
      <c r="A147" s="99"/>
      <c r="B147" s="47"/>
      <c r="C147" s="78" t="s">
        <v>220</v>
      </c>
      <c r="D147" s="78"/>
      <c r="E147" s="77"/>
      <c r="F147" s="77"/>
      <c r="G147" s="79"/>
      <c r="H147" s="83">
        <f t="shared" ref="H147:O147" si="97">H112</f>
        <v>-60</v>
      </c>
      <c r="I147" s="83">
        <f t="shared" si="97"/>
        <v>-700</v>
      </c>
      <c r="J147" s="83">
        <f t="shared" si="97"/>
        <v>0</v>
      </c>
      <c r="K147" s="79">
        <f t="shared" si="97"/>
        <v>0</v>
      </c>
      <c r="L147" s="79">
        <f t="shared" si="97"/>
        <v>0</v>
      </c>
      <c r="M147" s="79">
        <f t="shared" si="97"/>
        <v>0</v>
      </c>
      <c r="N147" s="79">
        <f t="shared" si="97"/>
        <v>0</v>
      </c>
      <c r="O147" s="79">
        <f t="shared" si="97"/>
        <v>0</v>
      </c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spans="1:26" s="71" customFormat="1" x14ac:dyDescent="0.25">
      <c r="A148" s="99"/>
      <c r="B148" s="47"/>
      <c r="C148" s="78" t="s">
        <v>213</v>
      </c>
      <c r="D148" s="78"/>
      <c r="E148" s="77"/>
      <c r="F148" s="77"/>
      <c r="G148" s="79"/>
      <c r="H148" s="83">
        <f t="shared" ref="H148:O148" si="98">H115+H116</f>
        <v>100</v>
      </c>
      <c r="I148" s="83">
        <f t="shared" si="98"/>
        <v>90</v>
      </c>
      <c r="J148" s="83">
        <f t="shared" si="98"/>
        <v>89</v>
      </c>
      <c r="K148" s="79">
        <f t="shared" si="98"/>
        <v>0</v>
      </c>
      <c r="L148" s="79">
        <f t="shared" si="98"/>
        <v>0</v>
      </c>
      <c r="M148" s="79">
        <f t="shared" si="98"/>
        <v>0</v>
      </c>
      <c r="N148" s="79">
        <f t="shared" si="98"/>
        <v>0</v>
      </c>
      <c r="O148" s="79">
        <f t="shared" si="98"/>
        <v>0</v>
      </c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 spans="1:26" s="73" customFormat="1" x14ac:dyDescent="0.25">
      <c r="A149" s="99"/>
      <c r="B149" s="93"/>
      <c r="C149" s="78" t="s">
        <v>212</v>
      </c>
      <c r="D149" s="78"/>
      <c r="E149" s="78"/>
      <c r="F149" s="78"/>
      <c r="G149" s="80"/>
      <c r="H149" s="85">
        <f>H123-H153</f>
        <v>1844039.2000000002</v>
      </c>
      <c r="I149" s="85">
        <f t="shared" ref="I149:O149" si="99">I123-I153</f>
        <v>6248026.3200000003</v>
      </c>
      <c r="J149" s="85">
        <f t="shared" si="99"/>
        <v>9014225.6400000006</v>
      </c>
      <c r="K149" s="80">
        <f t="shared" si="99"/>
        <v>11819832.4</v>
      </c>
      <c r="L149" s="80">
        <f t="shared" si="99"/>
        <v>14445439.16</v>
      </c>
      <c r="M149" s="80">
        <f t="shared" si="99"/>
        <v>15427045.92</v>
      </c>
      <c r="N149" s="80">
        <f t="shared" si="99"/>
        <v>16496652.68</v>
      </c>
      <c r="O149" s="80">
        <f t="shared" si="99"/>
        <v>17560259.440000001</v>
      </c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spans="1:26" s="71" customFormat="1" x14ac:dyDescent="0.25">
      <c r="A150" s="99"/>
      <c r="B150" s="47"/>
      <c r="C150" s="78"/>
      <c r="D150" s="78"/>
      <c r="E150" s="77"/>
      <c r="F150" s="77"/>
      <c r="G150" s="79"/>
      <c r="H150" s="83"/>
      <c r="I150" s="83"/>
      <c r="J150" s="83"/>
      <c r="K150" s="79"/>
      <c r="L150" s="79"/>
      <c r="M150" s="79"/>
      <c r="N150" s="79"/>
      <c r="O150" s="79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spans="1:26" s="71" customFormat="1" x14ac:dyDescent="0.25">
      <c r="A151" s="99"/>
      <c r="B151" s="47"/>
      <c r="C151" s="78" t="s">
        <v>216</v>
      </c>
      <c r="D151" s="78"/>
      <c r="E151" s="77"/>
      <c r="F151" s="77"/>
      <c r="G151" s="79"/>
      <c r="H151" s="83">
        <f>H149-H143</f>
        <v>-155960.79999999981</v>
      </c>
      <c r="I151" s="83">
        <f>I149-I143</f>
        <v>2403987.12</v>
      </c>
      <c r="J151" s="83">
        <f>J149-J143</f>
        <v>2765699.3200000003</v>
      </c>
      <c r="K151" s="79">
        <f>K149-K143</f>
        <v>2805606.76</v>
      </c>
      <c r="L151" s="79">
        <f t="shared" ref="L151:O151" si="100">L149-L143</f>
        <v>2625606.7599999998</v>
      </c>
      <c r="M151" s="79">
        <f t="shared" si="100"/>
        <v>981606.75999999978</v>
      </c>
      <c r="N151" s="79">
        <f t="shared" si="100"/>
        <v>1069606.7599999998</v>
      </c>
      <c r="O151" s="79">
        <f t="shared" si="100"/>
        <v>1063606.7600000016</v>
      </c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spans="1:26" s="71" customFormat="1" x14ac:dyDescent="0.25">
      <c r="A152" s="99"/>
      <c r="B152" s="47"/>
      <c r="C152" s="78"/>
      <c r="D152" s="78"/>
      <c r="E152" s="77"/>
      <c r="F152" s="77"/>
      <c r="G152" s="79"/>
      <c r="H152" s="83"/>
      <c r="I152" s="83"/>
      <c r="J152" s="83"/>
      <c r="K152" s="79"/>
      <c r="L152" s="79"/>
      <c r="M152" s="79"/>
      <c r="N152" s="79"/>
      <c r="O152" s="79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spans="1:26" s="71" customFormat="1" x14ac:dyDescent="0.25">
      <c r="A153" s="99"/>
      <c r="B153" s="47"/>
      <c r="C153" s="78" t="s">
        <v>214</v>
      </c>
      <c r="D153" s="77"/>
      <c r="E153" s="77"/>
      <c r="F153" s="77"/>
      <c r="G153" s="79"/>
      <c r="H153" s="83">
        <f t="shared" ref="H153:O153" si="101">H57</f>
        <v>2000000</v>
      </c>
      <c r="I153" s="83">
        <f t="shared" si="101"/>
        <v>500</v>
      </c>
      <c r="J153" s="83">
        <f t="shared" si="101"/>
        <v>0</v>
      </c>
      <c r="K153" s="79">
        <f t="shared" si="101"/>
        <v>0</v>
      </c>
      <c r="L153" s="79">
        <f t="shared" si="101"/>
        <v>0</v>
      </c>
      <c r="M153" s="79">
        <f t="shared" si="101"/>
        <v>0</v>
      </c>
      <c r="N153" s="79">
        <f t="shared" si="101"/>
        <v>0</v>
      </c>
      <c r="O153" s="79">
        <f t="shared" si="101"/>
        <v>0</v>
      </c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spans="1:26" s="71" customFormat="1" x14ac:dyDescent="0.25">
      <c r="A154" s="99"/>
      <c r="B154" s="47"/>
      <c r="C154" s="78" t="s">
        <v>239</v>
      </c>
      <c r="D154" s="77"/>
      <c r="E154" s="77"/>
      <c r="F154" s="77"/>
      <c r="G154" s="79"/>
      <c r="H154" s="83">
        <f>H117</f>
        <v>0</v>
      </c>
      <c r="I154" s="83">
        <f>I117</f>
        <v>0</v>
      </c>
      <c r="J154" s="83">
        <f>J117</f>
        <v>0</v>
      </c>
      <c r="K154" s="79">
        <f t="shared" ref="K154:O154" si="102">K117</f>
        <v>0</v>
      </c>
      <c r="L154" s="79">
        <f t="shared" si="102"/>
        <v>0</v>
      </c>
      <c r="M154" s="79">
        <f t="shared" si="102"/>
        <v>0</v>
      </c>
      <c r="N154" s="79">
        <f t="shared" si="102"/>
        <v>0</v>
      </c>
      <c r="O154" s="79">
        <f t="shared" si="102"/>
        <v>0</v>
      </c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spans="1:26" s="71" customFormat="1" x14ac:dyDescent="0.25">
      <c r="A155" s="99"/>
      <c r="B155" s="47"/>
      <c r="C155" s="78"/>
      <c r="D155" s="78"/>
      <c r="E155" s="77"/>
      <c r="F155" s="77"/>
      <c r="G155" s="79"/>
      <c r="H155" s="83"/>
      <c r="I155" s="83"/>
      <c r="J155" s="83"/>
      <c r="K155" s="79"/>
      <c r="L155" s="79"/>
      <c r="M155" s="79"/>
      <c r="N155" s="79"/>
      <c r="O155" s="79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spans="1:26" s="71" customFormat="1" x14ac:dyDescent="0.25">
      <c r="A156" s="99"/>
      <c r="B156" s="47"/>
      <c r="C156" s="78"/>
      <c r="D156" s="78"/>
      <c r="E156" s="77"/>
      <c r="F156" s="77"/>
      <c r="G156" s="79"/>
      <c r="H156" s="83"/>
      <c r="I156" s="83"/>
      <c r="J156" s="83"/>
      <c r="K156" s="79"/>
      <c r="L156" s="79"/>
      <c r="M156" s="79"/>
      <c r="N156" s="79"/>
      <c r="O156" s="79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spans="1:26" s="71" customFormat="1" x14ac:dyDescent="0.25">
      <c r="A157" s="99"/>
      <c r="B157" s="47"/>
      <c r="C157" s="78" t="s">
        <v>229</v>
      </c>
      <c r="D157" s="77"/>
      <c r="E157" s="77"/>
      <c r="F157" s="77"/>
      <c r="G157" s="79"/>
      <c r="H157" s="83">
        <f>H125</f>
        <v>2000000</v>
      </c>
      <c r="I157" s="83">
        <f t="shared" ref="I157:K157" si="103">I125</f>
        <v>5306539.2</v>
      </c>
      <c r="J157" s="83">
        <f t="shared" si="103"/>
        <v>7748526.3200000003</v>
      </c>
      <c r="K157" s="79">
        <f t="shared" si="103"/>
        <v>10664225.640000001</v>
      </c>
      <c r="L157" s="79">
        <f t="shared" ref="L157:O157" si="104">L125</f>
        <v>13544832.4</v>
      </c>
      <c r="M157" s="79">
        <f t="shared" si="104"/>
        <v>16132939.16</v>
      </c>
      <c r="N157" s="79">
        <f t="shared" si="104"/>
        <v>16477045.92</v>
      </c>
      <c r="O157" s="79">
        <f t="shared" si="104"/>
        <v>17321652.68</v>
      </c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spans="1:26" s="71" customFormat="1" x14ac:dyDescent="0.25">
      <c r="A158" s="99"/>
      <c r="B158" s="47"/>
      <c r="C158" s="77"/>
      <c r="D158" s="78"/>
      <c r="E158" s="77"/>
      <c r="F158" s="77"/>
      <c r="G158" s="79"/>
      <c r="H158" s="83"/>
      <c r="I158" s="83"/>
      <c r="J158" s="83"/>
      <c r="K158" s="79"/>
      <c r="L158" s="79"/>
      <c r="M158" s="79"/>
      <c r="N158" s="79"/>
      <c r="O158" s="79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spans="1:26" s="71" customFormat="1" x14ac:dyDescent="0.25">
      <c r="A159" s="99"/>
      <c r="B159" s="47"/>
      <c r="C159" s="78" t="s">
        <v>221</v>
      </c>
      <c r="D159" s="78"/>
      <c r="E159" s="77"/>
      <c r="F159" s="77"/>
      <c r="G159" s="79"/>
      <c r="H159" s="100" t="s">
        <v>225</v>
      </c>
      <c r="I159" s="83"/>
      <c r="J159" s="86"/>
      <c r="K159" s="79"/>
      <c r="L159" s="79"/>
      <c r="M159" s="79"/>
      <c r="N159" s="79"/>
      <c r="O159" s="79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spans="1:26" s="71" customFormat="1" x14ac:dyDescent="0.25">
      <c r="A160" s="99"/>
      <c r="B160" s="47"/>
      <c r="D160" s="78"/>
      <c r="E160" s="77"/>
      <c r="F160" s="77"/>
      <c r="G160" s="79"/>
      <c r="I160" s="83"/>
      <c r="J160" s="86"/>
      <c r="K160" s="79"/>
      <c r="L160" s="79"/>
      <c r="M160" s="79"/>
      <c r="N160" s="79"/>
      <c r="O160" s="79"/>
      <c r="P160" s="72"/>
      <c r="Q160" s="72" t="s">
        <v>230</v>
      </c>
      <c r="R160" s="72"/>
      <c r="S160" s="72"/>
      <c r="T160" s="72"/>
      <c r="U160" s="72"/>
      <c r="V160" s="72"/>
      <c r="W160" s="72"/>
      <c r="X160" s="72"/>
      <c r="Y160" s="72"/>
      <c r="Z160" s="72"/>
    </row>
    <row r="161" spans="1:26" s="71" customFormat="1" x14ac:dyDescent="0.25">
      <c r="A161" s="99"/>
      <c r="B161" s="47"/>
      <c r="C161" s="77"/>
      <c r="D161" s="77"/>
      <c r="E161" s="77"/>
      <c r="F161" s="77"/>
      <c r="G161" s="79"/>
      <c r="H161" s="83" t="s">
        <v>6</v>
      </c>
      <c r="I161" s="83" t="s">
        <v>6</v>
      </c>
      <c r="J161" s="83" t="s">
        <v>6</v>
      </c>
      <c r="K161" s="79" t="s">
        <v>6</v>
      </c>
      <c r="L161" s="79" t="s">
        <v>6</v>
      </c>
      <c r="M161" s="79" t="s">
        <v>6</v>
      </c>
      <c r="N161" s="79" t="s">
        <v>6</v>
      </c>
      <c r="O161" s="79" t="s">
        <v>6</v>
      </c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spans="1:26" s="71" customFormat="1" x14ac:dyDescent="0.25">
      <c r="A162" s="99"/>
      <c r="B162" s="47"/>
      <c r="C162" s="78" t="s">
        <v>243</v>
      </c>
      <c r="D162" s="77"/>
      <c r="E162" s="77"/>
      <c r="F162" s="77"/>
      <c r="G162" s="79"/>
      <c r="H162" s="83">
        <v>1</v>
      </c>
      <c r="I162" s="83">
        <v>2</v>
      </c>
      <c r="J162" s="83">
        <v>3</v>
      </c>
      <c r="K162" s="79">
        <v>4</v>
      </c>
      <c r="L162" s="79">
        <v>5</v>
      </c>
      <c r="M162" s="79">
        <v>6</v>
      </c>
      <c r="N162" s="79">
        <v>7</v>
      </c>
      <c r="O162" s="79">
        <v>8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spans="1:26" x14ac:dyDescent="0.25">
      <c r="A163" s="99"/>
      <c r="C163" s="77"/>
      <c r="D163" s="79" t="s">
        <v>36</v>
      </c>
      <c r="E163" s="77"/>
      <c r="F163" s="77"/>
      <c r="G163" s="79"/>
      <c r="H163" s="83">
        <f t="shared" ref="H163:O163" si="105">G76+G77</f>
        <v>2900000</v>
      </c>
      <c r="I163" s="83">
        <f t="shared" si="105"/>
        <v>5183999.2</v>
      </c>
      <c r="J163" s="83">
        <f t="shared" si="105"/>
        <v>7441586.7200000007</v>
      </c>
      <c r="K163" s="79">
        <f t="shared" si="105"/>
        <v>9939103.4400000013</v>
      </c>
      <c r="L163" s="79">
        <f t="shared" si="105"/>
        <v>12556616.6</v>
      </c>
      <c r="M163" s="79">
        <f t="shared" si="105"/>
        <v>15114129.76</v>
      </c>
      <c r="N163" s="79">
        <f t="shared" si="105"/>
        <v>16667642.92</v>
      </c>
      <c r="O163" s="79">
        <f t="shared" si="105"/>
        <v>17869156.079999998</v>
      </c>
    </row>
    <row r="164" spans="1:26" x14ac:dyDescent="0.25">
      <c r="A164" s="99"/>
      <c r="C164" s="77"/>
      <c r="D164" s="79" t="s">
        <v>250</v>
      </c>
      <c r="E164" s="77"/>
      <c r="F164" s="77"/>
      <c r="G164" s="79"/>
      <c r="H164" s="83">
        <f t="shared" ref="H164:O164" si="106">((H34+H31)/(H163))*100</f>
        <v>78.758593103448277</v>
      </c>
      <c r="I164" s="83">
        <f t="shared" si="106"/>
        <v>45.632667535905483</v>
      </c>
      <c r="J164" s="83">
        <f t="shared" si="106"/>
        <v>35.014176653981124</v>
      </c>
      <c r="K164" s="79">
        <f t="shared" si="106"/>
        <v>27.423064630062843</v>
      </c>
      <c r="L164" s="79">
        <f t="shared" si="106"/>
        <v>21.228702324159517</v>
      </c>
      <c r="M164" s="79">
        <f t="shared" si="106"/>
        <v>10.993730941740969</v>
      </c>
      <c r="N164" s="79">
        <f t="shared" si="106"/>
        <v>7.8571803240910798</v>
      </c>
      <c r="O164" s="79">
        <f t="shared" si="106"/>
        <v>6.5118170930431543</v>
      </c>
    </row>
    <row r="165" spans="1:26" x14ac:dyDescent="0.25">
      <c r="A165" s="99"/>
      <c r="C165" s="77"/>
      <c r="D165" s="79" t="s">
        <v>244</v>
      </c>
      <c r="E165" s="77"/>
      <c r="F165" s="77"/>
      <c r="G165" s="79"/>
      <c r="H165" s="83">
        <f t="shared" ref="H165:O165" si="107">(H28/H61)*100</f>
        <v>39.479401791510263</v>
      </c>
      <c r="I165" s="83">
        <f t="shared" si="107"/>
        <v>30.707005042966372</v>
      </c>
      <c r="J165" s="83">
        <f t="shared" si="107"/>
        <v>26.368633211466268</v>
      </c>
      <c r="K165" s="79">
        <f t="shared" si="107"/>
        <v>22.575601481483105</v>
      </c>
      <c r="L165" s="79">
        <f t="shared" si="107"/>
        <v>18.910645259161658</v>
      </c>
      <c r="M165" s="79">
        <f t="shared" si="107"/>
        <v>11.302274585737564</v>
      </c>
      <c r="N165" s="79">
        <f t="shared" si="107"/>
        <v>8.4627916711925089</v>
      </c>
      <c r="O165" s="79">
        <f t="shared" si="107"/>
        <v>7.1558482245624209</v>
      </c>
    </row>
    <row r="166" spans="1:26" x14ac:dyDescent="0.25">
      <c r="A166" s="99"/>
      <c r="C166" s="77"/>
      <c r="D166" s="79"/>
      <c r="E166" s="77"/>
      <c r="F166" s="77"/>
      <c r="G166" s="79"/>
      <c r="H166" s="83"/>
      <c r="I166" s="83"/>
      <c r="J166" s="83"/>
      <c r="K166" s="79"/>
      <c r="L166" s="79"/>
      <c r="M166" s="79"/>
      <c r="N166" s="79"/>
      <c r="O166" s="79"/>
    </row>
    <row r="167" spans="1:26" x14ac:dyDescent="0.25">
      <c r="A167" s="99"/>
      <c r="C167" s="77"/>
      <c r="D167" s="79"/>
      <c r="E167" s="77"/>
      <c r="F167" s="77"/>
      <c r="G167" s="79"/>
      <c r="H167" s="83"/>
      <c r="I167" s="83"/>
      <c r="J167" s="83"/>
      <c r="K167" s="79"/>
      <c r="L167" s="79"/>
      <c r="M167" s="79"/>
      <c r="N167" s="79"/>
      <c r="O167" s="79"/>
    </row>
    <row r="168" spans="1:26" x14ac:dyDescent="0.25">
      <c r="A168" s="99"/>
      <c r="C168" s="77"/>
      <c r="D168" s="77" t="s">
        <v>245</v>
      </c>
      <c r="E168" s="77"/>
      <c r="F168" s="77"/>
      <c r="G168" s="79"/>
      <c r="H168" s="87">
        <f t="shared" ref="H168:O168" si="108">H49/H69</f>
        <v>2.1155258608058607</v>
      </c>
      <c r="I168" s="87">
        <f t="shared" si="108"/>
        <v>3.2135839619047619</v>
      </c>
      <c r="J168" s="87">
        <f t="shared" si="108"/>
        <v>4.1403574199134203</v>
      </c>
      <c r="K168" s="91">
        <f t="shared" si="108"/>
        <v>5.1324357763975152</v>
      </c>
      <c r="L168" s="91">
        <f t="shared" si="108"/>
        <v>6.3525668402116402</v>
      </c>
      <c r="M168" s="91">
        <f t="shared" si="108"/>
        <v>10.732684299319727</v>
      </c>
      <c r="N168" s="91">
        <f t="shared" si="108"/>
        <v>14.520911411255412</v>
      </c>
      <c r="O168" s="91">
        <f t="shared" si="108"/>
        <v>17.390973811965814</v>
      </c>
    </row>
    <row r="169" spans="1:26" x14ac:dyDescent="0.25">
      <c r="A169" s="99"/>
      <c r="C169" s="77"/>
      <c r="D169" s="79"/>
      <c r="E169" s="77"/>
      <c r="F169" s="77"/>
      <c r="G169" s="79"/>
      <c r="H169" s="83"/>
      <c r="I169" s="83"/>
      <c r="J169" s="83"/>
      <c r="K169" s="79"/>
      <c r="L169" s="79"/>
      <c r="M169" s="79"/>
      <c r="N169" s="79"/>
      <c r="O169" s="79"/>
    </row>
    <row r="170" spans="1:26" x14ac:dyDescent="0.25">
      <c r="A170" s="99"/>
      <c r="C170" s="77"/>
      <c r="D170" s="79" t="s">
        <v>246</v>
      </c>
      <c r="E170" s="77"/>
      <c r="F170" s="77"/>
      <c r="G170" s="79"/>
      <c r="H170" s="83">
        <f>(H15/H12)*100</f>
        <v>25</v>
      </c>
      <c r="I170" s="83"/>
      <c r="J170" s="83"/>
      <c r="K170" s="79"/>
      <c r="L170" s="79"/>
      <c r="M170" s="79"/>
      <c r="N170" s="79"/>
      <c r="O170" s="79"/>
    </row>
    <row r="171" spans="1:26" x14ac:dyDescent="0.25">
      <c r="A171" s="99"/>
      <c r="C171" s="77"/>
      <c r="D171" s="79" t="s">
        <v>247</v>
      </c>
      <c r="E171" s="77"/>
      <c r="F171" s="77"/>
      <c r="G171" s="79"/>
      <c r="H171" s="83">
        <f t="shared" ref="H171:O171" si="109">(H28/H12)*100</f>
        <v>73.205128205128204</v>
      </c>
      <c r="I171" s="83">
        <f t="shared" si="109"/>
        <v>73.25</v>
      </c>
      <c r="J171" s="83">
        <f t="shared" si="109"/>
        <v>73.409090909090907</v>
      </c>
      <c r="K171" s="79">
        <f t="shared" si="109"/>
        <v>73.478260869565219</v>
      </c>
      <c r="L171" s="79">
        <f t="shared" si="109"/>
        <v>73.444444444444443</v>
      </c>
      <c r="M171" s="79">
        <f t="shared" si="109"/>
        <v>73.214285714285708</v>
      </c>
      <c r="N171" s="79">
        <f t="shared" si="109"/>
        <v>73.181818181818187</v>
      </c>
      <c r="O171" s="79">
        <f t="shared" si="109"/>
        <v>73.205128205128204</v>
      </c>
    </row>
    <row r="172" spans="1:26" x14ac:dyDescent="0.25">
      <c r="A172" s="99"/>
      <c r="C172" s="77"/>
      <c r="D172" s="79" t="s">
        <v>248</v>
      </c>
      <c r="E172" s="77"/>
      <c r="F172" s="77"/>
      <c r="G172" s="79"/>
      <c r="H172" s="83">
        <f t="shared" ref="H172:O172" si="110">(H28/(H50+H49-H69))*100</f>
        <v>89.665418281167632</v>
      </c>
      <c r="I172" s="83">
        <f t="shared" si="110"/>
        <v>52.806053106323105</v>
      </c>
      <c r="J172" s="83">
        <f t="shared" si="110"/>
        <v>39.607575305122658</v>
      </c>
      <c r="K172" s="79">
        <f t="shared" si="110"/>
        <v>31.064427954441236</v>
      </c>
      <c r="L172" s="79">
        <f t="shared" si="110"/>
        <v>24.397951642176146</v>
      </c>
      <c r="M172" s="79">
        <f t="shared" si="110"/>
        <v>13.479901800454067</v>
      </c>
      <c r="N172" s="79">
        <f t="shared" si="110"/>
        <v>9.7472775048719011</v>
      </c>
      <c r="O172" s="79">
        <f t="shared" si="110"/>
        <v>8.0736203595052896</v>
      </c>
    </row>
    <row r="173" spans="1:26" x14ac:dyDescent="0.25">
      <c r="A173" s="99"/>
      <c r="C173" s="77"/>
      <c r="D173" s="79"/>
      <c r="E173" s="77"/>
      <c r="F173" s="77"/>
      <c r="G173" s="79"/>
      <c r="H173" s="83"/>
      <c r="I173" s="83"/>
      <c r="J173" s="83"/>
      <c r="K173" s="79"/>
      <c r="L173" s="79"/>
      <c r="M173" s="79"/>
      <c r="N173" s="79"/>
      <c r="O173" s="79"/>
    </row>
    <row r="174" spans="1:26" x14ac:dyDescent="0.25">
      <c r="A174" s="99"/>
      <c r="C174" s="77"/>
      <c r="D174" s="79" t="s">
        <v>249</v>
      </c>
      <c r="E174" s="77"/>
      <c r="F174" s="77"/>
      <c r="G174" s="79"/>
      <c r="H174" s="87">
        <f>H34/H61</f>
        <v>0.31583510370678813</v>
      </c>
      <c r="I174" s="87">
        <f t="shared" ref="I174:O174" si="111">I28/I61</f>
        <v>0.30707005042966373</v>
      </c>
      <c r="J174" s="87">
        <f t="shared" si="111"/>
        <v>0.26368633211466269</v>
      </c>
      <c r="K174" s="91">
        <f t="shared" si="111"/>
        <v>0.22575601481483104</v>
      </c>
      <c r="L174" s="91">
        <f t="shared" si="111"/>
        <v>0.18910645259161657</v>
      </c>
      <c r="M174" s="91">
        <f t="shared" si="111"/>
        <v>0.11302274585737564</v>
      </c>
      <c r="N174" s="91">
        <f t="shared" si="111"/>
        <v>8.4627916711925086E-2</v>
      </c>
      <c r="O174" s="91">
        <f t="shared" si="111"/>
        <v>7.1558482245624208E-2</v>
      </c>
    </row>
    <row r="175" spans="1:26" x14ac:dyDescent="0.25">
      <c r="H175" s="100"/>
      <c r="I175" s="100"/>
      <c r="J175" s="100"/>
    </row>
    <row r="176" spans="1:26" x14ac:dyDescent="0.25">
      <c r="H176" s="63" t="s">
        <v>251</v>
      </c>
    </row>
    <row r="194" spans="6:6" x14ac:dyDescent="0.25">
      <c r="F194" t="s">
        <v>240</v>
      </c>
    </row>
    <row r="195" spans="6:6" x14ac:dyDescent="0.25">
      <c r="F195" t="s">
        <v>241</v>
      </c>
    </row>
    <row r="196" spans="6:6" x14ac:dyDescent="0.25">
      <c r="F196" t="s">
        <v>242</v>
      </c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43"/>
  <sheetViews>
    <sheetView topLeftCell="B1" workbookViewId="0">
      <selection activeCell="G139" sqref="G139"/>
    </sheetView>
  </sheetViews>
  <sheetFormatPr defaultRowHeight="15" x14ac:dyDescent="0.25"/>
  <sheetData>
    <row r="4" spans="2:20" x14ac:dyDescent="0.25">
      <c r="B4" t="s">
        <v>79</v>
      </c>
      <c r="P4" s="37" t="s">
        <v>4</v>
      </c>
      <c r="Q4" s="37"/>
      <c r="R4" s="37"/>
      <c r="S4" s="37"/>
    </row>
    <row r="5" spans="2:20" x14ac:dyDescent="0.25">
      <c r="B5" t="s">
        <v>80</v>
      </c>
      <c r="P5" s="37"/>
      <c r="Q5" s="37" t="s">
        <v>5</v>
      </c>
      <c r="R5" s="37"/>
      <c r="S5" s="37"/>
    </row>
    <row r="6" spans="2:20" x14ac:dyDescent="0.25">
      <c r="P6" s="37" t="s">
        <v>6</v>
      </c>
      <c r="Q6" s="37" t="s">
        <v>6</v>
      </c>
      <c r="R6" s="37" t="s">
        <v>6</v>
      </c>
      <c r="S6" s="37" t="s">
        <v>6</v>
      </c>
    </row>
    <row r="7" spans="2:20" x14ac:dyDescent="0.25">
      <c r="B7" t="s">
        <v>81</v>
      </c>
      <c r="P7" s="37">
        <v>1</v>
      </c>
      <c r="Q7" s="37">
        <v>2</v>
      </c>
      <c r="R7" s="37">
        <v>3</v>
      </c>
      <c r="S7" s="37">
        <v>4</v>
      </c>
    </row>
    <row r="8" spans="2:20" x14ac:dyDescent="0.25">
      <c r="Q8" t="s">
        <v>7</v>
      </c>
    </row>
    <row r="9" spans="2:20" x14ac:dyDescent="0.25">
      <c r="B9" t="s">
        <v>172</v>
      </c>
    </row>
    <row r="10" spans="2:20" x14ac:dyDescent="0.25">
      <c r="B10" t="s">
        <v>83</v>
      </c>
      <c r="K10" t="s">
        <v>130</v>
      </c>
      <c r="M10" t="s">
        <v>60</v>
      </c>
      <c r="P10">
        <v>100</v>
      </c>
      <c r="Q10">
        <v>200</v>
      </c>
      <c r="R10">
        <v>300</v>
      </c>
      <c r="S10">
        <v>400</v>
      </c>
      <c r="T10" t="s">
        <v>59</v>
      </c>
    </row>
    <row r="11" spans="2:20" x14ac:dyDescent="0.25">
      <c r="M11" t="s">
        <v>133</v>
      </c>
      <c r="P11">
        <v>100</v>
      </c>
      <c r="Q11">
        <v>200</v>
      </c>
      <c r="R11">
        <v>300</v>
      </c>
      <c r="S11">
        <v>400</v>
      </c>
      <c r="T11" t="s">
        <v>59</v>
      </c>
    </row>
    <row r="12" spans="2:20" x14ac:dyDescent="0.25">
      <c r="B12" s="53" t="s">
        <v>194</v>
      </c>
      <c r="C12" s="54"/>
      <c r="D12" s="54"/>
      <c r="E12" s="54"/>
      <c r="F12" s="54"/>
      <c r="G12" s="54"/>
      <c r="H12" s="60"/>
      <c r="K12" s="37" t="s">
        <v>131</v>
      </c>
      <c r="P12">
        <f>P10+P11</f>
        <v>200</v>
      </c>
      <c r="Q12">
        <f t="shared" ref="Q12:S12" si="0">Q10+Q11</f>
        <v>400</v>
      </c>
      <c r="R12">
        <f t="shared" si="0"/>
        <v>600</v>
      </c>
      <c r="S12">
        <f t="shared" si="0"/>
        <v>800</v>
      </c>
    </row>
    <row r="13" spans="2:20" x14ac:dyDescent="0.25">
      <c r="B13" s="54" t="s">
        <v>93</v>
      </c>
      <c r="C13" s="54"/>
      <c r="D13" s="54"/>
      <c r="E13" s="54"/>
      <c r="F13" s="54"/>
      <c r="G13" s="54"/>
      <c r="H13" s="60" t="s">
        <v>158</v>
      </c>
      <c r="K13" t="s">
        <v>9</v>
      </c>
      <c r="M13" t="s">
        <v>60</v>
      </c>
      <c r="P13">
        <f>P10*0.25</f>
        <v>25</v>
      </c>
      <c r="Q13">
        <f t="shared" ref="Q13:S14" si="1">Q10*0.25</f>
        <v>50</v>
      </c>
      <c r="R13">
        <f t="shared" si="1"/>
        <v>75</v>
      </c>
      <c r="S13">
        <f t="shared" si="1"/>
        <v>100</v>
      </c>
      <c r="T13" t="s">
        <v>63</v>
      </c>
    </row>
    <row r="14" spans="2:20" x14ac:dyDescent="0.25">
      <c r="B14" s="54"/>
      <c r="C14" s="54"/>
      <c r="D14" s="54"/>
      <c r="E14" s="54"/>
      <c r="F14" s="54"/>
      <c r="G14" s="54"/>
      <c r="H14" s="60" t="s">
        <v>101</v>
      </c>
      <c r="I14" s="52"/>
      <c r="M14" t="s">
        <v>133</v>
      </c>
      <c r="P14">
        <f>P11*0.25</f>
        <v>25</v>
      </c>
      <c r="Q14">
        <f t="shared" si="1"/>
        <v>50</v>
      </c>
      <c r="R14">
        <f t="shared" si="1"/>
        <v>75</v>
      </c>
      <c r="S14">
        <f t="shared" si="1"/>
        <v>100</v>
      </c>
      <c r="T14" t="s">
        <v>63</v>
      </c>
    </row>
    <row r="15" spans="2:20" x14ac:dyDescent="0.25">
      <c r="B15" s="54" t="s">
        <v>139</v>
      </c>
      <c r="C15" s="54"/>
      <c r="D15" s="54"/>
      <c r="E15" s="54" t="s">
        <v>160</v>
      </c>
      <c r="F15" s="54"/>
      <c r="G15" s="54"/>
      <c r="H15" s="60">
        <v>25</v>
      </c>
      <c r="I15" s="52" t="s">
        <v>209</v>
      </c>
      <c r="K15" t="s">
        <v>132</v>
      </c>
      <c r="P15">
        <f t="shared" ref="P15:S15" si="2">P13+P14</f>
        <v>50</v>
      </c>
      <c r="Q15">
        <f t="shared" si="2"/>
        <v>100</v>
      </c>
      <c r="R15">
        <f t="shared" si="2"/>
        <v>150</v>
      </c>
      <c r="S15">
        <f t="shared" si="2"/>
        <v>200</v>
      </c>
    </row>
    <row r="16" spans="2:20" x14ac:dyDescent="0.25">
      <c r="B16" s="54" t="s">
        <v>140</v>
      </c>
      <c r="C16" s="54"/>
      <c r="D16" s="54"/>
      <c r="E16" s="54" t="s">
        <v>159</v>
      </c>
      <c r="F16" s="54"/>
      <c r="G16" s="54"/>
      <c r="H16" s="60">
        <v>25</v>
      </c>
      <c r="I16" s="52" t="s">
        <v>206</v>
      </c>
      <c r="K16" s="37" t="s">
        <v>61</v>
      </c>
      <c r="P16">
        <f>(P10-P13)+(P11-P14)</f>
        <v>150</v>
      </c>
      <c r="Q16">
        <f t="shared" ref="Q16:S16" si="3">(Q10-Q13)+(Q11-Q14)</f>
        <v>300</v>
      </c>
      <c r="R16">
        <f t="shared" si="3"/>
        <v>450</v>
      </c>
      <c r="S16">
        <f t="shared" si="3"/>
        <v>600</v>
      </c>
    </row>
    <row r="17" spans="2:20" x14ac:dyDescent="0.25">
      <c r="B17" s="54" t="s">
        <v>66</v>
      </c>
      <c r="C17" s="54"/>
      <c r="D17" s="54"/>
      <c r="E17" s="54" t="s">
        <v>85</v>
      </c>
      <c r="F17" s="54"/>
      <c r="G17" s="54"/>
      <c r="H17" s="60">
        <v>5</v>
      </c>
      <c r="I17" s="52" t="s">
        <v>207</v>
      </c>
      <c r="K17" s="42" t="s">
        <v>62</v>
      </c>
      <c r="P17">
        <v>0</v>
      </c>
      <c r="Q17">
        <v>0</v>
      </c>
      <c r="R17">
        <v>0</v>
      </c>
      <c r="S17">
        <v>0</v>
      </c>
    </row>
    <row r="18" spans="2:20" x14ac:dyDescent="0.25">
      <c r="B18" s="54" t="s">
        <v>67</v>
      </c>
      <c r="C18" s="54"/>
      <c r="D18" s="54"/>
      <c r="E18" s="54" t="s">
        <v>86</v>
      </c>
      <c r="F18" s="54"/>
      <c r="G18" s="54"/>
      <c r="H18" s="60">
        <v>12</v>
      </c>
      <c r="I18" s="52" t="s">
        <v>208</v>
      </c>
      <c r="K18" s="37" t="s">
        <v>8</v>
      </c>
      <c r="P18">
        <f>P16+P17</f>
        <v>150</v>
      </c>
      <c r="Q18">
        <f t="shared" ref="Q18:S18" si="4">Q16+Q17</f>
        <v>300</v>
      </c>
      <c r="R18">
        <f t="shared" si="4"/>
        <v>450</v>
      </c>
      <c r="S18">
        <f t="shared" si="4"/>
        <v>600</v>
      </c>
    </row>
    <row r="19" spans="2:20" x14ac:dyDescent="0.25">
      <c r="B19" s="54" t="s">
        <v>68</v>
      </c>
      <c r="C19" s="54"/>
      <c r="D19" s="54"/>
      <c r="E19" s="54" t="s">
        <v>87</v>
      </c>
      <c r="F19" s="54"/>
      <c r="G19" s="54"/>
      <c r="H19" s="60">
        <v>20</v>
      </c>
      <c r="I19" s="52"/>
    </row>
    <row r="20" spans="2:20" x14ac:dyDescent="0.25">
      <c r="B20" s="54" t="s">
        <v>142</v>
      </c>
      <c r="C20" s="54"/>
      <c r="D20" s="54"/>
      <c r="E20" s="54" t="s">
        <v>148</v>
      </c>
      <c r="F20" s="54"/>
      <c r="G20" s="54"/>
      <c r="H20" s="60">
        <v>25</v>
      </c>
      <c r="K20" s="39" t="s">
        <v>0</v>
      </c>
      <c r="P20">
        <v>0</v>
      </c>
      <c r="Q20">
        <v>0</v>
      </c>
      <c r="R20">
        <v>0</v>
      </c>
      <c r="S20">
        <v>0</v>
      </c>
      <c r="T20" t="s">
        <v>64</v>
      </c>
    </row>
    <row r="21" spans="2:20" x14ac:dyDescent="0.25">
      <c r="B21" s="54" t="s">
        <v>143</v>
      </c>
      <c r="C21" s="54"/>
      <c r="D21" s="54"/>
      <c r="E21" s="54" t="s">
        <v>151</v>
      </c>
      <c r="F21" s="54"/>
      <c r="G21" s="54"/>
      <c r="H21" s="60">
        <v>25</v>
      </c>
      <c r="K21" s="39" t="s">
        <v>54</v>
      </c>
      <c r="P21">
        <v>0</v>
      </c>
      <c r="Q21">
        <v>0</v>
      </c>
      <c r="R21">
        <v>0</v>
      </c>
      <c r="S21">
        <v>0</v>
      </c>
      <c r="T21" t="s">
        <v>64</v>
      </c>
    </row>
    <row r="22" spans="2:20" x14ac:dyDescent="0.25">
      <c r="B22" s="54" t="s">
        <v>144</v>
      </c>
      <c r="C22" s="54"/>
      <c r="D22" s="54"/>
      <c r="E22" s="54" t="s">
        <v>149</v>
      </c>
      <c r="F22" s="54"/>
      <c r="G22" s="54"/>
      <c r="H22" s="60">
        <v>10</v>
      </c>
      <c r="K22" s="39" t="s">
        <v>1</v>
      </c>
      <c r="P22">
        <v>0</v>
      </c>
      <c r="Q22">
        <v>0</v>
      </c>
      <c r="R22">
        <v>0</v>
      </c>
      <c r="S22">
        <v>0</v>
      </c>
      <c r="T22" t="s">
        <v>64</v>
      </c>
    </row>
    <row r="23" spans="2:20" x14ac:dyDescent="0.25">
      <c r="B23" s="54" t="s">
        <v>145</v>
      </c>
      <c r="C23" s="54"/>
      <c r="D23" s="54"/>
      <c r="E23" s="54" t="s">
        <v>150</v>
      </c>
      <c r="F23" s="54"/>
      <c r="G23" s="54"/>
      <c r="H23" s="60">
        <v>10</v>
      </c>
      <c r="K23" s="39" t="s">
        <v>57</v>
      </c>
      <c r="P23">
        <v>0</v>
      </c>
      <c r="Q23">
        <v>0</v>
      </c>
      <c r="R23">
        <v>0</v>
      </c>
      <c r="S23">
        <v>0</v>
      </c>
      <c r="T23" t="s">
        <v>64</v>
      </c>
    </row>
    <row r="24" spans="2:20" x14ac:dyDescent="0.25">
      <c r="B24" s="54" t="s">
        <v>146</v>
      </c>
      <c r="C24" s="54"/>
      <c r="D24" s="54"/>
      <c r="E24" s="54" t="s">
        <v>148</v>
      </c>
      <c r="F24" s="54"/>
      <c r="G24" s="54"/>
      <c r="H24" s="60">
        <v>10</v>
      </c>
      <c r="K24" s="39" t="s">
        <v>2</v>
      </c>
      <c r="P24">
        <v>0</v>
      </c>
      <c r="Q24">
        <v>0</v>
      </c>
      <c r="R24">
        <v>0</v>
      </c>
      <c r="S24">
        <v>0</v>
      </c>
      <c r="T24" t="s">
        <v>64</v>
      </c>
    </row>
    <row r="25" spans="2:20" x14ac:dyDescent="0.25">
      <c r="B25" s="54" t="s">
        <v>147</v>
      </c>
      <c r="C25" s="54"/>
      <c r="D25" s="54"/>
      <c r="E25" s="54" t="s">
        <v>151</v>
      </c>
      <c r="F25" s="54"/>
      <c r="G25" s="54"/>
      <c r="H25" s="60">
        <v>10</v>
      </c>
      <c r="K25" s="39" t="s">
        <v>58</v>
      </c>
      <c r="P25">
        <v>0</v>
      </c>
      <c r="Q25">
        <v>0</v>
      </c>
      <c r="R25">
        <v>0</v>
      </c>
      <c r="S25">
        <v>0</v>
      </c>
      <c r="T25" t="s">
        <v>64</v>
      </c>
    </row>
    <row r="26" spans="2:20" x14ac:dyDescent="0.25">
      <c r="B26" s="54" t="s">
        <v>76</v>
      </c>
      <c r="C26" s="54"/>
      <c r="D26" s="54"/>
      <c r="E26" s="54" t="s">
        <v>90</v>
      </c>
      <c r="F26" s="54"/>
      <c r="G26" s="54"/>
      <c r="H26" s="60">
        <v>10</v>
      </c>
      <c r="K26" s="39" t="s">
        <v>56</v>
      </c>
      <c r="P26">
        <v>0</v>
      </c>
      <c r="Q26">
        <v>0</v>
      </c>
      <c r="R26">
        <v>0</v>
      </c>
      <c r="S26">
        <v>0</v>
      </c>
      <c r="T26" t="s">
        <v>64</v>
      </c>
    </row>
    <row r="27" spans="2:20" x14ac:dyDescent="0.25">
      <c r="B27" s="55" t="s">
        <v>192</v>
      </c>
      <c r="C27" s="55"/>
      <c r="D27" s="55"/>
      <c r="E27" s="55" t="s">
        <v>149</v>
      </c>
      <c r="F27" s="55"/>
      <c r="G27" s="55"/>
      <c r="H27" s="61">
        <v>50</v>
      </c>
      <c r="K27" s="37" t="s">
        <v>10</v>
      </c>
      <c r="P27">
        <f>P20+P23+P21+P24+P25+P26</f>
        <v>0</v>
      </c>
      <c r="Q27">
        <f t="shared" ref="Q27:S27" si="5">Q20+Q23+Q21+Q24+Q25+Q26</f>
        <v>0</v>
      </c>
      <c r="R27">
        <f t="shared" si="5"/>
        <v>0</v>
      </c>
      <c r="S27">
        <f t="shared" si="5"/>
        <v>0</v>
      </c>
      <c r="T27" t="s">
        <v>55</v>
      </c>
    </row>
    <row r="28" spans="2:20" x14ac:dyDescent="0.25">
      <c r="B28" s="55" t="s">
        <v>193</v>
      </c>
      <c r="C28" s="55"/>
      <c r="D28" s="55"/>
      <c r="E28" s="55" t="s">
        <v>150</v>
      </c>
      <c r="F28" s="55"/>
      <c r="G28" s="55"/>
      <c r="H28" s="61">
        <v>50</v>
      </c>
      <c r="K28" t="s">
        <v>116</v>
      </c>
      <c r="P28">
        <f>P18-P27</f>
        <v>150</v>
      </c>
      <c r="Q28">
        <f t="shared" ref="Q28:S28" si="6">Q18-Q27</f>
        <v>300</v>
      </c>
      <c r="R28">
        <f t="shared" si="6"/>
        <v>450</v>
      </c>
      <c r="S28">
        <f t="shared" si="6"/>
        <v>600</v>
      </c>
      <c r="T28" t="s">
        <v>55</v>
      </c>
    </row>
    <row r="29" spans="2:20" x14ac:dyDescent="0.25">
      <c r="K29" t="s">
        <v>11</v>
      </c>
      <c r="P29">
        <f>P71*0.05</f>
        <v>0</v>
      </c>
      <c r="Q29">
        <f t="shared" ref="Q29:S29" si="7">Q71*0.05</f>
        <v>2.5</v>
      </c>
      <c r="R29">
        <f t="shared" si="7"/>
        <v>5.5</v>
      </c>
      <c r="S29">
        <f t="shared" si="7"/>
        <v>9</v>
      </c>
      <c r="T29" t="s">
        <v>65</v>
      </c>
    </row>
    <row r="30" spans="2:20" x14ac:dyDescent="0.25">
      <c r="K30" t="s">
        <v>117</v>
      </c>
      <c r="P30">
        <f>P28-P29</f>
        <v>150</v>
      </c>
      <c r="Q30">
        <f t="shared" ref="Q30:S30" si="8">Q28-Q29</f>
        <v>297.5</v>
      </c>
      <c r="R30">
        <f t="shared" si="8"/>
        <v>444.5</v>
      </c>
      <c r="S30">
        <f t="shared" si="8"/>
        <v>591</v>
      </c>
      <c r="T30" t="s">
        <v>55</v>
      </c>
    </row>
    <row r="31" spans="2:20" x14ac:dyDescent="0.25">
      <c r="B31" s="42" t="s">
        <v>141</v>
      </c>
      <c r="K31" t="s">
        <v>12</v>
      </c>
      <c r="P31">
        <f>O52*0.12</f>
        <v>0</v>
      </c>
      <c r="Q31">
        <f t="shared" ref="Q31:S31" si="9">P52*0.12</f>
        <v>6</v>
      </c>
      <c r="R31">
        <f t="shared" si="9"/>
        <v>6</v>
      </c>
      <c r="S31">
        <f t="shared" si="9"/>
        <v>6</v>
      </c>
      <c r="T31" t="s">
        <v>55</v>
      </c>
    </row>
    <row r="32" spans="2:20" x14ac:dyDescent="0.25">
      <c r="B32" s="42" t="s">
        <v>95</v>
      </c>
      <c r="K32" t="s">
        <v>13</v>
      </c>
      <c r="P32">
        <f>P30-P31</f>
        <v>150</v>
      </c>
      <c r="Q32">
        <f>Q30-Q31</f>
        <v>291.5</v>
      </c>
      <c r="R32">
        <f>R30-R31</f>
        <v>438.5</v>
      </c>
      <c r="S32">
        <f>S30-S31</f>
        <v>585</v>
      </c>
      <c r="T32" t="s">
        <v>55</v>
      </c>
    </row>
    <row r="33" spans="2:22" x14ac:dyDescent="0.25">
      <c r="B33" s="42"/>
      <c r="K33" t="s">
        <v>14</v>
      </c>
      <c r="P33">
        <f>(P30-P31)*0.2</f>
        <v>30</v>
      </c>
      <c r="Q33">
        <f t="shared" ref="Q33:S33" si="10">(Q30-Q31)*0.2</f>
        <v>58.300000000000004</v>
      </c>
      <c r="R33">
        <f t="shared" si="10"/>
        <v>87.7</v>
      </c>
      <c r="S33">
        <f t="shared" si="10"/>
        <v>117</v>
      </c>
      <c r="T33" t="s">
        <v>55</v>
      </c>
    </row>
    <row r="34" spans="2:22" x14ac:dyDescent="0.25">
      <c r="B34" s="42" t="s">
        <v>173</v>
      </c>
      <c r="K34" s="37" t="s">
        <v>15</v>
      </c>
      <c r="L34" s="37"/>
      <c r="M34" s="37"/>
      <c r="N34" s="37"/>
      <c r="O34" s="37"/>
      <c r="P34" s="37">
        <f>P30-P31-P33</f>
        <v>120</v>
      </c>
      <c r="Q34" s="37">
        <f>Q30-Q31-Q33</f>
        <v>233.2</v>
      </c>
      <c r="R34" s="37">
        <f t="shared" ref="R34:S34" si="11">R30-R31-R33</f>
        <v>350.8</v>
      </c>
      <c r="S34" s="37">
        <f t="shared" si="11"/>
        <v>468</v>
      </c>
      <c r="T34" t="s">
        <v>55</v>
      </c>
    </row>
    <row r="35" spans="2:22" x14ac:dyDescent="0.25">
      <c r="B35" s="42" t="s">
        <v>174</v>
      </c>
    </row>
    <row r="37" spans="2:22" x14ac:dyDescent="0.25">
      <c r="B37" s="39" t="s">
        <v>97</v>
      </c>
    </row>
    <row r="38" spans="2:22" x14ac:dyDescent="0.25">
      <c r="B38" s="39" t="s">
        <v>98</v>
      </c>
      <c r="P38" s="37" t="s">
        <v>16</v>
      </c>
      <c r="Q38" s="37"/>
      <c r="R38" s="37"/>
      <c r="S38" s="37"/>
    </row>
    <row r="39" spans="2:22" x14ac:dyDescent="0.25">
      <c r="B39" s="39" t="s">
        <v>99</v>
      </c>
      <c r="P39" s="37"/>
      <c r="Q39" s="37" t="s">
        <v>17</v>
      </c>
      <c r="R39" s="37"/>
      <c r="S39" s="37"/>
    </row>
    <row r="40" spans="2:22" x14ac:dyDescent="0.25">
      <c r="B40" s="39" t="s">
        <v>100</v>
      </c>
      <c r="P40" s="37" t="s">
        <v>6</v>
      </c>
      <c r="Q40" s="37" t="s">
        <v>6</v>
      </c>
      <c r="R40" s="37" t="s">
        <v>18</v>
      </c>
      <c r="S40" s="37" t="s">
        <v>6</v>
      </c>
    </row>
    <row r="41" spans="2:22" x14ac:dyDescent="0.25">
      <c r="O41" s="37" t="s">
        <v>162</v>
      </c>
      <c r="P41" s="37">
        <v>1</v>
      </c>
      <c r="Q41" s="37">
        <v>2</v>
      </c>
      <c r="R41" s="37">
        <v>3</v>
      </c>
      <c r="S41" s="37">
        <v>4</v>
      </c>
    </row>
    <row r="42" spans="2:22" x14ac:dyDescent="0.25">
      <c r="O42" s="37" t="s">
        <v>161</v>
      </c>
      <c r="Q42" t="s">
        <v>20</v>
      </c>
    </row>
    <row r="43" spans="2:22" x14ac:dyDescent="0.25">
      <c r="J43" s="37" t="s">
        <v>21</v>
      </c>
    </row>
    <row r="44" spans="2:22" x14ac:dyDescent="0.25">
      <c r="C44" t="s">
        <v>69</v>
      </c>
      <c r="K44" t="s">
        <v>22</v>
      </c>
      <c r="O44" s="37">
        <f>20+O72</f>
        <v>20</v>
      </c>
      <c r="P44" s="49">
        <f>P116</f>
        <v>170</v>
      </c>
      <c r="Q44" s="43">
        <f>Q116</f>
        <v>469.2</v>
      </c>
      <c r="R44">
        <f t="shared" ref="R44:S44" si="12">R116</f>
        <v>886</v>
      </c>
      <c r="S44">
        <f t="shared" si="12"/>
        <v>1420</v>
      </c>
    </row>
    <row r="45" spans="2:22" x14ac:dyDescent="0.25">
      <c r="K45" t="s">
        <v>121</v>
      </c>
      <c r="O45" s="37"/>
      <c r="P45">
        <f>P10*0.1</f>
        <v>10</v>
      </c>
      <c r="Q45">
        <f>Q10*0.1</f>
        <v>20</v>
      </c>
      <c r="R45">
        <f t="shared" ref="R45:S46" si="13">R10*0.1</f>
        <v>30</v>
      </c>
      <c r="S45">
        <f t="shared" si="13"/>
        <v>40</v>
      </c>
      <c r="V45" t="s">
        <v>127</v>
      </c>
    </row>
    <row r="46" spans="2:22" x14ac:dyDescent="0.25">
      <c r="K46" t="s">
        <v>122</v>
      </c>
      <c r="O46" s="37"/>
      <c r="P46">
        <f t="shared" ref="P46:Q46" si="14">P11*0.1</f>
        <v>10</v>
      </c>
      <c r="Q46">
        <f t="shared" si="14"/>
        <v>20</v>
      </c>
      <c r="R46">
        <f t="shared" si="13"/>
        <v>30</v>
      </c>
      <c r="S46">
        <f t="shared" si="13"/>
        <v>40</v>
      </c>
      <c r="V46" t="s">
        <v>127</v>
      </c>
    </row>
    <row r="47" spans="2:22" x14ac:dyDescent="0.25">
      <c r="K47" t="s">
        <v>123</v>
      </c>
      <c r="O47" s="37"/>
      <c r="P47">
        <f>P13*0.1</f>
        <v>2.5</v>
      </c>
      <c r="Q47">
        <f>Q13*0.1</f>
        <v>5</v>
      </c>
      <c r="R47">
        <f t="shared" ref="R47:S48" si="15">R13*0.1</f>
        <v>7.5</v>
      </c>
      <c r="S47">
        <f t="shared" si="15"/>
        <v>10</v>
      </c>
      <c r="V47" t="s">
        <v>128</v>
      </c>
    </row>
    <row r="48" spans="2:22" x14ac:dyDescent="0.25">
      <c r="K48" t="s">
        <v>124</v>
      </c>
      <c r="O48" s="37"/>
      <c r="P48">
        <f>P14*0.1</f>
        <v>2.5</v>
      </c>
      <c r="Q48">
        <f>Q14*0.1</f>
        <v>5</v>
      </c>
      <c r="R48">
        <f t="shared" si="15"/>
        <v>7.5</v>
      </c>
      <c r="S48">
        <f t="shared" si="15"/>
        <v>10</v>
      </c>
      <c r="V48" t="s">
        <v>129</v>
      </c>
    </row>
    <row r="49" spans="2:20" x14ac:dyDescent="0.25">
      <c r="C49" t="s">
        <v>157</v>
      </c>
      <c r="J49" s="37" t="s">
        <v>23</v>
      </c>
      <c r="O49" s="37">
        <f>SUM(O44:O48)</f>
        <v>20</v>
      </c>
      <c r="P49">
        <f>SUM(P44:P48)</f>
        <v>195</v>
      </c>
      <c r="Q49">
        <f>SUM(Q44:Q48)</f>
        <v>519.20000000000005</v>
      </c>
      <c r="R49">
        <f>SUM(R44:R48)</f>
        <v>961</v>
      </c>
      <c r="S49">
        <f>SUM(S44:S48)</f>
        <v>1520</v>
      </c>
    </row>
    <row r="50" spans="2:20" x14ac:dyDescent="0.25">
      <c r="C50" t="s">
        <v>111</v>
      </c>
      <c r="J50" s="37" t="s">
        <v>24</v>
      </c>
      <c r="O50" s="37"/>
      <c r="P50">
        <f>O50+O51</f>
        <v>20</v>
      </c>
      <c r="Q50">
        <f>P50+P51</f>
        <v>50</v>
      </c>
      <c r="R50">
        <f>Q50+Q51</f>
        <v>50</v>
      </c>
      <c r="S50">
        <f>R50+R51</f>
        <v>50</v>
      </c>
    </row>
    <row r="51" spans="2:20" x14ac:dyDescent="0.25">
      <c r="C51" t="s">
        <v>112</v>
      </c>
      <c r="K51" t="s">
        <v>25</v>
      </c>
      <c r="O51" s="37">
        <v>20</v>
      </c>
      <c r="P51">
        <v>30</v>
      </c>
      <c r="T51" t="s">
        <v>74</v>
      </c>
    </row>
    <row r="52" spans="2:20" x14ac:dyDescent="0.25">
      <c r="K52" t="s">
        <v>26</v>
      </c>
      <c r="O52" s="37"/>
      <c r="P52">
        <f>P50+P51</f>
        <v>50</v>
      </c>
      <c r="Q52">
        <f>Q50+Q51</f>
        <v>50</v>
      </c>
      <c r="R52">
        <f>R50+R51</f>
        <v>50</v>
      </c>
      <c r="S52">
        <f>S50+S51</f>
        <v>50</v>
      </c>
      <c r="T52" t="s">
        <v>91</v>
      </c>
    </row>
    <row r="53" spans="2:20" x14ac:dyDescent="0.25">
      <c r="K53" t="s">
        <v>27</v>
      </c>
      <c r="O53" s="37"/>
      <c r="P53">
        <f>P31</f>
        <v>0</v>
      </c>
      <c r="Q53">
        <f>Q31</f>
        <v>6</v>
      </c>
      <c r="R53">
        <f>R31+Q53</f>
        <v>12</v>
      </c>
      <c r="S53">
        <f>S31+R53</f>
        <v>18</v>
      </c>
    </row>
    <row r="54" spans="2:20" x14ac:dyDescent="0.25">
      <c r="J54" s="37" t="s">
        <v>28</v>
      </c>
      <c r="O54" s="37">
        <f>O50+O51-O53</f>
        <v>20</v>
      </c>
      <c r="P54">
        <f>P52-P53</f>
        <v>50</v>
      </c>
      <c r="Q54">
        <f>Q52-Q53</f>
        <v>44</v>
      </c>
      <c r="R54">
        <f>R52-R53</f>
        <v>38</v>
      </c>
      <c r="S54">
        <f>S52-S53</f>
        <v>32</v>
      </c>
      <c r="T54" t="s">
        <v>63</v>
      </c>
    </row>
    <row r="55" spans="2:20" x14ac:dyDescent="0.25">
      <c r="B55" s="48"/>
      <c r="C55" t="s">
        <v>177</v>
      </c>
      <c r="O55" s="37"/>
    </row>
    <row r="56" spans="2:20" x14ac:dyDescent="0.25">
      <c r="C56" t="s">
        <v>178</v>
      </c>
      <c r="K56" t="s">
        <v>153</v>
      </c>
      <c r="O56" s="37"/>
      <c r="P56">
        <f>O56+O57</f>
        <v>0</v>
      </c>
      <c r="Q56">
        <f>P56+P57</f>
        <v>20</v>
      </c>
      <c r="R56">
        <f>Q56+Q57</f>
        <v>50</v>
      </c>
      <c r="S56">
        <f>R56+R57</f>
        <v>90</v>
      </c>
    </row>
    <row r="57" spans="2:20" x14ac:dyDescent="0.25">
      <c r="C57" t="s">
        <v>181</v>
      </c>
      <c r="K57" t="s">
        <v>155</v>
      </c>
      <c r="O57" s="37">
        <v>0</v>
      </c>
      <c r="P57">
        <v>20</v>
      </c>
      <c r="Q57">
        <v>30</v>
      </c>
      <c r="R57">
        <v>40</v>
      </c>
      <c r="S57">
        <v>50</v>
      </c>
    </row>
    <row r="58" spans="2:20" x14ac:dyDescent="0.25">
      <c r="K58" t="s">
        <v>154</v>
      </c>
      <c r="O58" s="37"/>
      <c r="P58">
        <f>P56+P57</f>
        <v>20</v>
      </c>
      <c r="Q58">
        <f>Q56+Q57</f>
        <v>50</v>
      </c>
      <c r="R58">
        <f>R56+R57</f>
        <v>90</v>
      </c>
      <c r="S58">
        <f>S56+S57</f>
        <v>140</v>
      </c>
    </row>
    <row r="59" spans="2:20" x14ac:dyDescent="0.25">
      <c r="B59" s="49"/>
      <c r="C59" s="47" t="s">
        <v>179</v>
      </c>
      <c r="D59" s="47"/>
      <c r="E59" s="47"/>
    </row>
    <row r="60" spans="2:20" x14ac:dyDescent="0.25">
      <c r="B60" s="47"/>
      <c r="C60" s="47" t="s">
        <v>180</v>
      </c>
      <c r="D60" s="47"/>
      <c r="E60" s="47"/>
    </row>
    <row r="61" spans="2:20" x14ac:dyDescent="0.25">
      <c r="B61" s="47"/>
      <c r="C61" s="47"/>
      <c r="D61" s="47"/>
      <c r="E61" s="47"/>
      <c r="J61" s="40" t="s">
        <v>29</v>
      </c>
      <c r="K61" s="41"/>
      <c r="L61" s="40"/>
      <c r="M61" s="40"/>
      <c r="N61" s="40"/>
      <c r="O61" s="40">
        <f>O49+O54</f>
        <v>40</v>
      </c>
      <c r="P61" s="40">
        <f>P49+P54+P58</f>
        <v>265</v>
      </c>
      <c r="Q61" s="40">
        <f>Q49+Q54+Q58</f>
        <v>613.20000000000005</v>
      </c>
      <c r="R61" s="40">
        <f>R49+R54+R58</f>
        <v>1089</v>
      </c>
      <c r="S61" s="40">
        <f>S49+S54+S58</f>
        <v>1692</v>
      </c>
    </row>
    <row r="63" spans="2:20" x14ac:dyDescent="0.25">
      <c r="J63" s="37" t="s">
        <v>30</v>
      </c>
    </row>
    <row r="64" spans="2:20" x14ac:dyDescent="0.25">
      <c r="C64" s="57" t="s">
        <v>184</v>
      </c>
      <c r="K64" s="58" t="s">
        <v>203</v>
      </c>
      <c r="P64">
        <f t="shared" ref="P64:S65" si="16">P13*0.1</f>
        <v>2.5</v>
      </c>
      <c r="Q64">
        <f t="shared" si="16"/>
        <v>5</v>
      </c>
      <c r="R64">
        <f t="shared" si="16"/>
        <v>7.5</v>
      </c>
      <c r="S64">
        <f t="shared" si="16"/>
        <v>10</v>
      </c>
    </row>
    <row r="65" spans="3:22" x14ac:dyDescent="0.25">
      <c r="C65" s="56" t="s">
        <v>187</v>
      </c>
      <c r="K65" s="58" t="s">
        <v>204</v>
      </c>
      <c r="P65">
        <f t="shared" si="16"/>
        <v>2.5</v>
      </c>
      <c r="Q65">
        <f t="shared" si="16"/>
        <v>5</v>
      </c>
      <c r="R65">
        <f t="shared" si="16"/>
        <v>7.5</v>
      </c>
      <c r="S65">
        <f t="shared" si="16"/>
        <v>10</v>
      </c>
    </row>
    <row r="66" spans="3:22" x14ac:dyDescent="0.25">
      <c r="C66" s="56" t="s">
        <v>188</v>
      </c>
      <c r="K66" t="s">
        <v>32</v>
      </c>
      <c r="V66" t="s">
        <v>127</v>
      </c>
    </row>
    <row r="67" spans="3:22" x14ac:dyDescent="0.25">
      <c r="C67" s="56" t="s">
        <v>189</v>
      </c>
      <c r="K67" s="56" t="s">
        <v>185</v>
      </c>
      <c r="L67" s="50"/>
      <c r="M67" s="50"/>
      <c r="N67" s="50"/>
      <c r="O67" s="50"/>
      <c r="P67" s="50">
        <f>P10*0.5</f>
        <v>50</v>
      </c>
      <c r="Q67" s="50">
        <f t="shared" ref="Q67:S67" si="17">Q10*0.5</f>
        <v>100</v>
      </c>
      <c r="R67" s="50">
        <f t="shared" si="17"/>
        <v>150</v>
      </c>
      <c r="S67" s="50">
        <f t="shared" si="17"/>
        <v>200</v>
      </c>
    </row>
    <row r="68" spans="3:22" x14ac:dyDescent="0.25">
      <c r="C68" s="56" t="s">
        <v>190</v>
      </c>
      <c r="K68" s="56" t="s">
        <v>186</v>
      </c>
      <c r="L68" s="50"/>
      <c r="M68" s="50"/>
      <c r="N68" s="50"/>
      <c r="O68" s="50"/>
      <c r="P68" s="50">
        <f>P11*0.5</f>
        <v>50</v>
      </c>
      <c r="Q68" s="50">
        <f t="shared" ref="Q68:S68" si="18">Q11*0.5</f>
        <v>100</v>
      </c>
      <c r="R68" s="50">
        <f t="shared" si="18"/>
        <v>150</v>
      </c>
      <c r="S68" s="50">
        <f t="shared" si="18"/>
        <v>200</v>
      </c>
    </row>
    <row r="69" spans="3:22" x14ac:dyDescent="0.25">
      <c r="C69" s="56" t="s">
        <v>191</v>
      </c>
      <c r="J69" s="37" t="s">
        <v>33</v>
      </c>
      <c r="P69">
        <f>P64+P66+P65+P67</f>
        <v>55</v>
      </c>
      <c r="Q69">
        <f t="shared" ref="Q69:S69" si="19">Q64+Q66+Q65+Q67</f>
        <v>110</v>
      </c>
      <c r="R69">
        <f t="shared" si="19"/>
        <v>165</v>
      </c>
      <c r="S69">
        <f t="shared" si="19"/>
        <v>220</v>
      </c>
    </row>
    <row r="71" spans="3:22" x14ac:dyDescent="0.25">
      <c r="C71" s="52" t="s">
        <v>195</v>
      </c>
      <c r="K71" t="s">
        <v>34</v>
      </c>
      <c r="O71">
        <v>0</v>
      </c>
      <c r="P71">
        <f>O73</f>
        <v>0</v>
      </c>
      <c r="Q71">
        <f>P73</f>
        <v>50</v>
      </c>
      <c r="R71">
        <f>Q73</f>
        <v>110</v>
      </c>
      <c r="S71">
        <f>R73</f>
        <v>180</v>
      </c>
      <c r="T71" t="s">
        <v>70</v>
      </c>
    </row>
    <row r="72" spans="3:22" x14ac:dyDescent="0.25">
      <c r="C72" s="52" t="s">
        <v>196</v>
      </c>
      <c r="K72" t="s">
        <v>114</v>
      </c>
      <c r="O72">
        <v>0</v>
      </c>
      <c r="P72">
        <v>50</v>
      </c>
      <c r="Q72">
        <v>60</v>
      </c>
      <c r="R72">
        <v>70</v>
      </c>
      <c r="S72">
        <v>80</v>
      </c>
    </row>
    <row r="73" spans="3:22" x14ac:dyDescent="0.25">
      <c r="C73" s="52" t="s">
        <v>197</v>
      </c>
      <c r="J73" s="37" t="s">
        <v>115</v>
      </c>
      <c r="O73">
        <f>O72+O71</f>
        <v>0</v>
      </c>
      <c r="P73">
        <f>P71+P72</f>
        <v>50</v>
      </c>
      <c r="Q73">
        <f>Q71+Q72</f>
        <v>110</v>
      </c>
      <c r="R73">
        <f>R71+R72</f>
        <v>180</v>
      </c>
      <c r="S73">
        <f>S71+S72</f>
        <v>260</v>
      </c>
      <c r="T73" t="s">
        <v>71</v>
      </c>
    </row>
    <row r="74" spans="3:22" x14ac:dyDescent="0.25">
      <c r="C74" s="52" t="s">
        <v>198</v>
      </c>
      <c r="T74" t="s">
        <v>70</v>
      </c>
    </row>
    <row r="75" spans="3:22" x14ac:dyDescent="0.25">
      <c r="C75" s="52" t="s">
        <v>200</v>
      </c>
      <c r="J75" s="37" t="s">
        <v>35</v>
      </c>
    </row>
    <row r="76" spans="3:22" x14ac:dyDescent="0.25">
      <c r="C76" s="52" t="s">
        <v>199</v>
      </c>
      <c r="K76" t="s">
        <v>36</v>
      </c>
      <c r="O76" s="37">
        <v>40</v>
      </c>
      <c r="P76">
        <f>O76</f>
        <v>40</v>
      </c>
      <c r="Q76">
        <f>P76</f>
        <v>40</v>
      </c>
      <c r="R76">
        <f>Q76</f>
        <v>40</v>
      </c>
      <c r="S76">
        <f>R76</f>
        <v>40</v>
      </c>
      <c r="T76" t="s">
        <v>75</v>
      </c>
    </row>
    <row r="77" spans="3:22" x14ac:dyDescent="0.25">
      <c r="C77" t="s">
        <v>202</v>
      </c>
      <c r="K77" t="s">
        <v>37</v>
      </c>
      <c r="P77">
        <f>O77+P34</f>
        <v>120</v>
      </c>
      <c r="Q77">
        <f>P77+Q34</f>
        <v>353.2</v>
      </c>
      <c r="R77">
        <f>Q77+R34</f>
        <v>704</v>
      </c>
      <c r="S77">
        <f>R77+S34</f>
        <v>1172</v>
      </c>
    </row>
    <row r="78" spans="3:22" x14ac:dyDescent="0.25">
      <c r="C78" t="s">
        <v>201</v>
      </c>
      <c r="K78" t="s">
        <v>38</v>
      </c>
      <c r="P78">
        <f>P34*0</f>
        <v>0</v>
      </c>
      <c r="Q78">
        <f>Q34*0</f>
        <v>0</v>
      </c>
      <c r="R78">
        <f>R34*0</f>
        <v>0</v>
      </c>
      <c r="S78">
        <f>S34*0</f>
        <v>0</v>
      </c>
    </row>
    <row r="79" spans="3:22" x14ac:dyDescent="0.25">
      <c r="J79" s="37" t="s">
        <v>39</v>
      </c>
      <c r="O79">
        <f>O76+O77</f>
        <v>40</v>
      </c>
      <c r="P79">
        <f>P76+P77-P78</f>
        <v>160</v>
      </c>
      <c r="Q79">
        <f>Q76+Q77-Q78</f>
        <v>393.2</v>
      </c>
      <c r="R79">
        <f>R76+R77-R78</f>
        <v>744</v>
      </c>
      <c r="S79">
        <f>S76+S77-S78</f>
        <v>1212</v>
      </c>
    </row>
    <row r="80" spans="3:22" x14ac:dyDescent="0.25">
      <c r="C80" s="59" t="s">
        <v>205</v>
      </c>
    </row>
    <row r="81" spans="1:20" x14ac:dyDescent="0.25">
      <c r="K81" s="40" t="s">
        <v>40</v>
      </c>
      <c r="L81" s="40"/>
      <c r="M81" s="40"/>
      <c r="N81" s="40"/>
      <c r="O81" s="40">
        <f>O73+N69+O79</f>
        <v>40</v>
      </c>
      <c r="P81" s="40">
        <f>P69+P73+P79</f>
        <v>265</v>
      </c>
      <c r="Q81" s="40">
        <f>Q69+Q73+Q79</f>
        <v>613.20000000000005</v>
      </c>
      <c r="R81" s="40">
        <f>R69+R73+R79</f>
        <v>1089</v>
      </c>
      <c r="S81" s="40">
        <f>S69+S73+S79</f>
        <v>1692</v>
      </c>
      <c r="T81" s="41" t="s">
        <v>75</v>
      </c>
    </row>
    <row r="82" spans="1:20" x14ac:dyDescent="0.25">
      <c r="A82" s="46"/>
      <c r="B82" t="s">
        <v>175</v>
      </c>
      <c r="O82" s="46" t="s">
        <v>138</v>
      </c>
      <c r="P82" s="46">
        <f>P61-P81</f>
        <v>0</v>
      </c>
      <c r="Q82" s="46">
        <f>Q61-Q81</f>
        <v>0</v>
      </c>
      <c r="R82" s="46">
        <f>R61-R81</f>
        <v>0</v>
      </c>
      <c r="S82" s="46">
        <f>S61-S81</f>
        <v>0</v>
      </c>
    </row>
    <row r="83" spans="1:20" x14ac:dyDescent="0.25">
      <c r="B83" t="s">
        <v>176</v>
      </c>
      <c r="Q83" t="s">
        <v>41</v>
      </c>
    </row>
    <row r="84" spans="1:20" x14ac:dyDescent="0.25">
      <c r="Q84" t="s">
        <v>42</v>
      </c>
    </row>
    <row r="85" spans="1:20" x14ac:dyDescent="0.25">
      <c r="P85" t="s">
        <v>6</v>
      </c>
      <c r="Q85" t="s">
        <v>6</v>
      </c>
      <c r="R85" t="s">
        <v>18</v>
      </c>
      <c r="S85" t="s">
        <v>6</v>
      </c>
    </row>
    <row r="86" spans="1:20" x14ac:dyDescent="0.25">
      <c r="P86">
        <v>1</v>
      </c>
      <c r="Q86">
        <v>2</v>
      </c>
      <c r="R86">
        <v>3</v>
      </c>
      <c r="S86">
        <v>4</v>
      </c>
    </row>
    <row r="87" spans="1:20" x14ac:dyDescent="0.25">
      <c r="P87" t="s">
        <v>43</v>
      </c>
    </row>
    <row r="89" spans="1:20" x14ac:dyDescent="0.25">
      <c r="J89" s="37" t="s">
        <v>44</v>
      </c>
      <c r="P89" s="45">
        <f>O44</f>
        <v>20</v>
      </c>
      <c r="Q89" s="49">
        <f>P116</f>
        <v>170</v>
      </c>
      <c r="R89">
        <f t="shared" ref="R89:S89" si="20">Q116</f>
        <v>469.2</v>
      </c>
      <c r="S89">
        <f t="shared" si="20"/>
        <v>886</v>
      </c>
    </row>
    <row r="90" spans="1:20" x14ac:dyDescent="0.25">
      <c r="J90" s="37" t="s">
        <v>163</v>
      </c>
    </row>
    <row r="91" spans="1:20" x14ac:dyDescent="0.25">
      <c r="D91" t="s">
        <v>182</v>
      </c>
      <c r="K91" t="s">
        <v>15</v>
      </c>
      <c r="P91">
        <f>P34</f>
        <v>120</v>
      </c>
      <c r="Q91">
        <f>Q34</f>
        <v>233.2</v>
      </c>
      <c r="R91">
        <f>R34</f>
        <v>350.8</v>
      </c>
      <c r="S91">
        <f>S34</f>
        <v>468</v>
      </c>
    </row>
    <row r="92" spans="1:20" x14ac:dyDescent="0.25">
      <c r="K92" t="s">
        <v>45</v>
      </c>
    </row>
    <row r="93" spans="1:20" x14ac:dyDescent="0.25">
      <c r="K93" t="s">
        <v>12</v>
      </c>
      <c r="P93">
        <f>P31</f>
        <v>0</v>
      </c>
      <c r="Q93">
        <f>Q31</f>
        <v>6</v>
      </c>
      <c r="R93">
        <f>R31</f>
        <v>6</v>
      </c>
      <c r="S93">
        <f>S31</f>
        <v>6</v>
      </c>
    </row>
    <row r="94" spans="1:20" x14ac:dyDescent="0.25">
      <c r="D94" t="s">
        <v>183</v>
      </c>
      <c r="K94" t="s">
        <v>134</v>
      </c>
      <c r="P94">
        <f t="shared" ref="P94:S97" si="21">(O45-P45)</f>
        <v>-10</v>
      </c>
      <c r="Q94">
        <f t="shared" si="21"/>
        <v>-10</v>
      </c>
      <c r="R94">
        <f t="shared" si="21"/>
        <v>-10</v>
      </c>
      <c r="S94">
        <f t="shared" si="21"/>
        <v>-10</v>
      </c>
    </row>
    <row r="95" spans="1:20" x14ac:dyDescent="0.25">
      <c r="D95" t="s">
        <v>183</v>
      </c>
      <c r="K95" t="s">
        <v>135</v>
      </c>
      <c r="P95">
        <f t="shared" si="21"/>
        <v>-10</v>
      </c>
      <c r="Q95">
        <f t="shared" si="21"/>
        <v>-10</v>
      </c>
      <c r="R95">
        <f t="shared" si="21"/>
        <v>-10</v>
      </c>
      <c r="S95">
        <f t="shared" si="21"/>
        <v>-10</v>
      </c>
    </row>
    <row r="96" spans="1:20" x14ac:dyDescent="0.25">
      <c r="D96" t="s">
        <v>183</v>
      </c>
      <c r="K96" t="s">
        <v>136</v>
      </c>
      <c r="P96">
        <f t="shared" si="21"/>
        <v>-2.5</v>
      </c>
      <c r="Q96">
        <f t="shared" si="21"/>
        <v>-2.5</v>
      </c>
      <c r="R96">
        <f t="shared" si="21"/>
        <v>-2.5</v>
      </c>
      <c r="S96">
        <f t="shared" si="21"/>
        <v>-2.5</v>
      </c>
    </row>
    <row r="97" spans="4:19" x14ac:dyDescent="0.25">
      <c r="D97" t="s">
        <v>183</v>
      </c>
      <c r="K97" t="s">
        <v>136</v>
      </c>
      <c r="P97">
        <f t="shared" si="21"/>
        <v>-2.5</v>
      </c>
      <c r="Q97">
        <f t="shared" si="21"/>
        <v>-2.5</v>
      </c>
      <c r="R97">
        <f t="shared" si="21"/>
        <v>-2.5</v>
      </c>
      <c r="S97">
        <f t="shared" si="21"/>
        <v>-2.5</v>
      </c>
    </row>
    <row r="98" spans="4:19" x14ac:dyDescent="0.25">
      <c r="D98" t="s">
        <v>182</v>
      </c>
      <c r="K98" t="s">
        <v>119</v>
      </c>
      <c r="P98">
        <f t="shared" ref="P98:S99" si="22">(O64-P64)*-1</f>
        <v>2.5</v>
      </c>
      <c r="Q98">
        <f t="shared" si="22"/>
        <v>2.5</v>
      </c>
      <c r="R98">
        <f t="shared" si="22"/>
        <v>2.5</v>
      </c>
      <c r="S98">
        <f t="shared" si="22"/>
        <v>2.5</v>
      </c>
    </row>
    <row r="99" spans="4:19" x14ac:dyDescent="0.25">
      <c r="K99" t="s">
        <v>120</v>
      </c>
      <c r="P99">
        <f t="shared" si="22"/>
        <v>2.5</v>
      </c>
      <c r="Q99">
        <f t="shared" si="22"/>
        <v>2.5</v>
      </c>
      <c r="R99">
        <f t="shared" si="22"/>
        <v>2.5</v>
      </c>
      <c r="S99">
        <f t="shared" si="22"/>
        <v>2.5</v>
      </c>
    </row>
    <row r="100" spans="4:19" x14ac:dyDescent="0.25">
      <c r="I100" s="51"/>
      <c r="K100" s="50" t="s">
        <v>185</v>
      </c>
      <c r="P100" s="50">
        <f>(O67-P67)*-1</f>
        <v>50</v>
      </c>
      <c r="Q100" s="50">
        <f t="shared" ref="Q100:S100" si="23">(P67-Q67)*-1</f>
        <v>50</v>
      </c>
      <c r="R100" s="50">
        <f t="shared" si="23"/>
        <v>50</v>
      </c>
      <c r="S100" s="50">
        <f t="shared" si="23"/>
        <v>50</v>
      </c>
    </row>
    <row r="101" spans="4:19" x14ac:dyDescent="0.25">
      <c r="I101" s="51"/>
      <c r="K101" s="50" t="s">
        <v>186</v>
      </c>
      <c r="P101" s="50">
        <f t="shared" ref="P101:S101" si="24">(O68-P68)*-1</f>
        <v>50</v>
      </c>
      <c r="Q101" s="50">
        <f t="shared" si="24"/>
        <v>50</v>
      </c>
      <c r="R101" s="50">
        <f t="shared" si="24"/>
        <v>50</v>
      </c>
      <c r="S101" s="50">
        <f t="shared" si="24"/>
        <v>50</v>
      </c>
    </row>
    <row r="102" spans="4:19" x14ac:dyDescent="0.25">
      <c r="K102" t="s">
        <v>46</v>
      </c>
      <c r="P102">
        <f>(N66-P66)*-1</f>
        <v>0</v>
      </c>
      <c r="Q102">
        <f>(O66-Q66)*-1</f>
        <v>0</v>
      </c>
      <c r="R102">
        <f>(P66-R66)*-1</f>
        <v>0</v>
      </c>
      <c r="S102">
        <f>(Q66-S66)*-1</f>
        <v>0</v>
      </c>
    </row>
    <row r="104" spans="4:19" x14ac:dyDescent="0.25">
      <c r="J104" s="37" t="s">
        <v>47</v>
      </c>
      <c r="P104">
        <f>P91+P93+P94+P95+P96+P97+P98+P99+P102+P100</f>
        <v>150</v>
      </c>
      <c r="Q104">
        <f t="shared" ref="Q104:S104" si="25">Q91+Q93+Q94+Q95+Q96+Q97+Q98+Q99+Q102+Q100</f>
        <v>269.2</v>
      </c>
      <c r="R104">
        <f t="shared" si="25"/>
        <v>386.8</v>
      </c>
      <c r="S104">
        <f t="shared" si="25"/>
        <v>504</v>
      </c>
    </row>
    <row r="106" spans="4:19" x14ac:dyDescent="0.25">
      <c r="K106" t="s">
        <v>48</v>
      </c>
      <c r="P106">
        <f>P51*-1</f>
        <v>-30</v>
      </c>
      <c r="Q106">
        <f>Q51*-1</f>
        <v>0</v>
      </c>
      <c r="R106">
        <f>R51*-1</f>
        <v>0</v>
      </c>
      <c r="S106">
        <f>S51*-1</f>
        <v>0</v>
      </c>
    </row>
    <row r="108" spans="4:19" x14ac:dyDescent="0.25">
      <c r="K108" t="s">
        <v>49</v>
      </c>
    </row>
    <row r="109" spans="4:19" x14ac:dyDescent="0.25">
      <c r="K109" t="s">
        <v>137</v>
      </c>
      <c r="P109">
        <f>P72</f>
        <v>50</v>
      </c>
      <c r="Q109">
        <f>Q72</f>
        <v>60</v>
      </c>
      <c r="R109">
        <f>R72</f>
        <v>70</v>
      </c>
      <c r="S109">
        <f>S72</f>
        <v>80</v>
      </c>
    </row>
    <row r="110" spans="4:19" x14ac:dyDescent="0.25">
      <c r="K110" t="s">
        <v>50</v>
      </c>
      <c r="P110">
        <f>(O76-P76)*-1</f>
        <v>0</v>
      </c>
      <c r="Q110">
        <f>P76-Q76</f>
        <v>0</v>
      </c>
      <c r="R110">
        <f>Q76-R76</f>
        <v>0</v>
      </c>
      <c r="S110">
        <f>R76-S76</f>
        <v>0</v>
      </c>
    </row>
    <row r="112" spans="4:19" x14ac:dyDescent="0.25">
      <c r="K112" t="s">
        <v>38</v>
      </c>
      <c r="P112">
        <f>P78</f>
        <v>0</v>
      </c>
      <c r="Q112">
        <f>Q78</f>
        <v>0</v>
      </c>
      <c r="R112">
        <f>R78</f>
        <v>0</v>
      </c>
      <c r="S112">
        <f>S78</f>
        <v>0</v>
      </c>
    </row>
    <row r="114" spans="3:20" x14ac:dyDescent="0.25">
      <c r="K114" s="44" t="s">
        <v>156</v>
      </c>
      <c r="P114">
        <f>P57*-1</f>
        <v>-20</v>
      </c>
      <c r="Q114">
        <f>Q57*-1</f>
        <v>-30</v>
      </c>
      <c r="R114">
        <f>R57*-1</f>
        <v>-40</v>
      </c>
      <c r="S114">
        <f>S57*-1</f>
        <v>-50</v>
      </c>
    </row>
    <row r="116" spans="3:20" x14ac:dyDescent="0.25">
      <c r="J116" s="37" t="s">
        <v>52</v>
      </c>
      <c r="P116">
        <f>P89+P104-P112+P106+P109+P110+P114</f>
        <v>170</v>
      </c>
      <c r="Q116" s="43">
        <f>Q89+Q104-Q112+Q106+Q109+Q110+Q114</f>
        <v>469.2</v>
      </c>
      <c r="R116">
        <f>R89+R104-R112+R106+R109+R110+R114</f>
        <v>886</v>
      </c>
      <c r="S116">
        <f>S89+S104-S112+S106+S109+S110+S114</f>
        <v>1420</v>
      </c>
    </row>
    <row r="118" spans="3:20" x14ac:dyDescent="0.25">
      <c r="L118" s="38" t="s">
        <v>53</v>
      </c>
      <c r="M118" s="38"/>
      <c r="N118" s="38">
        <v>0.5</v>
      </c>
      <c r="O118" s="38"/>
      <c r="P118" s="38"/>
      <c r="Q118" s="38">
        <f>Q89+(P16*$N$118)</f>
        <v>245</v>
      </c>
      <c r="R118" s="38">
        <f>R89+(Q16*$N$118)</f>
        <v>619.20000000000005</v>
      </c>
      <c r="S118" s="38">
        <f>S89+(R16*$N$118)</f>
        <v>1111</v>
      </c>
    </row>
    <row r="119" spans="3:20" x14ac:dyDescent="0.25">
      <c r="T119" t="s">
        <v>77</v>
      </c>
    </row>
    <row r="121" spans="3:20" x14ac:dyDescent="0.25">
      <c r="C121" s="44" t="s">
        <v>164</v>
      </c>
      <c r="J121" s="38" t="s">
        <v>102</v>
      </c>
    </row>
    <row r="122" spans="3:20" x14ac:dyDescent="0.25">
      <c r="C122" s="44" t="s">
        <v>165</v>
      </c>
    </row>
    <row r="123" spans="3:20" x14ac:dyDescent="0.25">
      <c r="C123" s="44" t="s">
        <v>166</v>
      </c>
      <c r="J123" t="s">
        <v>103</v>
      </c>
    </row>
    <row r="124" spans="3:20" x14ac:dyDescent="0.25">
      <c r="C124" s="44" t="s">
        <v>167</v>
      </c>
      <c r="J124" t="s">
        <v>104</v>
      </c>
    </row>
    <row r="125" spans="3:20" x14ac:dyDescent="0.25">
      <c r="C125" s="44"/>
      <c r="J125" t="s">
        <v>105</v>
      </c>
    </row>
    <row r="126" spans="3:20" x14ac:dyDescent="0.25">
      <c r="C126" s="44" t="s">
        <v>168</v>
      </c>
      <c r="J126" t="s">
        <v>106</v>
      </c>
    </row>
    <row r="127" spans="3:20" x14ac:dyDescent="0.25">
      <c r="C127" s="44" t="s">
        <v>169</v>
      </c>
      <c r="J127" t="s">
        <v>107</v>
      </c>
    </row>
    <row r="128" spans="3:20" x14ac:dyDescent="0.25">
      <c r="C128" s="44"/>
      <c r="J128" t="s">
        <v>108</v>
      </c>
    </row>
    <row r="129" spans="3:10" x14ac:dyDescent="0.25">
      <c r="C129" s="44" t="s">
        <v>170</v>
      </c>
    </row>
    <row r="130" spans="3:10" x14ac:dyDescent="0.25">
      <c r="C130" s="44" t="s">
        <v>171</v>
      </c>
      <c r="J130" t="s">
        <v>109</v>
      </c>
    </row>
    <row r="134" spans="3:10" x14ac:dyDescent="0.25">
      <c r="E134" s="47"/>
    </row>
    <row r="135" spans="3:10" x14ac:dyDescent="0.25">
      <c r="E135" s="47"/>
    </row>
    <row r="136" spans="3:10" x14ac:dyDescent="0.25">
      <c r="E136" s="47"/>
    </row>
    <row r="137" spans="3:10" x14ac:dyDescent="0.25">
      <c r="E137" s="47"/>
    </row>
    <row r="138" spans="3:10" x14ac:dyDescent="0.25">
      <c r="E138" s="47"/>
    </row>
    <row r="139" spans="3:10" x14ac:dyDescent="0.25">
      <c r="E139" s="47"/>
    </row>
    <row r="140" spans="3:10" x14ac:dyDescent="0.25">
      <c r="E140" s="47"/>
    </row>
    <row r="141" spans="3:10" x14ac:dyDescent="0.25">
      <c r="E141" s="47"/>
    </row>
    <row r="142" spans="3:10" x14ac:dyDescent="0.25">
      <c r="E142" s="47"/>
    </row>
    <row r="143" spans="3:10" x14ac:dyDescent="0.25">
      <c r="E143" s="47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127"/>
  <sheetViews>
    <sheetView topLeftCell="A46" workbookViewId="0">
      <selection activeCell="B13" sqref="B13:H26"/>
    </sheetView>
  </sheetViews>
  <sheetFormatPr defaultRowHeight="15" x14ac:dyDescent="0.25"/>
  <sheetData>
    <row r="4" spans="2:19" x14ac:dyDescent="0.25">
      <c r="B4" t="s">
        <v>79</v>
      </c>
      <c r="O4" s="37" t="s">
        <v>4</v>
      </c>
      <c r="P4" s="37"/>
      <c r="Q4" s="37"/>
      <c r="R4" s="37"/>
    </row>
    <row r="5" spans="2:19" x14ac:dyDescent="0.25">
      <c r="B5" t="s">
        <v>80</v>
      </c>
      <c r="O5" s="37"/>
      <c r="P5" s="37" t="s">
        <v>5</v>
      </c>
      <c r="Q5" s="37"/>
      <c r="R5" s="37"/>
    </row>
    <row r="6" spans="2:19" x14ac:dyDescent="0.25">
      <c r="O6" s="37" t="s">
        <v>6</v>
      </c>
      <c r="P6" s="37" t="s">
        <v>6</v>
      </c>
      <c r="Q6" s="37" t="s">
        <v>6</v>
      </c>
      <c r="R6" s="37" t="s">
        <v>6</v>
      </c>
    </row>
    <row r="7" spans="2:19" x14ac:dyDescent="0.25">
      <c r="B7" t="s">
        <v>81</v>
      </c>
      <c r="O7" s="37">
        <v>1</v>
      </c>
      <c r="P7" s="37">
        <v>2</v>
      </c>
      <c r="Q7" s="37">
        <v>3</v>
      </c>
      <c r="R7" s="37">
        <v>4</v>
      </c>
    </row>
    <row r="8" spans="2:19" x14ac:dyDescent="0.25">
      <c r="P8" t="s">
        <v>7</v>
      </c>
    </row>
    <row r="9" spans="2:19" x14ac:dyDescent="0.25">
      <c r="B9" t="s">
        <v>172</v>
      </c>
    </row>
    <row r="10" spans="2:19" x14ac:dyDescent="0.25">
      <c r="B10" t="s">
        <v>83</v>
      </c>
      <c r="J10" t="s">
        <v>130</v>
      </c>
      <c r="L10" t="s">
        <v>60</v>
      </c>
      <c r="O10">
        <v>100</v>
      </c>
      <c r="P10">
        <v>200</v>
      </c>
      <c r="Q10">
        <v>300</v>
      </c>
      <c r="R10">
        <v>400</v>
      </c>
      <c r="S10" t="s">
        <v>59</v>
      </c>
    </row>
    <row r="11" spans="2:19" x14ac:dyDescent="0.25">
      <c r="L11" t="s">
        <v>133</v>
      </c>
      <c r="O11">
        <v>100</v>
      </c>
      <c r="P11">
        <v>200</v>
      </c>
      <c r="Q11">
        <v>300</v>
      </c>
      <c r="R11">
        <v>400</v>
      </c>
      <c r="S11" t="s">
        <v>59</v>
      </c>
    </row>
    <row r="12" spans="2:19" x14ac:dyDescent="0.25">
      <c r="J12" s="37" t="s">
        <v>131</v>
      </c>
      <c r="O12">
        <f>O10+O11</f>
        <v>200</v>
      </c>
      <c r="P12">
        <f t="shared" ref="P12:R12" si="0">P10+P11</f>
        <v>400</v>
      </c>
      <c r="Q12">
        <f t="shared" si="0"/>
        <v>600</v>
      </c>
      <c r="R12">
        <f t="shared" si="0"/>
        <v>800</v>
      </c>
    </row>
    <row r="13" spans="2:19" x14ac:dyDescent="0.25">
      <c r="B13" t="s">
        <v>93</v>
      </c>
      <c r="H13" t="s">
        <v>158</v>
      </c>
      <c r="J13" t="s">
        <v>9</v>
      </c>
      <c r="L13" t="s">
        <v>60</v>
      </c>
      <c r="O13">
        <f>O10*0.25</f>
        <v>25</v>
      </c>
      <c r="P13">
        <f t="shared" ref="P13:R14" si="1">P10*0.25</f>
        <v>50</v>
      </c>
      <c r="Q13">
        <f t="shared" si="1"/>
        <v>75</v>
      </c>
      <c r="R13">
        <f t="shared" si="1"/>
        <v>100</v>
      </c>
      <c r="S13" t="s">
        <v>63</v>
      </c>
    </row>
    <row r="14" spans="2:19" x14ac:dyDescent="0.25">
      <c r="H14" t="s">
        <v>101</v>
      </c>
      <c r="L14" t="s">
        <v>133</v>
      </c>
      <c r="O14">
        <f>O11*0.25</f>
        <v>25</v>
      </c>
      <c r="P14">
        <f t="shared" si="1"/>
        <v>50</v>
      </c>
      <c r="Q14">
        <f t="shared" si="1"/>
        <v>75</v>
      </c>
      <c r="R14">
        <f t="shared" si="1"/>
        <v>100</v>
      </c>
      <c r="S14" t="s">
        <v>63</v>
      </c>
    </row>
    <row r="15" spans="2:19" x14ac:dyDescent="0.25">
      <c r="B15" t="s">
        <v>139</v>
      </c>
      <c r="E15" t="s">
        <v>160</v>
      </c>
      <c r="H15">
        <v>25</v>
      </c>
      <c r="J15" t="s">
        <v>132</v>
      </c>
      <c r="O15">
        <f t="shared" ref="O15:R15" si="2">O13+O14</f>
        <v>50</v>
      </c>
      <c r="P15">
        <f t="shared" si="2"/>
        <v>100</v>
      </c>
      <c r="Q15">
        <f t="shared" si="2"/>
        <v>150</v>
      </c>
      <c r="R15">
        <f t="shared" si="2"/>
        <v>200</v>
      </c>
    </row>
    <row r="16" spans="2:19" x14ac:dyDescent="0.25">
      <c r="B16" t="s">
        <v>140</v>
      </c>
      <c r="E16" t="s">
        <v>159</v>
      </c>
      <c r="H16">
        <v>25</v>
      </c>
      <c r="J16" s="37" t="s">
        <v>61</v>
      </c>
      <c r="O16">
        <f>(O10-O13)+(O11-O14)</f>
        <v>150</v>
      </c>
      <c r="P16">
        <f t="shared" ref="P16:R16" si="3">(P10-P13)+(P11-P14)</f>
        <v>300</v>
      </c>
      <c r="Q16">
        <f t="shared" si="3"/>
        <v>450</v>
      </c>
      <c r="R16">
        <f t="shared" si="3"/>
        <v>600</v>
      </c>
    </row>
    <row r="17" spans="2:19" x14ac:dyDescent="0.25">
      <c r="B17" t="s">
        <v>66</v>
      </c>
      <c r="E17" t="s">
        <v>85</v>
      </c>
      <c r="H17">
        <v>5</v>
      </c>
      <c r="J17" s="42" t="s">
        <v>62</v>
      </c>
      <c r="O17">
        <v>0</v>
      </c>
      <c r="P17">
        <v>0</v>
      </c>
      <c r="Q17">
        <v>0</v>
      </c>
      <c r="R17">
        <v>0</v>
      </c>
    </row>
    <row r="18" spans="2:19" x14ac:dyDescent="0.25">
      <c r="B18" t="s">
        <v>67</v>
      </c>
      <c r="E18" t="s">
        <v>86</v>
      </c>
      <c r="H18">
        <v>12</v>
      </c>
      <c r="J18" s="37" t="s">
        <v>8</v>
      </c>
      <c r="O18">
        <f>O16+O17</f>
        <v>150</v>
      </c>
      <c r="P18">
        <f t="shared" ref="P18:R18" si="4">P16+P17</f>
        <v>300</v>
      </c>
      <c r="Q18">
        <f t="shared" si="4"/>
        <v>450</v>
      </c>
      <c r="R18">
        <f t="shared" si="4"/>
        <v>600</v>
      </c>
    </row>
    <row r="19" spans="2:19" x14ac:dyDescent="0.25">
      <c r="B19" t="s">
        <v>68</v>
      </c>
      <c r="E19" t="s">
        <v>87</v>
      </c>
      <c r="H19">
        <v>20</v>
      </c>
    </row>
    <row r="20" spans="2:19" x14ac:dyDescent="0.25">
      <c r="B20" t="s">
        <v>142</v>
      </c>
      <c r="E20" t="s">
        <v>148</v>
      </c>
      <c r="H20">
        <v>25</v>
      </c>
      <c r="J20" s="39" t="s">
        <v>0</v>
      </c>
      <c r="O20">
        <v>0</v>
      </c>
      <c r="P20">
        <v>0</v>
      </c>
      <c r="Q20">
        <v>0</v>
      </c>
      <c r="R20">
        <v>0</v>
      </c>
      <c r="S20" t="s">
        <v>64</v>
      </c>
    </row>
    <row r="21" spans="2:19" x14ac:dyDescent="0.25">
      <c r="B21" t="s">
        <v>143</v>
      </c>
      <c r="E21" t="s">
        <v>151</v>
      </c>
      <c r="H21">
        <v>25</v>
      </c>
      <c r="J21" s="39" t="s">
        <v>54</v>
      </c>
      <c r="O21">
        <v>0</v>
      </c>
      <c r="P21">
        <v>0</v>
      </c>
      <c r="Q21">
        <v>0</v>
      </c>
      <c r="R21">
        <v>0</v>
      </c>
      <c r="S21" t="s">
        <v>64</v>
      </c>
    </row>
    <row r="22" spans="2:19" x14ac:dyDescent="0.25">
      <c r="B22" t="s">
        <v>144</v>
      </c>
      <c r="E22" t="s">
        <v>149</v>
      </c>
      <c r="H22">
        <v>10</v>
      </c>
      <c r="J22" s="39" t="s">
        <v>1</v>
      </c>
      <c r="O22">
        <v>0</v>
      </c>
      <c r="P22">
        <v>0</v>
      </c>
      <c r="Q22">
        <v>0</v>
      </c>
      <c r="R22">
        <v>0</v>
      </c>
      <c r="S22" t="s">
        <v>64</v>
      </c>
    </row>
    <row r="23" spans="2:19" x14ac:dyDescent="0.25">
      <c r="B23" t="s">
        <v>145</v>
      </c>
      <c r="E23" t="s">
        <v>150</v>
      </c>
      <c r="H23">
        <v>10</v>
      </c>
      <c r="J23" s="39" t="s">
        <v>57</v>
      </c>
      <c r="O23">
        <v>0</v>
      </c>
      <c r="P23">
        <v>0</v>
      </c>
      <c r="Q23">
        <v>0</v>
      </c>
      <c r="R23">
        <v>0</v>
      </c>
      <c r="S23" t="s">
        <v>64</v>
      </c>
    </row>
    <row r="24" spans="2:19" x14ac:dyDescent="0.25">
      <c r="B24" t="s">
        <v>146</v>
      </c>
      <c r="E24" t="s">
        <v>148</v>
      </c>
      <c r="H24">
        <v>10</v>
      </c>
      <c r="J24" s="39" t="s">
        <v>2</v>
      </c>
      <c r="O24">
        <v>0</v>
      </c>
      <c r="P24">
        <v>0</v>
      </c>
      <c r="Q24">
        <v>0</v>
      </c>
      <c r="R24">
        <v>0</v>
      </c>
      <c r="S24" t="s">
        <v>64</v>
      </c>
    </row>
    <row r="25" spans="2:19" x14ac:dyDescent="0.25">
      <c r="B25" t="s">
        <v>147</v>
      </c>
      <c r="E25" t="s">
        <v>151</v>
      </c>
      <c r="H25">
        <v>10</v>
      </c>
      <c r="J25" s="39" t="s">
        <v>58</v>
      </c>
      <c r="O25">
        <v>0</v>
      </c>
      <c r="P25">
        <v>0</v>
      </c>
      <c r="Q25">
        <v>0</v>
      </c>
      <c r="R25">
        <v>0</v>
      </c>
      <c r="S25" t="s">
        <v>64</v>
      </c>
    </row>
    <row r="26" spans="2:19" x14ac:dyDescent="0.25">
      <c r="B26" t="s">
        <v>76</v>
      </c>
      <c r="E26" t="s">
        <v>90</v>
      </c>
      <c r="H26">
        <v>10</v>
      </c>
      <c r="J26" s="39" t="s">
        <v>56</v>
      </c>
      <c r="O26">
        <v>0</v>
      </c>
      <c r="P26">
        <v>0</v>
      </c>
      <c r="Q26">
        <v>0</v>
      </c>
      <c r="R26">
        <v>0</v>
      </c>
      <c r="S26" t="s">
        <v>64</v>
      </c>
    </row>
    <row r="27" spans="2:19" x14ac:dyDescent="0.25">
      <c r="J27" s="37" t="s">
        <v>10</v>
      </c>
      <c r="O27">
        <f>O20+O23+O21+O24+O25+O26</f>
        <v>0</v>
      </c>
      <c r="P27">
        <f t="shared" ref="P27:R27" si="5">P20+P23+P21+P24+P25+P26</f>
        <v>0</v>
      </c>
      <c r="Q27">
        <f t="shared" si="5"/>
        <v>0</v>
      </c>
      <c r="R27">
        <f t="shared" si="5"/>
        <v>0</v>
      </c>
      <c r="S27" t="s">
        <v>55</v>
      </c>
    </row>
    <row r="28" spans="2:19" x14ac:dyDescent="0.25">
      <c r="J28" t="s">
        <v>116</v>
      </c>
      <c r="O28">
        <f>O18-O27</f>
        <v>150</v>
      </c>
      <c r="P28">
        <f t="shared" ref="P28:R28" si="6">P18-P27</f>
        <v>300</v>
      </c>
      <c r="Q28">
        <f t="shared" si="6"/>
        <v>450</v>
      </c>
      <c r="R28">
        <f t="shared" si="6"/>
        <v>600</v>
      </c>
      <c r="S28" t="s">
        <v>55</v>
      </c>
    </row>
    <row r="29" spans="2:19" x14ac:dyDescent="0.25">
      <c r="J29" t="s">
        <v>11</v>
      </c>
      <c r="O29">
        <f>O69*0.05</f>
        <v>0</v>
      </c>
      <c r="P29">
        <f t="shared" ref="P29:R29" si="7">P69*0.05</f>
        <v>2.5</v>
      </c>
      <c r="Q29">
        <f t="shared" si="7"/>
        <v>5.5</v>
      </c>
      <c r="R29">
        <f t="shared" si="7"/>
        <v>9</v>
      </c>
      <c r="S29" t="s">
        <v>65</v>
      </c>
    </row>
    <row r="30" spans="2:19" x14ac:dyDescent="0.25">
      <c r="J30" t="s">
        <v>117</v>
      </c>
      <c r="O30">
        <f>O28-O29</f>
        <v>150</v>
      </c>
      <c r="P30">
        <f t="shared" ref="P30:R30" si="8">P28-P29</f>
        <v>297.5</v>
      </c>
      <c r="Q30">
        <f t="shared" si="8"/>
        <v>444.5</v>
      </c>
      <c r="R30">
        <f t="shared" si="8"/>
        <v>591</v>
      </c>
      <c r="S30" t="s">
        <v>55</v>
      </c>
    </row>
    <row r="31" spans="2:19" x14ac:dyDescent="0.25">
      <c r="B31" s="42" t="s">
        <v>141</v>
      </c>
      <c r="J31" t="s">
        <v>12</v>
      </c>
      <c r="O31">
        <f>N52*0.12</f>
        <v>0</v>
      </c>
      <c r="P31">
        <f t="shared" ref="P31:R31" si="9">O52*0.12</f>
        <v>6</v>
      </c>
      <c r="Q31">
        <f t="shared" si="9"/>
        <v>6</v>
      </c>
      <c r="R31">
        <f t="shared" si="9"/>
        <v>6</v>
      </c>
      <c r="S31" t="s">
        <v>55</v>
      </c>
    </row>
    <row r="32" spans="2:19" x14ac:dyDescent="0.25">
      <c r="B32" s="42" t="s">
        <v>95</v>
      </c>
      <c r="J32" t="s">
        <v>13</v>
      </c>
      <c r="O32">
        <f>O30-O31</f>
        <v>150</v>
      </c>
      <c r="P32">
        <f>P30-P31</f>
        <v>291.5</v>
      </c>
      <c r="Q32">
        <f>Q30-Q31</f>
        <v>438.5</v>
      </c>
      <c r="R32">
        <f>R30-R31</f>
        <v>585</v>
      </c>
      <c r="S32" t="s">
        <v>55</v>
      </c>
    </row>
    <row r="33" spans="2:21" x14ac:dyDescent="0.25">
      <c r="B33" s="42"/>
      <c r="J33" t="s">
        <v>14</v>
      </c>
      <c r="O33">
        <f>(O30-O31)*0.2</f>
        <v>30</v>
      </c>
      <c r="P33">
        <f t="shared" ref="P33:R33" si="10">(P30-P31)*0.2</f>
        <v>58.300000000000004</v>
      </c>
      <c r="Q33">
        <f t="shared" si="10"/>
        <v>87.7</v>
      </c>
      <c r="R33">
        <f t="shared" si="10"/>
        <v>117</v>
      </c>
      <c r="S33" t="s">
        <v>55</v>
      </c>
    </row>
    <row r="34" spans="2:21" x14ac:dyDescent="0.25">
      <c r="B34" s="42" t="s">
        <v>173</v>
      </c>
      <c r="J34" s="37" t="s">
        <v>15</v>
      </c>
      <c r="K34" s="37"/>
      <c r="L34" s="37"/>
      <c r="M34" s="37"/>
      <c r="N34" s="37"/>
      <c r="O34" s="37">
        <f>O30-O31-O33</f>
        <v>120</v>
      </c>
      <c r="P34" s="37">
        <f>P30-P31-P33</f>
        <v>233.2</v>
      </c>
      <c r="Q34" s="37">
        <f t="shared" ref="Q34:R34" si="11">Q30-Q31-Q33</f>
        <v>350.8</v>
      </c>
      <c r="R34" s="37">
        <f t="shared" si="11"/>
        <v>468</v>
      </c>
      <c r="S34" t="s">
        <v>55</v>
      </c>
    </row>
    <row r="35" spans="2:21" x14ac:dyDescent="0.25">
      <c r="B35" s="42" t="s">
        <v>174</v>
      </c>
    </row>
    <row r="37" spans="2:21" x14ac:dyDescent="0.25">
      <c r="B37" s="39" t="s">
        <v>97</v>
      </c>
    </row>
    <row r="38" spans="2:21" x14ac:dyDescent="0.25">
      <c r="B38" s="39" t="s">
        <v>98</v>
      </c>
      <c r="O38" s="37" t="s">
        <v>16</v>
      </c>
      <c r="P38" s="37"/>
      <c r="Q38" s="37"/>
      <c r="R38" s="37"/>
    </row>
    <row r="39" spans="2:21" x14ac:dyDescent="0.25">
      <c r="B39" s="39" t="s">
        <v>99</v>
      </c>
      <c r="O39" s="37"/>
      <c r="P39" s="37" t="s">
        <v>17</v>
      </c>
      <c r="Q39" s="37"/>
      <c r="R39" s="37"/>
    </row>
    <row r="40" spans="2:21" x14ac:dyDescent="0.25">
      <c r="B40" s="39" t="s">
        <v>100</v>
      </c>
      <c r="O40" s="37" t="s">
        <v>6</v>
      </c>
      <c r="P40" s="37" t="s">
        <v>6</v>
      </c>
      <c r="Q40" s="37" t="s">
        <v>18</v>
      </c>
      <c r="R40" s="37" t="s">
        <v>6</v>
      </c>
    </row>
    <row r="41" spans="2:21" x14ac:dyDescent="0.25">
      <c r="N41" s="37" t="s">
        <v>162</v>
      </c>
      <c r="O41" s="37">
        <v>1</v>
      </c>
      <c r="P41" s="37">
        <v>2</v>
      </c>
      <c r="Q41" s="37">
        <v>3</v>
      </c>
      <c r="R41" s="37">
        <v>4</v>
      </c>
    </row>
    <row r="42" spans="2:21" x14ac:dyDescent="0.25">
      <c r="N42" s="37" t="s">
        <v>161</v>
      </c>
      <c r="P42" t="s">
        <v>20</v>
      </c>
    </row>
    <row r="43" spans="2:21" x14ac:dyDescent="0.25">
      <c r="I43" s="37" t="s">
        <v>21</v>
      </c>
    </row>
    <row r="44" spans="2:21" x14ac:dyDescent="0.25">
      <c r="C44" t="s">
        <v>69</v>
      </c>
      <c r="J44" t="s">
        <v>22</v>
      </c>
      <c r="N44" s="37">
        <f>20+N70</f>
        <v>20</v>
      </c>
      <c r="O44" s="49">
        <f>O113</f>
        <v>120</v>
      </c>
      <c r="P44" s="43">
        <f>P113</f>
        <v>369.2</v>
      </c>
      <c r="Q44">
        <f t="shared" ref="Q44:R44" si="12">Q113</f>
        <v>736</v>
      </c>
      <c r="R44">
        <f t="shared" si="12"/>
        <v>1220</v>
      </c>
    </row>
    <row r="45" spans="2:21" x14ac:dyDescent="0.25">
      <c r="J45" t="s">
        <v>121</v>
      </c>
      <c r="N45" s="37"/>
      <c r="O45">
        <f>O10*0.1</f>
        <v>10</v>
      </c>
      <c r="P45">
        <f>P10*0.1</f>
        <v>20</v>
      </c>
      <c r="Q45">
        <f t="shared" ref="Q45:R46" si="13">Q10*0.1</f>
        <v>30</v>
      </c>
      <c r="R45">
        <f t="shared" si="13"/>
        <v>40</v>
      </c>
      <c r="U45" t="s">
        <v>127</v>
      </c>
    </row>
    <row r="46" spans="2:21" x14ac:dyDescent="0.25">
      <c r="J46" t="s">
        <v>122</v>
      </c>
      <c r="N46" s="37"/>
      <c r="O46">
        <f t="shared" ref="O46:P46" si="14">O11*0.1</f>
        <v>10</v>
      </c>
      <c r="P46">
        <f t="shared" si="14"/>
        <v>20</v>
      </c>
      <c r="Q46">
        <f t="shared" si="13"/>
        <v>30</v>
      </c>
      <c r="R46">
        <f t="shared" si="13"/>
        <v>40</v>
      </c>
      <c r="U46" t="s">
        <v>127</v>
      </c>
    </row>
    <row r="47" spans="2:21" x14ac:dyDescent="0.25">
      <c r="J47" t="s">
        <v>123</v>
      </c>
      <c r="N47" s="37"/>
      <c r="O47">
        <f>O13*0.1</f>
        <v>2.5</v>
      </c>
      <c r="P47">
        <f>P13*0.1</f>
        <v>5</v>
      </c>
      <c r="Q47">
        <f t="shared" ref="Q47:R48" si="15">Q13*0.1</f>
        <v>7.5</v>
      </c>
      <c r="R47">
        <f t="shared" si="15"/>
        <v>10</v>
      </c>
      <c r="U47" t="s">
        <v>128</v>
      </c>
    </row>
    <row r="48" spans="2:21" x14ac:dyDescent="0.25">
      <c r="J48" t="s">
        <v>124</v>
      </c>
      <c r="N48" s="37"/>
      <c r="O48">
        <f>O14*0.1</f>
        <v>2.5</v>
      </c>
      <c r="P48">
        <f>P14*0.1</f>
        <v>5</v>
      </c>
      <c r="Q48">
        <f t="shared" si="15"/>
        <v>7.5</v>
      </c>
      <c r="R48">
        <f t="shared" si="15"/>
        <v>10</v>
      </c>
      <c r="U48" t="s">
        <v>129</v>
      </c>
    </row>
    <row r="49" spans="2:19" x14ac:dyDescent="0.25">
      <c r="C49" t="s">
        <v>157</v>
      </c>
      <c r="I49" s="37" t="s">
        <v>23</v>
      </c>
      <c r="N49" s="37">
        <f>SUM(N44:N48)</f>
        <v>20</v>
      </c>
      <c r="O49">
        <f>SUM(O44:O48)</f>
        <v>145</v>
      </c>
      <c r="P49">
        <f>SUM(P44:P48)</f>
        <v>419.2</v>
      </c>
      <c r="Q49">
        <f>SUM(Q44:Q48)</f>
        <v>811</v>
      </c>
      <c r="R49">
        <f>SUM(R44:R48)</f>
        <v>1320</v>
      </c>
    </row>
    <row r="50" spans="2:19" x14ac:dyDescent="0.25">
      <c r="C50" t="s">
        <v>111</v>
      </c>
      <c r="I50" s="37" t="s">
        <v>24</v>
      </c>
      <c r="N50" s="37"/>
      <c r="O50">
        <f>N50+N51</f>
        <v>20</v>
      </c>
      <c r="P50">
        <f>O50+O51</f>
        <v>50</v>
      </c>
      <c r="Q50">
        <f>P50+P51</f>
        <v>50</v>
      </c>
      <c r="R50">
        <f>Q50+Q51</f>
        <v>50</v>
      </c>
    </row>
    <row r="51" spans="2:19" x14ac:dyDescent="0.25">
      <c r="C51" t="s">
        <v>112</v>
      </c>
      <c r="J51" t="s">
        <v>25</v>
      </c>
      <c r="N51" s="37">
        <v>20</v>
      </c>
      <c r="O51">
        <v>30</v>
      </c>
      <c r="S51" t="s">
        <v>74</v>
      </c>
    </row>
    <row r="52" spans="2:19" x14ac:dyDescent="0.25">
      <c r="J52" t="s">
        <v>26</v>
      </c>
      <c r="N52" s="37"/>
      <c r="O52">
        <f>O50+O51</f>
        <v>50</v>
      </c>
      <c r="P52">
        <f>P50+P51</f>
        <v>50</v>
      </c>
      <c r="Q52">
        <f>Q50+Q51</f>
        <v>50</v>
      </c>
      <c r="R52">
        <f>R50+R51</f>
        <v>50</v>
      </c>
      <c r="S52" t="s">
        <v>91</v>
      </c>
    </row>
    <row r="53" spans="2:19" x14ac:dyDescent="0.25">
      <c r="J53" t="s">
        <v>27</v>
      </c>
      <c r="N53" s="37"/>
      <c r="O53">
        <f>O31</f>
        <v>0</v>
      </c>
      <c r="P53">
        <f>P31</f>
        <v>6</v>
      </c>
      <c r="Q53">
        <f>Q31+P53</f>
        <v>12</v>
      </c>
      <c r="R53">
        <f>R31+Q53</f>
        <v>18</v>
      </c>
    </row>
    <row r="54" spans="2:19" x14ac:dyDescent="0.25">
      <c r="I54" s="37" t="s">
        <v>28</v>
      </c>
      <c r="N54" s="37">
        <f>N50+N51-N53</f>
        <v>20</v>
      </c>
      <c r="O54">
        <f>O52-O53</f>
        <v>50</v>
      </c>
      <c r="P54">
        <f>P52-P53</f>
        <v>44</v>
      </c>
      <c r="Q54">
        <f>Q52-Q53</f>
        <v>38</v>
      </c>
      <c r="R54">
        <f>R52-R53</f>
        <v>32</v>
      </c>
      <c r="S54" t="s">
        <v>63</v>
      </c>
    </row>
    <row r="55" spans="2:19" x14ac:dyDescent="0.25">
      <c r="B55" s="48"/>
      <c r="C55" t="s">
        <v>177</v>
      </c>
      <c r="N55" s="37"/>
    </row>
    <row r="56" spans="2:19" x14ac:dyDescent="0.25">
      <c r="C56" t="s">
        <v>178</v>
      </c>
      <c r="J56" t="s">
        <v>153</v>
      </c>
      <c r="N56" s="37"/>
      <c r="O56">
        <f>N56+N57</f>
        <v>0</v>
      </c>
      <c r="P56">
        <f>O56+O57</f>
        <v>20</v>
      </c>
      <c r="Q56">
        <f>P56+P57</f>
        <v>50</v>
      </c>
      <c r="R56">
        <f>Q56+Q57</f>
        <v>90</v>
      </c>
    </row>
    <row r="57" spans="2:19" x14ac:dyDescent="0.25">
      <c r="C57" t="s">
        <v>181</v>
      </c>
      <c r="J57" t="s">
        <v>155</v>
      </c>
      <c r="N57" s="37">
        <v>0</v>
      </c>
      <c r="O57">
        <v>20</v>
      </c>
      <c r="P57">
        <v>30</v>
      </c>
      <c r="Q57">
        <v>40</v>
      </c>
      <c r="R57">
        <v>50</v>
      </c>
    </row>
    <row r="58" spans="2:19" x14ac:dyDescent="0.25">
      <c r="J58" t="s">
        <v>154</v>
      </c>
      <c r="N58" s="37"/>
      <c r="O58">
        <f>O56+O57</f>
        <v>20</v>
      </c>
      <c r="P58">
        <f>P56+P57</f>
        <v>50</v>
      </c>
      <c r="Q58">
        <f>Q56+Q57</f>
        <v>90</v>
      </c>
      <c r="R58">
        <f>R56+R57</f>
        <v>140</v>
      </c>
    </row>
    <row r="59" spans="2:19" x14ac:dyDescent="0.25">
      <c r="B59" s="49"/>
      <c r="C59" s="47" t="s">
        <v>179</v>
      </c>
      <c r="D59" s="47"/>
      <c r="E59" s="47"/>
    </row>
    <row r="60" spans="2:19" x14ac:dyDescent="0.25">
      <c r="B60" s="47"/>
      <c r="C60" s="47" t="s">
        <v>180</v>
      </c>
      <c r="D60" s="47"/>
      <c r="E60" s="47"/>
    </row>
    <row r="61" spans="2:19" x14ac:dyDescent="0.25">
      <c r="B61" s="47"/>
      <c r="C61" s="47"/>
      <c r="D61" s="47"/>
      <c r="E61" s="47"/>
      <c r="I61" s="40" t="s">
        <v>29</v>
      </c>
      <c r="J61" s="41"/>
      <c r="K61" s="40"/>
      <c r="L61" s="40"/>
      <c r="M61" s="40"/>
      <c r="N61" s="40">
        <f>N49+N54</f>
        <v>40</v>
      </c>
      <c r="O61" s="40">
        <f>O49+O54+O58</f>
        <v>215</v>
      </c>
      <c r="P61" s="40">
        <f>P49+P54+P58</f>
        <v>513.20000000000005</v>
      </c>
      <c r="Q61" s="40">
        <f>Q49+Q54+Q58</f>
        <v>939</v>
      </c>
      <c r="R61" s="40">
        <f>R49+R54+R58</f>
        <v>1492</v>
      </c>
    </row>
    <row r="63" spans="2:19" x14ac:dyDescent="0.25">
      <c r="I63" s="37" t="s">
        <v>30</v>
      </c>
    </row>
    <row r="64" spans="2:19" x14ac:dyDescent="0.25">
      <c r="J64" t="s">
        <v>125</v>
      </c>
      <c r="O64">
        <f t="shared" ref="O64:R65" si="16">O13*0.1</f>
        <v>2.5</v>
      </c>
      <c r="P64">
        <f t="shared" si="16"/>
        <v>5</v>
      </c>
      <c r="Q64">
        <f t="shared" si="16"/>
        <v>7.5</v>
      </c>
      <c r="R64">
        <f t="shared" si="16"/>
        <v>10</v>
      </c>
    </row>
    <row r="65" spans="1:21" x14ac:dyDescent="0.25">
      <c r="J65" t="s">
        <v>126</v>
      </c>
      <c r="O65">
        <f t="shared" si="16"/>
        <v>2.5</v>
      </c>
      <c r="P65">
        <f t="shared" si="16"/>
        <v>5</v>
      </c>
      <c r="Q65">
        <f t="shared" si="16"/>
        <v>7.5</v>
      </c>
      <c r="R65">
        <f t="shared" si="16"/>
        <v>10</v>
      </c>
    </row>
    <row r="66" spans="1:21" x14ac:dyDescent="0.25">
      <c r="J66" t="s">
        <v>32</v>
      </c>
      <c r="U66" t="s">
        <v>127</v>
      </c>
    </row>
    <row r="67" spans="1:21" x14ac:dyDescent="0.25">
      <c r="I67" s="37" t="s">
        <v>33</v>
      </c>
      <c r="O67">
        <f>O64+O66+O65</f>
        <v>5</v>
      </c>
      <c r="P67">
        <f>P64+P66+P65</f>
        <v>10</v>
      </c>
      <c r="Q67">
        <f>Q64+Q66+Q65</f>
        <v>15</v>
      </c>
      <c r="R67">
        <f>R64+R66+R65</f>
        <v>20</v>
      </c>
    </row>
    <row r="69" spans="1:21" x14ac:dyDescent="0.25">
      <c r="J69" t="s">
        <v>34</v>
      </c>
      <c r="N69">
        <v>0</v>
      </c>
      <c r="O69">
        <f>N71</f>
        <v>0</v>
      </c>
      <c r="P69">
        <f>O71</f>
        <v>50</v>
      </c>
      <c r="Q69">
        <f>P71</f>
        <v>110</v>
      </c>
      <c r="R69">
        <f>Q71</f>
        <v>180</v>
      </c>
      <c r="S69" t="s">
        <v>70</v>
      </c>
    </row>
    <row r="70" spans="1:21" x14ac:dyDescent="0.25">
      <c r="J70" t="s">
        <v>114</v>
      </c>
      <c r="N70">
        <v>0</v>
      </c>
      <c r="O70">
        <v>50</v>
      </c>
      <c r="P70">
        <v>60</v>
      </c>
      <c r="Q70">
        <v>70</v>
      </c>
      <c r="R70">
        <v>80</v>
      </c>
    </row>
    <row r="71" spans="1:21" x14ac:dyDescent="0.25">
      <c r="I71" s="37" t="s">
        <v>115</v>
      </c>
      <c r="N71">
        <f>N70+N69</f>
        <v>0</v>
      </c>
      <c r="O71">
        <f>O69+O70</f>
        <v>50</v>
      </c>
      <c r="P71">
        <f>P69+P70</f>
        <v>110</v>
      </c>
      <c r="Q71">
        <f>Q69+Q70</f>
        <v>180</v>
      </c>
      <c r="R71">
        <f>R69+R70</f>
        <v>260</v>
      </c>
      <c r="S71" t="s">
        <v>71</v>
      </c>
    </row>
    <row r="72" spans="1:21" x14ac:dyDescent="0.25">
      <c r="S72" t="s">
        <v>70</v>
      </c>
    </row>
    <row r="73" spans="1:21" x14ac:dyDescent="0.25">
      <c r="I73" s="37" t="s">
        <v>35</v>
      </c>
    </row>
    <row r="74" spans="1:21" x14ac:dyDescent="0.25">
      <c r="J74" t="s">
        <v>36</v>
      </c>
      <c r="N74" s="37">
        <v>40</v>
      </c>
      <c r="O74">
        <f>N74</f>
        <v>40</v>
      </c>
      <c r="P74">
        <f>O74</f>
        <v>40</v>
      </c>
      <c r="Q74">
        <f>P74</f>
        <v>40</v>
      </c>
      <c r="R74">
        <f>Q74</f>
        <v>40</v>
      </c>
      <c r="S74" t="s">
        <v>75</v>
      </c>
    </row>
    <row r="75" spans="1:21" x14ac:dyDescent="0.25">
      <c r="J75" t="s">
        <v>37</v>
      </c>
      <c r="O75">
        <f>N75+O34</f>
        <v>120</v>
      </c>
      <c r="P75">
        <f>O75+P34</f>
        <v>353.2</v>
      </c>
      <c r="Q75">
        <f>P75+Q34</f>
        <v>704</v>
      </c>
      <c r="R75">
        <f>Q75+R34</f>
        <v>1172</v>
      </c>
    </row>
    <row r="76" spans="1:21" x14ac:dyDescent="0.25">
      <c r="J76" t="s">
        <v>38</v>
      </c>
      <c r="O76">
        <f>O34*0</f>
        <v>0</v>
      </c>
      <c r="P76">
        <f>P34*0</f>
        <v>0</v>
      </c>
      <c r="Q76">
        <f>Q34*0</f>
        <v>0</v>
      </c>
      <c r="R76">
        <f>R34*0</f>
        <v>0</v>
      </c>
    </row>
    <row r="77" spans="1:21" x14ac:dyDescent="0.25">
      <c r="I77" s="37" t="s">
        <v>39</v>
      </c>
      <c r="N77">
        <f>N74+N75</f>
        <v>40</v>
      </c>
      <c r="O77">
        <f>O74+O75-O76</f>
        <v>160</v>
      </c>
      <c r="P77">
        <f>P74+P75-P76</f>
        <v>393.2</v>
      </c>
      <c r="Q77">
        <f>Q74+Q75-Q76</f>
        <v>744</v>
      </c>
      <c r="R77">
        <f>R74+R75-R76</f>
        <v>1212</v>
      </c>
    </row>
    <row r="79" spans="1:21" x14ac:dyDescent="0.25">
      <c r="J79" s="40" t="s">
        <v>40</v>
      </c>
      <c r="K79" s="40"/>
      <c r="L79" s="40"/>
      <c r="M79" s="40"/>
      <c r="N79" s="40">
        <f>N71+M67+N77</f>
        <v>40</v>
      </c>
      <c r="O79" s="40">
        <f>O67+O71+O77</f>
        <v>215</v>
      </c>
      <c r="P79" s="40">
        <f>P67+P71+P77</f>
        <v>513.20000000000005</v>
      </c>
      <c r="Q79" s="40">
        <f>Q67+Q71+Q77</f>
        <v>939</v>
      </c>
      <c r="R79" s="40">
        <f>R67+R71+R77</f>
        <v>1492</v>
      </c>
      <c r="S79" s="41" t="s">
        <v>75</v>
      </c>
    </row>
    <row r="80" spans="1:21" x14ac:dyDescent="0.25">
      <c r="A80" s="46"/>
      <c r="B80" t="s">
        <v>175</v>
      </c>
      <c r="N80" s="46" t="s">
        <v>138</v>
      </c>
      <c r="O80" s="46">
        <f>O61-O79</f>
        <v>0</v>
      </c>
      <c r="P80" s="46">
        <f>P61-P79</f>
        <v>0</v>
      </c>
      <c r="Q80" s="46">
        <f>Q61-Q79</f>
        <v>0</v>
      </c>
      <c r="R80" s="46">
        <f>R61-R79</f>
        <v>0</v>
      </c>
    </row>
    <row r="81" spans="2:18" x14ac:dyDescent="0.25">
      <c r="B81" t="s">
        <v>176</v>
      </c>
      <c r="P81" t="s">
        <v>41</v>
      </c>
    </row>
    <row r="82" spans="2:18" x14ac:dyDescent="0.25">
      <c r="P82" t="s">
        <v>42</v>
      </c>
    </row>
    <row r="83" spans="2:18" x14ac:dyDescent="0.25">
      <c r="O83" t="s">
        <v>6</v>
      </c>
      <c r="P83" t="s">
        <v>6</v>
      </c>
      <c r="Q83" t="s">
        <v>18</v>
      </c>
      <c r="R83" t="s">
        <v>6</v>
      </c>
    </row>
    <row r="84" spans="2:18" x14ac:dyDescent="0.25">
      <c r="O84">
        <v>1</v>
      </c>
      <c r="P84">
        <v>2</v>
      </c>
      <c r="Q84">
        <v>3</v>
      </c>
      <c r="R84">
        <v>4</v>
      </c>
    </row>
    <row r="85" spans="2:18" x14ac:dyDescent="0.25">
      <c r="O85" t="s">
        <v>43</v>
      </c>
    </row>
    <row r="87" spans="2:18" x14ac:dyDescent="0.25">
      <c r="I87" s="37" t="s">
        <v>44</v>
      </c>
      <c r="O87" s="45">
        <f>N44</f>
        <v>20</v>
      </c>
      <c r="P87" s="49">
        <f>O113</f>
        <v>120</v>
      </c>
      <c r="Q87">
        <f t="shared" ref="Q87:R87" si="17">P113</f>
        <v>369.2</v>
      </c>
      <c r="R87">
        <f t="shared" si="17"/>
        <v>736</v>
      </c>
    </row>
    <row r="88" spans="2:18" x14ac:dyDescent="0.25">
      <c r="I88" s="37" t="s">
        <v>163</v>
      </c>
    </row>
    <row r="89" spans="2:18" x14ac:dyDescent="0.25">
      <c r="J89" t="s">
        <v>15</v>
      </c>
      <c r="O89">
        <f>O34</f>
        <v>120</v>
      </c>
      <c r="P89">
        <f>P34</f>
        <v>233.2</v>
      </c>
      <c r="Q89">
        <f>Q34</f>
        <v>350.8</v>
      </c>
      <c r="R89">
        <f>R34</f>
        <v>468</v>
      </c>
    </row>
    <row r="90" spans="2:18" x14ac:dyDescent="0.25">
      <c r="J90" t="s">
        <v>45</v>
      </c>
    </row>
    <row r="91" spans="2:18" x14ac:dyDescent="0.25">
      <c r="J91" t="s">
        <v>12</v>
      </c>
      <c r="O91">
        <f>O31</f>
        <v>0</v>
      </c>
      <c r="P91">
        <f>P31</f>
        <v>6</v>
      </c>
      <c r="Q91">
        <f>Q31</f>
        <v>6</v>
      </c>
      <c r="R91">
        <f>R31</f>
        <v>6</v>
      </c>
    </row>
    <row r="92" spans="2:18" x14ac:dyDescent="0.25">
      <c r="J92" t="s">
        <v>134</v>
      </c>
      <c r="O92">
        <f t="shared" ref="O92:R95" si="18">(N45-O45)</f>
        <v>-10</v>
      </c>
      <c r="P92">
        <f t="shared" si="18"/>
        <v>-10</v>
      </c>
      <c r="Q92">
        <f t="shared" si="18"/>
        <v>-10</v>
      </c>
      <c r="R92">
        <f t="shared" si="18"/>
        <v>-10</v>
      </c>
    </row>
    <row r="93" spans="2:18" x14ac:dyDescent="0.25">
      <c r="J93" t="s">
        <v>135</v>
      </c>
      <c r="O93">
        <f t="shared" si="18"/>
        <v>-10</v>
      </c>
      <c r="P93">
        <f t="shared" si="18"/>
        <v>-10</v>
      </c>
      <c r="Q93">
        <f t="shared" si="18"/>
        <v>-10</v>
      </c>
      <c r="R93">
        <f t="shared" si="18"/>
        <v>-10</v>
      </c>
    </row>
    <row r="94" spans="2:18" x14ac:dyDescent="0.25">
      <c r="J94" t="s">
        <v>136</v>
      </c>
      <c r="O94">
        <f t="shared" si="18"/>
        <v>-2.5</v>
      </c>
      <c r="P94">
        <f t="shared" si="18"/>
        <v>-2.5</v>
      </c>
      <c r="Q94">
        <f t="shared" si="18"/>
        <v>-2.5</v>
      </c>
      <c r="R94">
        <f t="shared" si="18"/>
        <v>-2.5</v>
      </c>
    </row>
    <row r="95" spans="2:18" x14ac:dyDescent="0.25">
      <c r="J95" t="s">
        <v>136</v>
      </c>
      <c r="O95">
        <f t="shared" si="18"/>
        <v>-2.5</v>
      </c>
      <c r="P95">
        <f t="shared" si="18"/>
        <v>-2.5</v>
      </c>
      <c r="Q95">
        <f t="shared" si="18"/>
        <v>-2.5</v>
      </c>
      <c r="R95">
        <f t="shared" si="18"/>
        <v>-2.5</v>
      </c>
    </row>
    <row r="96" spans="2:18" x14ac:dyDescent="0.25">
      <c r="J96" t="s">
        <v>119</v>
      </c>
      <c r="O96">
        <f>(N64-O64)*-1</f>
        <v>2.5</v>
      </c>
      <c r="P96">
        <f t="shared" ref="P96:R97" si="19">(O64-P64)*-1</f>
        <v>2.5</v>
      </c>
      <c r="Q96">
        <f t="shared" si="19"/>
        <v>2.5</v>
      </c>
      <c r="R96">
        <f t="shared" si="19"/>
        <v>2.5</v>
      </c>
    </row>
    <row r="97" spans="3:18" x14ac:dyDescent="0.25">
      <c r="J97" t="s">
        <v>120</v>
      </c>
      <c r="O97">
        <f t="shared" ref="O97:P97" si="20">(N65-O65)*-1</f>
        <v>2.5</v>
      </c>
      <c r="P97">
        <f t="shared" si="20"/>
        <v>2.5</v>
      </c>
      <c r="Q97">
        <f t="shared" si="19"/>
        <v>2.5</v>
      </c>
      <c r="R97">
        <f t="shared" si="19"/>
        <v>2.5</v>
      </c>
    </row>
    <row r="99" spans="3:18" x14ac:dyDescent="0.25">
      <c r="J99" t="s">
        <v>46</v>
      </c>
      <c r="O99">
        <f>(M66-O66)*-1</f>
        <v>0</v>
      </c>
      <c r="P99">
        <f>(N66-P66)*-1</f>
        <v>0</v>
      </c>
      <c r="Q99">
        <f>(O66-Q66)*-1</f>
        <v>0</v>
      </c>
      <c r="R99">
        <f>(P66-R66)*-1</f>
        <v>0</v>
      </c>
    </row>
    <row r="101" spans="3:18" x14ac:dyDescent="0.25">
      <c r="I101" s="37" t="s">
        <v>47</v>
      </c>
      <c r="O101">
        <f>O89+O91+O92+O93+O94+O95+O96+O97+O99</f>
        <v>100</v>
      </c>
      <c r="P101">
        <f t="shared" ref="P101:R101" si="21">P89+P91+P92+P93+P94+P95+P96+P97+P99</f>
        <v>219.2</v>
      </c>
      <c r="Q101">
        <f t="shared" si="21"/>
        <v>336.8</v>
      </c>
      <c r="R101">
        <f t="shared" si="21"/>
        <v>454</v>
      </c>
    </row>
    <row r="103" spans="3:18" x14ac:dyDescent="0.25">
      <c r="J103" t="s">
        <v>48</v>
      </c>
      <c r="O103">
        <f>O51*-1</f>
        <v>-30</v>
      </c>
      <c r="P103">
        <f>P51*-1</f>
        <v>0</v>
      </c>
      <c r="Q103">
        <f>Q51*-1</f>
        <v>0</v>
      </c>
      <c r="R103">
        <f>R51*-1</f>
        <v>0</v>
      </c>
    </row>
    <row r="104" spans="3:18" x14ac:dyDescent="0.25">
      <c r="C104" s="44" t="s">
        <v>164</v>
      </c>
      <c r="D104" s="44"/>
    </row>
    <row r="105" spans="3:18" x14ac:dyDescent="0.25">
      <c r="C105" s="44" t="s">
        <v>165</v>
      </c>
      <c r="D105" s="44"/>
      <c r="J105" t="s">
        <v>49</v>
      </c>
    </row>
    <row r="106" spans="3:18" x14ac:dyDescent="0.25">
      <c r="C106" s="44" t="s">
        <v>166</v>
      </c>
      <c r="D106" s="44"/>
      <c r="J106" t="s">
        <v>137</v>
      </c>
      <c r="O106">
        <f>O70</f>
        <v>50</v>
      </c>
      <c r="P106">
        <f>P70</f>
        <v>60</v>
      </c>
      <c r="Q106">
        <f>Q70</f>
        <v>70</v>
      </c>
      <c r="R106">
        <f>R70</f>
        <v>80</v>
      </c>
    </row>
    <row r="107" spans="3:18" x14ac:dyDescent="0.25">
      <c r="C107" s="44" t="s">
        <v>167</v>
      </c>
      <c r="D107" s="44"/>
      <c r="J107" t="s">
        <v>50</v>
      </c>
      <c r="O107">
        <f>(N74-O74)*-1</f>
        <v>0</v>
      </c>
      <c r="P107">
        <f>O74-P74</f>
        <v>0</v>
      </c>
      <c r="Q107">
        <f>P74-Q74</f>
        <v>0</v>
      </c>
      <c r="R107">
        <f>Q74-R74</f>
        <v>0</v>
      </c>
    </row>
    <row r="108" spans="3:18" x14ac:dyDescent="0.25">
      <c r="C108" s="44"/>
      <c r="D108" s="44"/>
    </row>
    <row r="109" spans="3:18" x14ac:dyDescent="0.25">
      <c r="C109" s="44" t="s">
        <v>168</v>
      </c>
      <c r="D109" s="44"/>
      <c r="J109" t="s">
        <v>38</v>
      </c>
      <c r="O109">
        <f>O76</f>
        <v>0</v>
      </c>
      <c r="P109">
        <f>P76</f>
        <v>0</v>
      </c>
      <c r="Q109">
        <f>Q76</f>
        <v>0</v>
      </c>
      <c r="R109">
        <f>R76</f>
        <v>0</v>
      </c>
    </row>
    <row r="110" spans="3:18" x14ac:dyDescent="0.25">
      <c r="C110" s="44" t="s">
        <v>169</v>
      </c>
      <c r="D110" s="44"/>
    </row>
    <row r="111" spans="3:18" x14ac:dyDescent="0.25">
      <c r="C111" s="44"/>
      <c r="D111" s="44"/>
      <c r="J111" s="44" t="s">
        <v>156</v>
      </c>
      <c r="O111">
        <f>O57*-1</f>
        <v>-20</v>
      </c>
      <c r="P111">
        <f>P57*-1</f>
        <v>-30</v>
      </c>
      <c r="Q111">
        <f>Q57*-1</f>
        <v>-40</v>
      </c>
      <c r="R111">
        <f>R57*-1</f>
        <v>-50</v>
      </c>
    </row>
    <row r="112" spans="3:18" x14ac:dyDescent="0.25">
      <c r="C112" s="44" t="s">
        <v>170</v>
      </c>
      <c r="D112" s="44"/>
    </row>
    <row r="113" spans="3:19" x14ac:dyDescent="0.25">
      <c r="C113" s="44" t="s">
        <v>171</v>
      </c>
      <c r="D113" s="44"/>
      <c r="I113" s="37" t="s">
        <v>52</v>
      </c>
      <c r="O113">
        <f>O87+O101-O109+O103+O106+O107+O111</f>
        <v>120</v>
      </c>
      <c r="P113" s="43">
        <f>P87+P101-P109+P103+P106+P107+P111</f>
        <v>369.2</v>
      </c>
      <c r="Q113">
        <f>Q87+Q101-Q109+Q103+Q106+Q107+Q111</f>
        <v>736</v>
      </c>
      <c r="R113">
        <f>R87+R101-R109+R103+R106+R107+R111</f>
        <v>1220</v>
      </c>
    </row>
    <row r="115" spans="3:19" x14ac:dyDescent="0.25">
      <c r="K115" s="38" t="s">
        <v>53</v>
      </c>
      <c r="L115" s="38"/>
      <c r="M115" s="38">
        <v>0.5</v>
      </c>
      <c r="N115" s="38"/>
      <c r="O115" s="38"/>
      <c r="P115" s="38">
        <f>P87+(O16*$M$115)</f>
        <v>195</v>
      </c>
      <c r="Q115" s="38">
        <f>Q87+(P16*$M$115)</f>
        <v>519.20000000000005</v>
      </c>
      <c r="R115" s="38">
        <f>R87+(Q16*$M$115)</f>
        <v>961</v>
      </c>
    </row>
    <row r="116" spans="3:19" x14ac:dyDescent="0.25">
      <c r="S116" t="s">
        <v>77</v>
      </c>
    </row>
    <row r="118" spans="3:19" x14ac:dyDescent="0.25">
      <c r="I118" s="38" t="s">
        <v>102</v>
      </c>
    </row>
    <row r="120" spans="3:19" x14ac:dyDescent="0.25">
      <c r="I120" t="s">
        <v>103</v>
      </c>
    </row>
    <row r="121" spans="3:19" x14ac:dyDescent="0.25">
      <c r="I121" t="s">
        <v>104</v>
      </c>
    </row>
    <row r="122" spans="3:19" x14ac:dyDescent="0.25">
      <c r="I122" t="s">
        <v>105</v>
      </c>
    </row>
    <row r="123" spans="3:19" x14ac:dyDescent="0.25">
      <c r="I123" t="s">
        <v>106</v>
      </c>
    </row>
    <row r="124" spans="3:19" x14ac:dyDescent="0.25">
      <c r="I124" t="s">
        <v>107</v>
      </c>
    </row>
    <row r="125" spans="3:19" x14ac:dyDescent="0.25">
      <c r="I125" t="s">
        <v>108</v>
      </c>
    </row>
    <row r="127" spans="3:19" x14ac:dyDescent="0.25">
      <c r="I127" t="s">
        <v>109</v>
      </c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126"/>
  <sheetViews>
    <sheetView workbookViewId="0">
      <selection activeCell="G8" sqref="G8"/>
    </sheetView>
  </sheetViews>
  <sheetFormatPr defaultRowHeight="15" x14ac:dyDescent="0.25"/>
  <sheetData>
    <row r="4" spans="2:19" x14ac:dyDescent="0.25">
      <c r="B4" t="s">
        <v>79</v>
      </c>
      <c r="O4" t="s">
        <v>4</v>
      </c>
    </row>
    <row r="5" spans="2:19" x14ac:dyDescent="0.25">
      <c r="B5" t="s">
        <v>80</v>
      </c>
      <c r="P5" t="s">
        <v>5</v>
      </c>
    </row>
    <row r="6" spans="2:19" x14ac:dyDescent="0.25">
      <c r="O6" t="s">
        <v>6</v>
      </c>
      <c r="P6" t="s">
        <v>6</v>
      </c>
      <c r="Q6" t="s">
        <v>6</v>
      </c>
      <c r="R6" t="s">
        <v>6</v>
      </c>
    </row>
    <row r="7" spans="2:19" x14ac:dyDescent="0.25">
      <c r="B7" t="s">
        <v>81</v>
      </c>
      <c r="O7">
        <v>1</v>
      </c>
      <c r="P7">
        <v>2</v>
      </c>
      <c r="Q7">
        <v>3</v>
      </c>
      <c r="R7">
        <v>4</v>
      </c>
    </row>
    <row r="8" spans="2:19" x14ac:dyDescent="0.25">
      <c r="P8" t="s">
        <v>7</v>
      </c>
    </row>
    <row r="9" spans="2:19" x14ac:dyDescent="0.25">
      <c r="B9" t="s">
        <v>82</v>
      </c>
    </row>
    <row r="10" spans="2:19" x14ac:dyDescent="0.25">
      <c r="B10" t="s">
        <v>83</v>
      </c>
      <c r="J10" t="s">
        <v>130</v>
      </c>
      <c r="L10" t="s">
        <v>60</v>
      </c>
      <c r="O10">
        <v>100</v>
      </c>
      <c r="P10">
        <v>200</v>
      </c>
      <c r="Q10">
        <v>300</v>
      </c>
      <c r="R10">
        <v>400</v>
      </c>
      <c r="S10" t="s">
        <v>59</v>
      </c>
    </row>
    <row r="11" spans="2:19" x14ac:dyDescent="0.25">
      <c r="L11" t="s">
        <v>133</v>
      </c>
      <c r="O11">
        <v>100</v>
      </c>
      <c r="P11">
        <v>200</v>
      </c>
      <c r="Q11">
        <v>300</v>
      </c>
      <c r="R11">
        <v>400</v>
      </c>
      <c r="S11" t="s">
        <v>59</v>
      </c>
    </row>
    <row r="12" spans="2:19" x14ac:dyDescent="0.25">
      <c r="J12" t="s">
        <v>131</v>
      </c>
      <c r="O12">
        <f>O10+O11</f>
        <v>200</v>
      </c>
      <c r="P12">
        <f t="shared" ref="P12:R12" si="0">P10+P11</f>
        <v>400</v>
      </c>
      <c r="Q12">
        <f t="shared" si="0"/>
        <v>600</v>
      </c>
      <c r="R12">
        <f t="shared" si="0"/>
        <v>800</v>
      </c>
    </row>
    <row r="13" spans="2:19" x14ac:dyDescent="0.25">
      <c r="B13" t="s">
        <v>93</v>
      </c>
      <c r="J13" t="s">
        <v>9</v>
      </c>
      <c r="L13" t="s">
        <v>60</v>
      </c>
      <c r="O13">
        <f>O10*0.25</f>
        <v>25</v>
      </c>
      <c r="P13">
        <f t="shared" ref="P13:R13" si="1">P10*0.25</f>
        <v>50</v>
      </c>
      <c r="Q13">
        <f t="shared" si="1"/>
        <v>75</v>
      </c>
      <c r="R13">
        <f t="shared" si="1"/>
        <v>100</v>
      </c>
      <c r="S13" t="s">
        <v>63</v>
      </c>
    </row>
    <row r="14" spans="2:19" x14ac:dyDescent="0.25">
      <c r="H14" t="s">
        <v>101</v>
      </c>
      <c r="L14" t="s">
        <v>133</v>
      </c>
      <c r="O14">
        <f>O11*0.25</f>
        <v>25</v>
      </c>
      <c r="P14">
        <f t="shared" ref="P14:R14" si="2">P11*0.25</f>
        <v>50</v>
      </c>
      <c r="Q14">
        <f t="shared" si="2"/>
        <v>75</v>
      </c>
      <c r="R14">
        <f t="shared" si="2"/>
        <v>100</v>
      </c>
      <c r="S14" t="s">
        <v>63</v>
      </c>
    </row>
    <row r="15" spans="2:19" x14ac:dyDescent="0.25">
      <c r="B15" t="s">
        <v>139</v>
      </c>
      <c r="E15" t="s">
        <v>84</v>
      </c>
      <c r="H15">
        <v>25</v>
      </c>
      <c r="J15" t="s">
        <v>132</v>
      </c>
      <c r="O15">
        <f t="shared" ref="O15:R15" si="3">O13+O14</f>
        <v>50</v>
      </c>
      <c r="P15">
        <f t="shared" si="3"/>
        <v>100</v>
      </c>
      <c r="Q15">
        <f t="shared" si="3"/>
        <v>150</v>
      </c>
      <c r="R15">
        <f t="shared" si="3"/>
        <v>200</v>
      </c>
    </row>
    <row r="16" spans="2:19" x14ac:dyDescent="0.25">
      <c r="B16" t="s">
        <v>140</v>
      </c>
      <c r="J16" t="s">
        <v>61</v>
      </c>
      <c r="O16">
        <f>(O10-O13)+(O11-O14)</f>
        <v>150</v>
      </c>
      <c r="P16">
        <f t="shared" ref="P16:R16" si="4">(P10-P13)+(P11-P14)</f>
        <v>300</v>
      </c>
      <c r="Q16">
        <f t="shared" si="4"/>
        <v>450</v>
      </c>
      <c r="R16">
        <f t="shared" si="4"/>
        <v>600</v>
      </c>
    </row>
    <row r="17" spans="2:19" x14ac:dyDescent="0.25">
      <c r="B17" t="s">
        <v>66</v>
      </c>
      <c r="E17" t="s">
        <v>85</v>
      </c>
      <c r="H17">
        <v>5</v>
      </c>
      <c r="J17" t="s">
        <v>62</v>
      </c>
      <c r="O17">
        <v>0</v>
      </c>
      <c r="P17">
        <v>0</v>
      </c>
      <c r="Q17">
        <v>0</v>
      </c>
      <c r="R17">
        <v>0</v>
      </c>
    </row>
    <row r="18" spans="2:19" x14ac:dyDescent="0.25">
      <c r="B18" t="s">
        <v>67</v>
      </c>
      <c r="E18" t="s">
        <v>86</v>
      </c>
      <c r="H18">
        <v>12</v>
      </c>
      <c r="J18" t="s">
        <v>8</v>
      </c>
      <c r="O18">
        <f>O16+O17</f>
        <v>150</v>
      </c>
      <c r="P18">
        <f t="shared" ref="P18:R18" si="5">P16+P17</f>
        <v>300</v>
      </c>
      <c r="Q18">
        <f t="shared" si="5"/>
        <v>450</v>
      </c>
      <c r="R18">
        <f t="shared" si="5"/>
        <v>600</v>
      </c>
    </row>
    <row r="19" spans="2:19" x14ac:dyDescent="0.25">
      <c r="B19" t="s">
        <v>68</v>
      </c>
      <c r="E19" t="s">
        <v>87</v>
      </c>
      <c r="H19">
        <v>20</v>
      </c>
    </row>
    <row r="20" spans="2:19" x14ac:dyDescent="0.25">
      <c r="B20" t="s">
        <v>142</v>
      </c>
      <c r="E20" t="s">
        <v>148</v>
      </c>
      <c r="H20">
        <v>25</v>
      </c>
      <c r="J20" t="s">
        <v>0</v>
      </c>
      <c r="O20">
        <v>0</v>
      </c>
      <c r="P20">
        <v>0</v>
      </c>
      <c r="Q20">
        <v>0</v>
      </c>
      <c r="R20">
        <v>0</v>
      </c>
      <c r="S20" t="s">
        <v>64</v>
      </c>
    </row>
    <row r="21" spans="2:19" x14ac:dyDescent="0.25">
      <c r="B21" t="s">
        <v>143</v>
      </c>
      <c r="E21" t="s">
        <v>151</v>
      </c>
      <c r="H21">
        <v>25</v>
      </c>
      <c r="J21" t="s">
        <v>54</v>
      </c>
      <c r="O21">
        <v>0</v>
      </c>
      <c r="P21">
        <v>0</v>
      </c>
      <c r="Q21">
        <v>0</v>
      </c>
      <c r="R21">
        <v>0</v>
      </c>
      <c r="S21" t="s">
        <v>64</v>
      </c>
    </row>
    <row r="22" spans="2:19" x14ac:dyDescent="0.25">
      <c r="B22" t="s">
        <v>144</v>
      </c>
      <c r="E22" t="s">
        <v>149</v>
      </c>
      <c r="H22">
        <v>10</v>
      </c>
      <c r="J22" t="s">
        <v>1</v>
      </c>
      <c r="O22">
        <v>0</v>
      </c>
      <c r="P22">
        <v>0</v>
      </c>
      <c r="Q22">
        <v>0</v>
      </c>
      <c r="R22">
        <v>0</v>
      </c>
      <c r="S22" t="s">
        <v>64</v>
      </c>
    </row>
    <row r="23" spans="2:19" x14ac:dyDescent="0.25">
      <c r="B23" t="s">
        <v>145</v>
      </c>
      <c r="E23" t="s">
        <v>150</v>
      </c>
      <c r="H23">
        <v>10</v>
      </c>
      <c r="J23" t="s">
        <v>57</v>
      </c>
      <c r="O23">
        <v>0</v>
      </c>
      <c r="P23">
        <v>0</v>
      </c>
      <c r="Q23">
        <v>0</v>
      </c>
      <c r="R23">
        <v>0</v>
      </c>
      <c r="S23" t="s">
        <v>64</v>
      </c>
    </row>
    <row r="24" spans="2:19" x14ac:dyDescent="0.25">
      <c r="B24" t="s">
        <v>146</v>
      </c>
      <c r="E24" t="s">
        <v>148</v>
      </c>
      <c r="H24">
        <v>10</v>
      </c>
      <c r="J24" t="s">
        <v>2</v>
      </c>
      <c r="O24">
        <v>0</v>
      </c>
      <c r="P24">
        <v>0</v>
      </c>
      <c r="Q24">
        <v>0</v>
      </c>
      <c r="R24">
        <v>0</v>
      </c>
      <c r="S24" t="s">
        <v>64</v>
      </c>
    </row>
    <row r="25" spans="2:19" x14ac:dyDescent="0.25">
      <c r="B25" t="s">
        <v>147</v>
      </c>
      <c r="E25" t="s">
        <v>151</v>
      </c>
      <c r="H25">
        <v>10</v>
      </c>
      <c r="J25" t="s">
        <v>58</v>
      </c>
      <c r="O25">
        <v>0</v>
      </c>
      <c r="P25">
        <v>0</v>
      </c>
      <c r="Q25">
        <v>0</v>
      </c>
      <c r="R25">
        <v>0</v>
      </c>
      <c r="S25" t="s">
        <v>64</v>
      </c>
    </row>
    <row r="26" spans="2:19" x14ac:dyDescent="0.25">
      <c r="B26" t="s">
        <v>76</v>
      </c>
      <c r="E26" t="s">
        <v>90</v>
      </c>
      <c r="H26">
        <v>10</v>
      </c>
      <c r="J26" t="s">
        <v>56</v>
      </c>
      <c r="O26">
        <v>0</v>
      </c>
      <c r="P26">
        <v>0</v>
      </c>
      <c r="Q26">
        <v>0</v>
      </c>
      <c r="R26">
        <v>0</v>
      </c>
      <c r="S26" t="s">
        <v>64</v>
      </c>
    </row>
    <row r="27" spans="2:19" x14ac:dyDescent="0.25">
      <c r="J27" t="s">
        <v>10</v>
      </c>
      <c r="O27">
        <f>O20+O23+O21+O24+O25+O26</f>
        <v>0</v>
      </c>
      <c r="P27">
        <f t="shared" ref="P27:R27" si="6">P20+P23+P21+P24+P25+P26</f>
        <v>0</v>
      </c>
      <c r="Q27">
        <f t="shared" si="6"/>
        <v>0</v>
      </c>
      <c r="R27">
        <f t="shared" si="6"/>
        <v>0</v>
      </c>
      <c r="S27" t="s">
        <v>55</v>
      </c>
    </row>
    <row r="28" spans="2:19" x14ac:dyDescent="0.25">
      <c r="J28" t="s">
        <v>116</v>
      </c>
      <c r="O28">
        <f>O18-O27</f>
        <v>150</v>
      </c>
      <c r="P28">
        <f t="shared" ref="P28:R28" si="7">P18-P27</f>
        <v>300</v>
      </c>
      <c r="Q28">
        <f t="shared" si="7"/>
        <v>450</v>
      </c>
      <c r="R28">
        <f t="shared" si="7"/>
        <v>600</v>
      </c>
      <c r="S28" t="s">
        <v>55</v>
      </c>
    </row>
    <row r="29" spans="2:19" x14ac:dyDescent="0.25">
      <c r="J29" t="s">
        <v>11</v>
      </c>
      <c r="O29">
        <f>O66*0.05</f>
        <v>0</v>
      </c>
      <c r="P29">
        <f t="shared" ref="P29:R29" si="8">P66*0.05</f>
        <v>2.5</v>
      </c>
      <c r="Q29">
        <f t="shared" si="8"/>
        <v>5.5</v>
      </c>
      <c r="R29">
        <f t="shared" si="8"/>
        <v>9</v>
      </c>
      <c r="S29" t="s">
        <v>65</v>
      </c>
    </row>
    <row r="30" spans="2:19" x14ac:dyDescent="0.25">
      <c r="J30" t="s">
        <v>117</v>
      </c>
      <c r="O30">
        <f>O28-O29</f>
        <v>150</v>
      </c>
      <c r="P30">
        <f t="shared" ref="P30:R30" si="9">P28-P29</f>
        <v>297.5</v>
      </c>
      <c r="Q30">
        <f t="shared" si="9"/>
        <v>444.5</v>
      </c>
      <c r="R30">
        <f t="shared" si="9"/>
        <v>591</v>
      </c>
      <c r="S30" t="s">
        <v>55</v>
      </c>
    </row>
    <row r="31" spans="2:19" x14ac:dyDescent="0.25">
      <c r="B31" t="s">
        <v>141</v>
      </c>
      <c r="J31" t="s">
        <v>12</v>
      </c>
      <c r="O31">
        <f>N52*0.12</f>
        <v>0</v>
      </c>
      <c r="P31">
        <f t="shared" ref="P31:R31" si="10">O52*0.12</f>
        <v>6</v>
      </c>
      <c r="Q31">
        <f t="shared" si="10"/>
        <v>6</v>
      </c>
      <c r="R31">
        <f t="shared" si="10"/>
        <v>6</v>
      </c>
      <c r="S31" t="s">
        <v>55</v>
      </c>
    </row>
    <row r="32" spans="2:19" x14ac:dyDescent="0.25">
      <c r="B32" t="s">
        <v>95</v>
      </c>
      <c r="J32" t="s">
        <v>13</v>
      </c>
      <c r="O32">
        <f>O30-O31</f>
        <v>150</v>
      </c>
      <c r="P32">
        <f>P30-P31</f>
        <v>291.5</v>
      </c>
      <c r="Q32">
        <f>Q30-Q31</f>
        <v>438.5</v>
      </c>
      <c r="R32">
        <f>R30-R31</f>
        <v>585</v>
      </c>
      <c r="S32" t="s">
        <v>55</v>
      </c>
    </row>
    <row r="33" spans="2:21" x14ac:dyDescent="0.25">
      <c r="J33" t="s">
        <v>14</v>
      </c>
      <c r="O33">
        <f>(O30-O31)*0.2</f>
        <v>30</v>
      </c>
      <c r="P33">
        <f t="shared" ref="P33:R33" si="11">(P30-P31)*0.2</f>
        <v>58.300000000000004</v>
      </c>
      <c r="Q33">
        <f t="shared" si="11"/>
        <v>87.7</v>
      </c>
      <c r="R33">
        <f t="shared" si="11"/>
        <v>117</v>
      </c>
      <c r="S33" t="s">
        <v>55</v>
      </c>
    </row>
    <row r="34" spans="2:21" x14ac:dyDescent="0.25">
      <c r="B34" t="s">
        <v>96</v>
      </c>
      <c r="J34" s="37" t="s">
        <v>15</v>
      </c>
      <c r="K34" s="37"/>
      <c r="L34" s="37"/>
      <c r="M34" s="37"/>
      <c r="N34" s="37"/>
      <c r="O34" s="37">
        <f>O30-O31-O33</f>
        <v>120</v>
      </c>
      <c r="P34" s="37">
        <f>P30-P31-P33</f>
        <v>233.2</v>
      </c>
      <c r="Q34" s="37">
        <f t="shared" ref="Q34:R34" si="12">Q30-Q31-Q33</f>
        <v>350.8</v>
      </c>
      <c r="R34" s="37">
        <f t="shared" si="12"/>
        <v>468</v>
      </c>
      <c r="S34" t="s">
        <v>55</v>
      </c>
    </row>
    <row r="37" spans="2:21" x14ac:dyDescent="0.25">
      <c r="B37" t="s">
        <v>97</v>
      </c>
    </row>
    <row r="38" spans="2:21" x14ac:dyDescent="0.25">
      <c r="B38" t="s">
        <v>98</v>
      </c>
      <c r="O38" t="s">
        <v>16</v>
      </c>
    </row>
    <row r="39" spans="2:21" x14ac:dyDescent="0.25">
      <c r="B39" t="s">
        <v>99</v>
      </c>
      <c r="P39" t="s">
        <v>17</v>
      </c>
    </row>
    <row r="40" spans="2:21" x14ac:dyDescent="0.25">
      <c r="B40" t="s">
        <v>100</v>
      </c>
      <c r="O40" t="s">
        <v>6</v>
      </c>
      <c r="P40" t="s">
        <v>6</v>
      </c>
      <c r="Q40" t="s">
        <v>18</v>
      </c>
      <c r="R40" t="s">
        <v>6</v>
      </c>
    </row>
    <row r="41" spans="2:21" x14ac:dyDescent="0.25">
      <c r="N41" t="s">
        <v>19</v>
      </c>
      <c r="O41">
        <v>1</v>
      </c>
      <c r="P41">
        <v>2</v>
      </c>
      <c r="Q41">
        <v>3</v>
      </c>
      <c r="R41">
        <v>4</v>
      </c>
    </row>
    <row r="42" spans="2:21" x14ac:dyDescent="0.25">
      <c r="P42" t="s">
        <v>20</v>
      </c>
    </row>
    <row r="43" spans="2:21" x14ac:dyDescent="0.25">
      <c r="J43" t="s">
        <v>21</v>
      </c>
    </row>
    <row r="44" spans="2:21" x14ac:dyDescent="0.25">
      <c r="C44" t="s">
        <v>69</v>
      </c>
      <c r="J44" t="s">
        <v>22</v>
      </c>
      <c r="N44">
        <f>20+N67</f>
        <v>20</v>
      </c>
      <c r="O44">
        <f>O110</f>
        <v>140</v>
      </c>
      <c r="P44">
        <f t="shared" ref="P44:R44" si="13">P110</f>
        <v>419.2</v>
      </c>
      <c r="Q44">
        <f t="shared" si="13"/>
        <v>826</v>
      </c>
      <c r="R44">
        <f t="shared" si="13"/>
        <v>1360</v>
      </c>
    </row>
    <row r="45" spans="2:21" x14ac:dyDescent="0.25">
      <c r="J45" t="s">
        <v>121</v>
      </c>
      <c r="O45">
        <f>O10*0.1</f>
        <v>10</v>
      </c>
      <c r="P45">
        <f>P10*0.1</f>
        <v>20</v>
      </c>
      <c r="Q45">
        <f t="shared" ref="Q45:R46" si="14">Q10*0.1</f>
        <v>30</v>
      </c>
      <c r="R45">
        <f t="shared" si="14"/>
        <v>40</v>
      </c>
      <c r="U45" t="s">
        <v>127</v>
      </c>
    </row>
    <row r="46" spans="2:21" x14ac:dyDescent="0.25">
      <c r="J46" t="s">
        <v>122</v>
      </c>
      <c r="O46">
        <f t="shared" ref="O46:P46" si="15">O11*0.1</f>
        <v>10</v>
      </c>
      <c r="P46">
        <f t="shared" si="15"/>
        <v>20</v>
      </c>
      <c r="Q46">
        <f t="shared" si="14"/>
        <v>30</v>
      </c>
      <c r="R46">
        <f t="shared" si="14"/>
        <v>40</v>
      </c>
      <c r="U46" t="s">
        <v>127</v>
      </c>
    </row>
    <row r="47" spans="2:21" x14ac:dyDescent="0.25">
      <c r="J47" t="s">
        <v>123</v>
      </c>
      <c r="O47">
        <f>O13*0.1</f>
        <v>2.5</v>
      </c>
      <c r="P47">
        <f>P13*0.1</f>
        <v>5</v>
      </c>
      <c r="Q47">
        <f t="shared" ref="Q47:R48" si="16">Q13*0.1</f>
        <v>7.5</v>
      </c>
      <c r="R47">
        <f t="shared" si="16"/>
        <v>10</v>
      </c>
      <c r="U47" t="s">
        <v>128</v>
      </c>
    </row>
    <row r="48" spans="2:21" x14ac:dyDescent="0.25">
      <c r="J48" t="s">
        <v>124</v>
      </c>
      <c r="O48">
        <f>O14*0.1</f>
        <v>2.5</v>
      </c>
      <c r="P48">
        <f>P14*0.1</f>
        <v>5</v>
      </c>
      <c r="Q48">
        <f t="shared" si="16"/>
        <v>7.5</v>
      </c>
      <c r="R48">
        <f t="shared" si="16"/>
        <v>10</v>
      </c>
      <c r="U48" t="s">
        <v>129</v>
      </c>
    </row>
    <row r="49" spans="1:21" x14ac:dyDescent="0.25">
      <c r="C49" t="s">
        <v>110</v>
      </c>
      <c r="J49" t="s">
        <v>23</v>
      </c>
      <c r="N49">
        <f>SUM(N44:N48)</f>
        <v>20</v>
      </c>
      <c r="O49">
        <f>SUM(O44:O48)</f>
        <v>165</v>
      </c>
      <c r="P49">
        <f>SUM(P44:P48)</f>
        <v>469.2</v>
      </c>
      <c r="Q49">
        <f>SUM(Q44:Q48)</f>
        <v>901</v>
      </c>
      <c r="R49">
        <f>SUM(R44:R48)</f>
        <v>1460</v>
      </c>
    </row>
    <row r="50" spans="1:21" x14ac:dyDescent="0.25">
      <c r="C50" t="s">
        <v>111</v>
      </c>
      <c r="J50" t="s">
        <v>24</v>
      </c>
      <c r="O50">
        <f>N50+N51</f>
        <v>20</v>
      </c>
      <c r="P50">
        <f>O50+O51</f>
        <v>50</v>
      </c>
      <c r="Q50">
        <f>P50+P51</f>
        <v>50</v>
      </c>
      <c r="R50">
        <f>Q50+Q51</f>
        <v>50</v>
      </c>
    </row>
    <row r="51" spans="1:21" x14ac:dyDescent="0.25">
      <c r="C51" t="s">
        <v>112</v>
      </c>
      <c r="J51" t="s">
        <v>25</v>
      </c>
      <c r="N51">
        <v>20</v>
      </c>
      <c r="O51">
        <v>30</v>
      </c>
      <c r="S51" t="s">
        <v>74</v>
      </c>
    </row>
    <row r="52" spans="1:21" x14ac:dyDescent="0.25">
      <c r="J52" t="s">
        <v>26</v>
      </c>
      <c r="O52">
        <f>O50+O51</f>
        <v>50</v>
      </c>
      <c r="P52">
        <f>P50+P51</f>
        <v>50</v>
      </c>
      <c r="Q52">
        <f>Q50+Q51</f>
        <v>50</v>
      </c>
      <c r="R52">
        <f>R50+R51</f>
        <v>50</v>
      </c>
      <c r="S52" t="s">
        <v>91</v>
      </c>
    </row>
    <row r="53" spans="1:21" x14ac:dyDescent="0.25">
      <c r="J53" t="s">
        <v>27</v>
      </c>
      <c r="O53">
        <f>O31</f>
        <v>0</v>
      </c>
      <c r="P53">
        <f>P31</f>
        <v>6</v>
      </c>
      <c r="Q53">
        <f>Q31+P53</f>
        <v>12</v>
      </c>
      <c r="R53">
        <f>R31+Q53</f>
        <v>18</v>
      </c>
    </row>
    <row r="54" spans="1:21" x14ac:dyDescent="0.25">
      <c r="C54" t="s">
        <v>113</v>
      </c>
      <c r="J54" t="s">
        <v>28</v>
      </c>
      <c r="N54">
        <f>N50+N51-N53</f>
        <v>20</v>
      </c>
      <c r="O54">
        <f>O52-O53</f>
        <v>50</v>
      </c>
      <c r="P54">
        <f>P52-P53</f>
        <v>44</v>
      </c>
      <c r="Q54">
        <f>Q52-Q53</f>
        <v>38</v>
      </c>
      <c r="R54">
        <f>R52-R53</f>
        <v>32</v>
      </c>
      <c r="S54" t="s">
        <v>63</v>
      </c>
    </row>
    <row r="56" spans="1:21" x14ac:dyDescent="0.25">
      <c r="J56" t="s">
        <v>118</v>
      </c>
      <c r="O56">
        <v>0</v>
      </c>
      <c r="P56">
        <v>0</v>
      </c>
      <c r="Q56">
        <v>0</v>
      </c>
      <c r="R56">
        <v>0</v>
      </c>
    </row>
    <row r="58" spans="1:21" x14ac:dyDescent="0.25">
      <c r="J58" s="37" t="s">
        <v>29</v>
      </c>
      <c r="K58" s="37"/>
      <c r="L58" s="37"/>
      <c r="M58" s="37"/>
      <c r="N58" s="37">
        <f>N49+N54</f>
        <v>40</v>
      </c>
      <c r="O58" s="37">
        <f>O49+O54+O56</f>
        <v>215</v>
      </c>
      <c r="P58" s="37">
        <f>P49+P54+P56</f>
        <v>513.20000000000005</v>
      </c>
      <c r="Q58" s="37">
        <f>Q49+Q54+Q56</f>
        <v>939</v>
      </c>
      <c r="R58" s="37">
        <f>R49+R54+R56</f>
        <v>1492</v>
      </c>
    </row>
    <row r="60" spans="1:21" x14ac:dyDescent="0.25">
      <c r="J60" t="s">
        <v>30</v>
      </c>
    </row>
    <row r="61" spans="1:21" x14ac:dyDescent="0.25">
      <c r="A61">
        <f>N58-N76</f>
        <v>0</v>
      </c>
      <c r="B61">
        <f>O58-O76</f>
        <v>0</v>
      </c>
      <c r="J61" t="s">
        <v>125</v>
      </c>
      <c r="O61">
        <f t="shared" ref="O61:R62" si="17">O13*0.1</f>
        <v>2.5</v>
      </c>
      <c r="P61">
        <f t="shared" si="17"/>
        <v>5</v>
      </c>
      <c r="Q61">
        <f t="shared" si="17"/>
        <v>7.5</v>
      </c>
      <c r="R61">
        <f t="shared" si="17"/>
        <v>10</v>
      </c>
    </row>
    <row r="62" spans="1:21" x14ac:dyDescent="0.25">
      <c r="J62" t="s">
        <v>126</v>
      </c>
      <c r="O62">
        <f t="shared" si="17"/>
        <v>2.5</v>
      </c>
      <c r="P62">
        <f t="shared" si="17"/>
        <v>5</v>
      </c>
      <c r="Q62">
        <f t="shared" si="17"/>
        <v>7.5</v>
      </c>
      <c r="R62">
        <f t="shared" si="17"/>
        <v>10</v>
      </c>
    </row>
    <row r="63" spans="1:21" x14ac:dyDescent="0.25">
      <c r="J63" t="s">
        <v>32</v>
      </c>
      <c r="U63" t="s">
        <v>127</v>
      </c>
    </row>
    <row r="64" spans="1:21" x14ac:dyDescent="0.25">
      <c r="J64" t="s">
        <v>33</v>
      </c>
      <c r="O64">
        <f>O61+O63+O62</f>
        <v>5</v>
      </c>
      <c r="P64">
        <f>P61+P63+P62</f>
        <v>10</v>
      </c>
      <c r="Q64">
        <f>Q61+Q63+Q62</f>
        <v>15</v>
      </c>
      <c r="R64">
        <f>R61+R63+R62</f>
        <v>20</v>
      </c>
    </row>
    <row r="66" spans="10:19" x14ac:dyDescent="0.25">
      <c r="J66" t="s">
        <v>34</v>
      </c>
      <c r="N66">
        <v>0</v>
      </c>
      <c r="O66">
        <f>N68</f>
        <v>0</v>
      </c>
      <c r="P66">
        <f>O68</f>
        <v>50</v>
      </c>
      <c r="Q66">
        <f>P68</f>
        <v>110</v>
      </c>
      <c r="R66">
        <f>Q68</f>
        <v>180</v>
      </c>
      <c r="S66" t="s">
        <v>70</v>
      </c>
    </row>
    <row r="67" spans="10:19" x14ac:dyDescent="0.25">
      <c r="J67" t="s">
        <v>114</v>
      </c>
      <c r="N67">
        <v>0</v>
      </c>
      <c r="O67">
        <v>50</v>
      </c>
      <c r="P67">
        <v>60</v>
      </c>
      <c r="Q67">
        <v>70</v>
      </c>
      <c r="R67">
        <v>80</v>
      </c>
    </row>
    <row r="68" spans="10:19" x14ac:dyDescent="0.25">
      <c r="J68" t="s">
        <v>115</v>
      </c>
      <c r="N68">
        <f>N67+N66</f>
        <v>0</v>
      </c>
      <c r="O68">
        <f>O66+O67</f>
        <v>50</v>
      </c>
      <c r="P68">
        <f>P66+P67</f>
        <v>110</v>
      </c>
      <c r="Q68">
        <f>Q66+Q67</f>
        <v>180</v>
      </c>
      <c r="R68">
        <f>R66+R67</f>
        <v>260</v>
      </c>
      <c r="S68" t="s">
        <v>71</v>
      </c>
    </row>
    <row r="69" spans="10:19" x14ac:dyDescent="0.25">
      <c r="S69" t="s">
        <v>70</v>
      </c>
    </row>
    <row r="70" spans="10:19" x14ac:dyDescent="0.25">
      <c r="J70" t="s">
        <v>35</v>
      </c>
    </row>
    <row r="71" spans="10:19" x14ac:dyDescent="0.25">
      <c r="J71" t="s">
        <v>36</v>
      </c>
      <c r="N71">
        <v>40</v>
      </c>
      <c r="O71">
        <f>N71</f>
        <v>40</v>
      </c>
      <c r="P71">
        <f>O71</f>
        <v>40</v>
      </c>
      <c r="Q71">
        <f>P71</f>
        <v>40</v>
      </c>
      <c r="R71">
        <f>Q71</f>
        <v>40</v>
      </c>
      <c r="S71" t="s">
        <v>75</v>
      </c>
    </row>
    <row r="72" spans="10:19" x14ac:dyDescent="0.25">
      <c r="J72" t="s">
        <v>37</v>
      </c>
      <c r="O72">
        <f>N72+O34</f>
        <v>120</v>
      </c>
      <c r="P72">
        <f>O72+P34</f>
        <v>353.2</v>
      </c>
      <c r="Q72">
        <f>P72+Q34</f>
        <v>704</v>
      </c>
      <c r="R72">
        <f>Q72+R34</f>
        <v>1172</v>
      </c>
    </row>
    <row r="73" spans="10:19" x14ac:dyDescent="0.25">
      <c r="J73" t="s">
        <v>38</v>
      </c>
      <c r="O73">
        <f>O34*0</f>
        <v>0</v>
      </c>
      <c r="P73">
        <f>P34*0</f>
        <v>0</v>
      </c>
      <c r="Q73">
        <f>Q34*0</f>
        <v>0</v>
      </c>
      <c r="R73">
        <f>R34*0</f>
        <v>0</v>
      </c>
    </row>
    <row r="74" spans="10:19" x14ac:dyDescent="0.25">
      <c r="J74" t="s">
        <v>39</v>
      </c>
      <c r="N74">
        <f>N71+N72</f>
        <v>40</v>
      </c>
      <c r="O74">
        <f>O71+O72-O73</f>
        <v>160</v>
      </c>
      <c r="P74">
        <f>P71+P72-P73</f>
        <v>393.2</v>
      </c>
      <c r="Q74">
        <f>Q71+Q72-Q73</f>
        <v>744</v>
      </c>
      <c r="R74">
        <f>R71+R72-R73</f>
        <v>1212</v>
      </c>
    </row>
    <row r="76" spans="10:19" x14ac:dyDescent="0.25">
      <c r="J76" s="37" t="s">
        <v>40</v>
      </c>
      <c r="K76" s="37"/>
      <c r="L76" s="37"/>
      <c r="M76" s="37"/>
      <c r="N76" s="37">
        <f>N68+M64+N74</f>
        <v>40</v>
      </c>
      <c r="O76" s="37">
        <f>O64+O68+O74</f>
        <v>215</v>
      </c>
      <c r="P76" s="37">
        <f>P64+P68+P74</f>
        <v>513.20000000000005</v>
      </c>
      <c r="Q76" s="37">
        <f>Q64+Q68+Q74</f>
        <v>939</v>
      </c>
      <c r="R76" s="37">
        <f>R64+R68+R74</f>
        <v>1492</v>
      </c>
      <c r="S76" t="s">
        <v>75</v>
      </c>
    </row>
    <row r="77" spans="10:19" x14ac:dyDescent="0.25">
      <c r="N77" t="s">
        <v>138</v>
      </c>
      <c r="O77">
        <f>O58-O76</f>
        <v>0</v>
      </c>
      <c r="P77">
        <f>P58-P76</f>
        <v>0</v>
      </c>
      <c r="Q77">
        <f>Q58-Q76</f>
        <v>0</v>
      </c>
      <c r="R77">
        <f>R58-R76</f>
        <v>0</v>
      </c>
    </row>
    <row r="78" spans="10:19" x14ac:dyDescent="0.25">
      <c r="P78" t="s">
        <v>41</v>
      </c>
    </row>
    <row r="79" spans="10:19" x14ac:dyDescent="0.25">
      <c r="P79" t="s">
        <v>42</v>
      </c>
    </row>
    <row r="80" spans="10:19" x14ac:dyDescent="0.25">
      <c r="O80" t="s">
        <v>6</v>
      </c>
      <c r="P80" t="s">
        <v>6</v>
      </c>
      <c r="Q80" t="s">
        <v>18</v>
      </c>
      <c r="R80" t="s">
        <v>6</v>
      </c>
    </row>
    <row r="81" spans="10:18" x14ac:dyDescent="0.25">
      <c r="O81">
        <v>1</v>
      </c>
      <c r="P81">
        <v>2</v>
      </c>
      <c r="Q81">
        <v>3</v>
      </c>
      <c r="R81">
        <v>4</v>
      </c>
    </row>
    <row r="82" spans="10:18" x14ac:dyDescent="0.25">
      <c r="O82" t="s">
        <v>43</v>
      </c>
    </row>
    <row r="84" spans="10:18" x14ac:dyDescent="0.25">
      <c r="J84" t="s">
        <v>44</v>
      </c>
      <c r="O84">
        <f>N44</f>
        <v>20</v>
      </c>
      <c r="P84">
        <f>O110</f>
        <v>140</v>
      </c>
      <c r="Q84">
        <f t="shared" ref="Q84:R84" si="18">P110</f>
        <v>419.2</v>
      </c>
      <c r="R84">
        <f t="shared" si="18"/>
        <v>826</v>
      </c>
    </row>
    <row r="86" spans="10:18" x14ac:dyDescent="0.25">
      <c r="J86" t="s">
        <v>15</v>
      </c>
      <c r="O86">
        <f>O34</f>
        <v>120</v>
      </c>
      <c r="P86">
        <f>P34</f>
        <v>233.2</v>
      </c>
      <c r="Q86">
        <f>Q34</f>
        <v>350.8</v>
      </c>
      <c r="R86">
        <f>R34</f>
        <v>468</v>
      </c>
    </row>
    <row r="87" spans="10:18" x14ac:dyDescent="0.25">
      <c r="J87" t="s">
        <v>45</v>
      </c>
    </row>
    <row r="88" spans="10:18" x14ac:dyDescent="0.25">
      <c r="J88" t="s">
        <v>12</v>
      </c>
      <c r="O88">
        <f>O31</f>
        <v>0</v>
      </c>
      <c r="P88">
        <f>P31</f>
        <v>6</v>
      </c>
      <c r="Q88">
        <f>Q31</f>
        <v>6</v>
      </c>
      <c r="R88">
        <f>R31</f>
        <v>6</v>
      </c>
    </row>
    <row r="89" spans="10:18" x14ac:dyDescent="0.25">
      <c r="J89" t="s">
        <v>134</v>
      </c>
      <c r="O89">
        <f t="shared" ref="O89:R90" si="19">(N45-O45)</f>
        <v>-10</v>
      </c>
      <c r="P89">
        <f t="shared" si="19"/>
        <v>-10</v>
      </c>
      <c r="Q89">
        <f t="shared" si="19"/>
        <v>-10</v>
      </c>
      <c r="R89">
        <f t="shared" si="19"/>
        <v>-10</v>
      </c>
    </row>
    <row r="90" spans="10:18" x14ac:dyDescent="0.25">
      <c r="J90" t="s">
        <v>135</v>
      </c>
      <c r="O90">
        <f t="shared" si="19"/>
        <v>-10</v>
      </c>
      <c r="P90">
        <f t="shared" si="19"/>
        <v>-10</v>
      </c>
      <c r="Q90">
        <f t="shared" si="19"/>
        <v>-10</v>
      </c>
      <c r="R90">
        <f t="shared" si="19"/>
        <v>-10</v>
      </c>
    </row>
    <row r="91" spans="10:18" x14ac:dyDescent="0.25">
      <c r="J91" t="s">
        <v>136</v>
      </c>
      <c r="O91">
        <f t="shared" ref="O91:R92" si="20">(N47-O47)</f>
        <v>-2.5</v>
      </c>
      <c r="P91">
        <f t="shared" si="20"/>
        <v>-2.5</v>
      </c>
      <c r="Q91">
        <f t="shared" si="20"/>
        <v>-2.5</v>
      </c>
      <c r="R91">
        <f t="shared" si="20"/>
        <v>-2.5</v>
      </c>
    </row>
    <row r="92" spans="10:18" x14ac:dyDescent="0.25">
      <c r="J92" t="s">
        <v>136</v>
      </c>
      <c r="O92">
        <f t="shared" si="20"/>
        <v>-2.5</v>
      </c>
      <c r="P92">
        <f t="shared" si="20"/>
        <v>-2.5</v>
      </c>
      <c r="Q92">
        <f t="shared" si="20"/>
        <v>-2.5</v>
      </c>
      <c r="R92">
        <f t="shared" si="20"/>
        <v>-2.5</v>
      </c>
    </row>
    <row r="93" spans="10:18" x14ac:dyDescent="0.25">
      <c r="J93" t="s">
        <v>119</v>
      </c>
      <c r="O93">
        <f>(N61-O61)*-1</f>
        <v>2.5</v>
      </c>
      <c r="P93">
        <f t="shared" ref="P93:R94" si="21">(O61-P61)*-1</f>
        <v>2.5</v>
      </c>
      <c r="Q93">
        <f t="shared" si="21"/>
        <v>2.5</v>
      </c>
      <c r="R93">
        <f t="shared" si="21"/>
        <v>2.5</v>
      </c>
    </row>
    <row r="94" spans="10:18" x14ac:dyDescent="0.25">
      <c r="J94" t="s">
        <v>120</v>
      </c>
      <c r="O94">
        <f t="shared" ref="O94:P94" si="22">(N62-O62)*-1</f>
        <v>2.5</v>
      </c>
      <c r="P94">
        <f t="shared" si="22"/>
        <v>2.5</v>
      </c>
      <c r="Q94">
        <f t="shared" si="21"/>
        <v>2.5</v>
      </c>
      <c r="R94">
        <f t="shared" si="21"/>
        <v>2.5</v>
      </c>
    </row>
    <row r="96" spans="10:18" x14ac:dyDescent="0.25">
      <c r="J96" t="s">
        <v>46</v>
      </c>
      <c r="O96">
        <f>(M63-O63)*-1</f>
        <v>0</v>
      </c>
      <c r="P96">
        <f>(N63-P63)*-1</f>
        <v>0</v>
      </c>
      <c r="Q96">
        <f>(O63-Q63)*-1</f>
        <v>0</v>
      </c>
      <c r="R96">
        <f>(P63-R63)*-1</f>
        <v>0</v>
      </c>
    </row>
    <row r="98" spans="10:18" x14ac:dyDescent="0.25">
      <c r="J98" t="s">
        <v>47</v>
      </c>
      <c r="O98">
        <f>O86+O88+O89+O90+O91+O92+O93+O94+O96</f>
        <v>100</v>
      </c>
      <c r="P98">
        <f t="shared" ref="P98:R98" si="23">P86+P88+P89+P90+P91+P92+P93+P94+P96</f>
        <v>219.2</v>
      </c>
      <c r="Q98">
        <f t="shared" si="23"/>
        <v>336.8</v>
      </c>
      <c r="R98">
        <f t="shared" si="23"/>
        <v>454</v>
      </c>
    </row>
    <row r="100" spans="10:18" x14ac:dyDescent="0.25">
      <c r="J100" t="s">
        <v>48</v>
      </c>
      <c r="O100">
        <f>O51*-1</f>
        <v>-30</v>
      </c>
      <c r="P100">
        <f t="shared" ref="P100:R100" si="24">P51*-1</f>
        <v>0</v>
      </c>
      <c r="Q100">
        <f t="shared" si="24"/>
        <v>0</v>
      </c>
      <c r="R100">
        <f t="shared" si="24"/>
        <v>0</v>
      </c>
    </row>
    <row r="102" spans="10:18" x14ac:dyDescent="0.25">
      <c r="J102" t="s">
        <v>49</v>
      </c>
    </row>
    <row r="103" spans="10:18" x14ac:dyDescent="0.25">
      <c r="J103" t="s">
        <v>137</v>
      </c>
      <c r="O103">
        <f>O67</f>
        <v>50</v>
      </c>
      <c r="P103">
        <f t="shared" ref="P103:R103" si="25">P67</f>
        <v>60</v>
      </c>
      <c r="Q103">
        <f t="shared" si="25"/>
        <v>70</v>
      </c>
      <c r="R103">
        <f t="shared" si="25"/>
        <v>80</v>
      </c>
    </row>
    <row r="104" spans="10:18" x14ac:dyDescent="0.25">
      <c r="J104" t="s">
        <v>50</v>
      </c>
      <c r="O104">
        <f>(N71-O71)*-1</f>
        <v>0</v>
      </c>
      <c r="P104">
        <f>O71-P71</f>
        <v>0</v>
      </c>
      <c r="Q104">
        <f t="shared" ref="Q104:R104" si="26">P71-Q71</f>
        <v>0</v>
      </c>
      <c r="R104">
        <f t="shared" si="26"/>
        <v>0</v>
      </c>
    </row>
    <row r="106" spans="10:18" x14ac:dyDescent="0.25">
      <c r="J106" t="s">
        <v>38</v>
      </c>
      <c r="O106">
        <f>O73</f>
        <v>0</v>
      </c>
      <c r="P106">
        <f>P73</f>
        <v>0</v>
      </c>
      <c r="Q106">
        <f>Q73</f>
        <v>0</v>
      </c>
      <c r="R106">
        <f>R73</f>
        <v>0</v>
      </c>
    </row>
    <row r="108" spans="10:18" x14ac:dyDescent="0.25">
      <c r="J108" t="s">
        <v>51</v>
      </c>
      <c r="M108" t="s">
        <v>78</v>
      </c>
    </row>
    <row r="110" spans="10:18" x14ac:dyDescent="0.25">
      <c r="J110" t="s">
        <v>52</v>
      </c>
      <c r="O110">
        <f>O84+O98-O106+O100+O103+O104+O108</f>
        <v>140</v>
      </c>
      <c r="P110">
        <f>P84+P98-P106+T106+P100+P103+P104+P108</f>
        <v>419.2</v>
      </c>
      <c r="Q110">
        <f t="shared" ref="Q110:R110" si="27">Q84+Q98-Q106+U106+Q100+Q103+Q104+Q108</f>
        <v>826</v>
      </c>
      <c r="R110">
        <f t="shared" si="27"/>
        <v>1360</v>
      </c>
    </row>
    <row r="112" spans="10:18" x14ac:dyDescent="0.25">
      <c r="K112" t="s">
        <v>53</v>
      </c>
      <c r="M112">
        <v>0.5</v>
      </c>
      <c r="P112">
        <f>P84+(O16*$M$112)</f>
        <v>215</v>
      </c>
      <c r="Q112">
        <f>Q84+(P16*$M$112)</f>
        <v>569.20000000000005</v>
      </c>
      <c r="R112">
        <f>R84+(Q16*$M$112)</f>
        <v>1051</v>
      </c>
    </row>
    <row r="113" spans="3:19" x14ac:dyDescent="0.25">
      <c r="S113" t="s">
        <v>77</v>
      </c>
    </row>
    <row r="117" spans="3:19" x14ac:dyDescent="0.25">
      <c r="C117" t="s">
        <v>102</v>
      </c>
    </row>
    <row r="119" spans="3:19" x14ac:dyDescent="0.25">
      <c r="C119" t="s">
        <v>103</v>
      </c>
    </row>
    <row r="120" spans="3:19" x14ac:dyDescent="0.25">
      <c r="C120" t="s">
        <v>104</v>
      </c>
    </row>
    <row r="121" spans="3:19" x14ac:dyDescent="0.25">
      <c r="C121" t="s">
        <v>105</v>
      </c>
    </row>
    <row r="122" spans="3:19" x14ac:dyDescent="0.25">
      <c r="C122" t="s">
        <v>106</v>
      </c>
    </row>
    <row r="123" spans="3:19" x14ac:dyDescent="0.25">
      <c r="C123" t="s">
        <v>107</v>
      </c>
    </row>
    <row r="124" spans="3:19" x14ac:dyDescent="0.25">
      <c r="C124" t="s">
        <v>108</v>
      </c>
    </row>
    <row r="126" spans="3:19" x14ac:dyDescent="0.25">
      <c r="C126" t="s">
        <v>109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Consolidated accounts</vt:lpstr>
      <vt:lpstr>NewCo accounts (1)</vt:lpstr>
      <vt:lpstr>Treasury shares (10)</vt:lpstr>
      <vt:lpstr>Dividend issue FIX (9)</vt:lpstr>
      <vt:lpstr>Dividend issue (8)</vt:lpstr>
      <vt:lpstr>Summary Develop (7)</vt:lpstr>
      <vt:lpstr>Latest to Yusuf (6)</vt:lpstr>
      <vt:lpstr>Add internal invest (5)</vt:lpstr>
      <vt:lpstr>Add taxation (4)</vt:lpstr>
      <vt:lpstr>Add fixed assets + Dep(3)</vt:lpstr>
      <vt:lpstr>Add debt (2)</vt:lpstr>
      <vt:lpstr>Financial Accounts1ok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2015-01-05T17:17:32Z</dcterms:created>
  <dcterms:modified xsi:type="dcterms:W3CDTF">2016-02-19T20:45:29Z</dcterms:modified>
</cp:coreProperties>
</file>