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245" activeTab="3"/>
  </bookViews>
  <sheets>
    <sheet name="READ THIS FIRST" sheetId="3" r:id="rId1"/>
    <sheet name="LEGACYCO OLD PRODUCTS" sheetId="2" r:id="rId2"/>
    <sheet name="THE NEW PRODUCT LOGIC" sheetId="4" r:id="rId3"/>
    <sheet name="NEWCO P4 ON" sheetId="1" r:id="rId4"/>
    <sheet name="LEGACYCO P5 ONWARD" sheetId="7" r:id="rId5"/>
    <sheet name="INDEX NOTES" sheetId="6" r:id="rId6"/>
  </sheets>
  <calcPr calcId="145621"/>
</workbook>
</file>

<file path=xl/calcChain.xml><?xml version="1.0" encoding="utf-8"?>
<calcChain xmlns="http://schemas.openxmlformats.org/spreadsheetml/2006/main">
  <c r="C140" i="1" l="1"/>
  <c r="A137" i="1"/>
  <c r="A133" i="1"/>
  <c r="R24" i="2" l="1"/>
  <c r="Q24" i="2"/>
  <c r="P24" i="2"/>
  <c r="O24" i="2"/>
  <c r="N24" i="2"/>
  <c r="M24" i="2"/>
  <c r="L24" i="2"/>
  <c r="K24" i="2"/>
  <c r="J24" i="2"/>
  <c r="I24" i="2"/>
  <c r="H24" i="2"/>
  <c r="R42" i="2"/>
  <c r="Q42" i="2"/>
  <c r="P42" i="2"/>
  <c r="O42" i="2"/>
  <c r="N42" i="2"/>
  <c r="M42" i="2"/>
  <c r="L42" i="2"/>
  <c r="K42" i="2"/>
  <c r="J42" i="2"/>
  <c r="I42" i="2"/>
  <c r="H42" i="2"/>
  <c r="O16" i="1" l="1"/>
  <c r="K19" i="7" l="1"/>
  <c r="S19" i="7"/>
  <c r="J81" i="7"/>
  <c r="J78" i="7"/>
  <c r="J75" i="7"/>
  <c r="G55" i="7"/>
  <c r="E55" i="7"/>
  <c r="K54" i="7"/>
  <c r="K53" i="7"/>
  <c r="K52" i="7"/>
  <c r="K51" i="7"/>
  <c r="K50" i="7"/>
  <c r="K49" i="7"/>
  <c r="K56" i="7" s="1"/>
  <c r="K60" i="7" s="1"/>
  <c r="K64" i="7" s="1"/>
  <c r="O18" i="7"/>
  <c r="O17" i="7"/>
  <c r="O16" i="7"/>
  <c r="J13" i="7"/>
  <c r="J18" i="7" s="1"/>
  <c r="R18" i="7" s="1"/>
  <c r="I13" i="7"/>
  <c r="I18" i="7" s="1"/>
  <c r="H13" i="7"/>
  <c r="H18" i="7" s="1"/>
  <c r="Q18" i="7" s="1"/>
  <c r="G13" i="7"/>
  <c r="G18" i="7" s="1"/>
  <c r="P18" i="7" s="1"/>
  <c r="G16" i="7" l="1"/>
  <c r="P16" i="7" s="1"/>
  <c r="I16" i="7"/>
  <c r="G17" i="7"/>
  <c r="P17" i="7" s="1"/>
  <c r="I17" i="7"/>
  <c r="H16" i="7"/>
  <c r="Q16" i="7" s="1"/>
  <c r="J16" i="7"/>
  <c r="R16" i="7" s="1"/>
  <c r="H17" i="7"/>
  <c r="Q17" i="7" s="1"/>
  <c r="J17" i="7"/>
  <c r="R17" i="7" s="1"/>
  <c r="Q40" i="2"/>
  <c r="P40" i="2"/>
  <c r="O40" i="2"/>
  <c r="M40" i="2"/>
  <c r="L40" i="2"/>
  <c r="K40" i="2"/>
  <c r="J40" i="2"/>
  <c r="I40" i="2"/>
  <c r="H40" i="2"/>
  <c r="R37" i="2"/>
  <c r="R40" i="2" s="1"/>
  <c r="Q37" i="2"/>
  <c r="P37" i="2"/>
  <c r="O37" i="2"/>
  <c r="N37" i="2"/>
  <c r="N40" i="2" s="1"/>
  <c r="M37" i="2"/>
  <c r="L37" i="2"/>
  <c r="K37" i="2"/>
  <c r="J37" i="2"/>
  <c r="I37" i="2"/>
  <c r="H37" i="2"/>
  <c r="J35" i="2"/>
  <c r="K35" i="2" s="1"/>
  <c r="L35" i="2" s="1"/>
  <c r="M35" i="2" s="1"/>
  <c r="N35" i="2" s="1"/>
  <c r="O35" i="2" s="1"/>
  <c r="P35" i="2" s="1"/>
  <c r="Q35" i="2" s="1"/>
  <c r="R35" i="2" s="1"/>
  <c r="I35" i="2"/>
  <c r="I18" i="2"/>
  <c r="J18" i="2" s="1"/>
  <c r="I20" i="2"/>
  <c r="I23" i="2" s="1"/>
  <c r="H20" i="2"/>
  <c r="H23" i="2" s="1"/>
  <c r="K18" i="2" l="1"/>
  <c r="K20" i="2" s="1"/>
  <c r="K23" i="2" s="1"/>
  <c r="J20" i="2"/>
  <c r="J23" i="2" s="1"/>
  <c r="L18" i="2"/>
  <c r="G68" i="1"/>
  <c r="E68" i="1"/>
  <c r="K67" i="1"/>
  <c r="K66" i="1"/>
  <c r="K65" i="1"/>
  <c r="K64" i="1"/>
  <c r="K63" i="1"/>
  <c r="K62" i="1"/>
  <c r="K69" i="1" l="1"/>
  <c r="K73" i="1" s="1"/>
  <c r="K77" i="1" s="1"/>
  <c r="L20" i="2"/>
  <c r="L23" i="2" s="1"/>
  <c r="M18" i="2"/>
  <c r="K58" i="4"/>
  <c r="K57" i="4"/>
  <c r="K56" i="4"/>
  <c r="K55" i="4"/>
  <c r="K54" i="4"/>
  <c r="K53" i="4"/>
  <c r="E59" i="4"/>
  <c r="G59" i="4"/>
  <c r="K60" i="4" l="1"/>
  <c r="K64" i="4" s="1"/>
  <c r="K68" i="4" s="1"/>
  <c r="N18" i="2"/>
  <c r="M20" i="2"/>
  <c r="M23" i="2" s="1"/>
  <c r="N20" i="2" l="1"/>
  <c r="N23" i="2" s="1"/>
  <c r="O18" i="2"/>
  <c r="J106" i="1"/>
  <c r="J103" i="1"/>
  <c r="J100" i="1"/>
  <c r="O18" i="1"/>
  <c r="O17" i="1"/>
  <c r="J13" i="1"/>
  <c r="J18" i="1" s="1"/>
  <c r="I13" i="1"/>
  <c r="I17" i="1" s="1"/>
  <c r="H13" i="1"/>
  <c r="H18" i="1" s="1"/>
  <c r="G13" i="1"/>
  <c r="G18" i="1" s="1"/>
  <c r="P18" i="1" l="1"/>
  <c r="P18" i="2"/>
  <c r="O20" i="2"/>
  <c r="O23" i="2" s="1"/>
  <c r="Q18" i="1"/>
  <c r="R18" i="1"/>
  <c r="G16" i="1"/>
  <c r="I16" i="1"/>
  <c r="G17" i="1"/>
  <c r="P17" i="1" s="1"/>
  <c r="H17" i="1"/>
  <c r="Q17" i="1" s="1"/>
  <c r="J17" i="1"/>
  <c r="R17" i="1" s="1"/>
  <c r="I18" i="1"/>
  <c r="H16" i="1"/>
  <c r="Q16" i="1" s="1"/>
  <c r="J16" i="1"/>
  <c r="R16" i="1" s="1"/>
  <c r="P16" i="1" l="1"/>
  <c r="K19" i="1"/>
  <c r="S19" i="1"/>
  <c r="P20" i="2"/>
  <c r="P23" i="2" s="1"/>
  <c r="Q18" i="2"/>
  <c r="R18" i="2" l="1"/>
  <c r="R20" i="2" s="1"/>
  <c r="R23" i="2" s="1"/>
  <c r="Q20" i="2"/>
  <c r="Q23" i="2" s="1"/>
</calcChain>
</file>

<file path=xl/sharedStrings.xml><?xml version="1.0" encoding="utf-8"?>
<sst xmlns="http://schemas.openxmlformats.org/spreadsheetml/2006/main" count="497" uniqueCount="275">
  <si>
    <t>Number of customers by niche by period on growth curve</t>
  </si>
  <si>
    <t>Calculating share by niche</t>
  </si>
  <si>
    <t>Niche strategy</t>
  </si>
  <si>
    <t>Education</t>
  </si>
  <si>
    <t>Government</t>
  </si>
  <si>
    <t>Entertainment</t>
  </si>
  <si>
    <t>Revenue per customer table</t>
  </si>
  <si>
    <t>A</t>
  </si>
  <si>
    <t>B</t>
  </si>
  <si>
    <t>SELECT THE NICHES TO FOCUS ON IN EACH PERIOD</t>
  </si>
  <si>
    <t>Weight</t>
  </si>
  <si>
    <t>Total</t>
  </si>
  <si>
    <t>Leadership</t>
  </si>
  <si>
    <t>Marketing</t>
  </si>
  <si>
    <t>Sales</t>
  </si>
  <si>
    <t>Support</t>
  </si>
  <si>
    <t>Development</t>
  </si>
  <si>
    <t>C</t>
  </si>
  <si>
    <t>In 4 the incoming legitimacy is that provided by the business visionaries in period 2</t>
  </si>
  <si>
    <t>if have more than one BV in same niche then sum the legitimacy numbers</t>
  </si>
  <si>
    <t>A+B</t>
  </si>
  <si>
    <t>B+C</t>
  </si>
  <si>
    <t>C+A</t>
  </si>
  <si>
    <t>6 &amp; 7</t>
  </si>
  <si>
    <t>In 5 it is the customers won in period 4 in the indicated niches</t>
  </si>
  <si>
    <t>In periods 6 and 7 it is the customers won in period 5 in the indcated niches plus the customers in hand from prior periods</t>
  </si>
  <si>
    <t>the argument below applies to the NewCo from period 4 and LegacyCo from period 5 to the end</t>
  </si>
  <si>
    <t>IF THE PLAYER HAS MORE THAN 50% OF THE CUSTOMERS GETS ALL THE LAGGARDS OTHRWISE THE LAGGARDS ARE DISTRIBUTED PROPORTIONATELY</t>
  </si>
  <si>
    <t>Name</t>
  </si>
  <si>
    <t>Function</t>
  </si>
  <si>
    <t>LAGGARDS ARE DISTRIBUTED ACROSS THE PLAYERS AND ADDED TO THE GRAND TOTAL IN PERIOD 5 AT THE END.</t>
  </si>
  <si>
    <t>VRKidEd</t>
  </si>
  <si>
    <t>GovVR</t>
  </si>
  <si>
    <t>VRGames</t>
  </si>
  <si>
    <t>MilitaryVR</t>
  </si>
  <si>
    <t>AdEdVR</t>
  </si>
  <si>
    <t>VRCinema</t>
  </si>
  <si>
    <t>Entry Legit in period 4 or 5</t>
  </si>
  <si>
    <t>If you have both NewCo visionaries in a niche then the entry legitimacy is the sum of the two</t>
  </si>
  <si>
    <t>Logistics</t>
  </si>
  <si>
    <t>THE SECOND DEALS WITH THE MARKETS OF BOTH LegacyCo AND NewCo IN THE SECOND HALF OF THE GAME</t>
  </si>
  <si>
    <t>I HAVE DONE NewCo AS THE PRIMARY NICHE STRATEGY THEN CREATED A TAB THAT ADAPTS IT FOR LegacyCo. THE ADAPTATIONS ARE MINOR</t>
  </si>
  <si>
    <t>THE FIRST TAB DEALS WITH LegacyCo BEFORE AND AFTER THE COLLAPSE IN PERIOD 4</t>
  </si>
  <si>
    <t>EDUCATION</t>
  </si>
  <si>
    <t>GOVERNMENT</t>
  </si>
  <si>
    <t>ENTERTAINMENT</t>
  </si>
  <si>
    <t>THEORY SUGGESTS THEY SHOULD FOCUS ON ONE NICHE AT THE START OF THE CURVE THEN SPREAD TO 2 THEN ALL NICHES</t>
  </si>
  <si>
    <t>AS THEY GO UP THE CURVE.</t>
  </si>
  <si>
    <t>DEPENDING ON THE STRATEGIES OF OTHER PLAYERS THERE MAY BE COMPETITION IN A NICHE OR NOT</t>
  </si>
  <si>
    <t>IF THERE IS NO COMPETITION THE LUCKY PLAYER GETS 100% OF THE MARKET</t>
  </si>
  <si>
    <t>IF THERE IS COMPETITION THE GAME NEEDS TO ALLOCATE SHARES OF THE CUSTOMERS IN EACH NICHE</t>
  </si>
  <si>
    <t>OUTLINE OF THE SHARE CALCULATOR</t>
  </si>
  <si>
    <t>$Resources</t>
  </si>
  <si>
    <t>Competence</t>
  </si>
  <si>
    <t>Index</t>
  </si>
  <si>
    <t>(Example#)</t>
  </si>
  <si>
    <t>times</t>
  </si>
  <si>
    <t>Examples)</t>
  </si>
  <si>
    <t>equals</t>
  </si>
  <si>
    <t>LEGITIMACY IN THAT NICHE (say)</t>
  </si>
  <si>
    <t>TOTAL</t>
  </si>
  <si>
    <t>GRAND TOTAL</t>
  </si>
  <si>
    <t>if lgitimacy = zero the grand total is zero</t>
  </si>
  <si>
    <t>NUMBER OF NICHES COMPETING IN (SAY)</t>
  </si>
  <si>
    <t>NET VALUE FOR EACH NICHE</t>
  </si>
  <si>
    <t>divide</t>
  </si>
  <si>
    <t>HOW THE MARKET WORKS</t>
  </si>
  <si>
    <t>NOTES</t>
  </si>
  <si>
    <t>EACH NICHE IS MEASURED BY THE NUMBER OF CUSTOMERS</t>
  </si>
  <si>
    <t>TO KEEP THE GAME 'FAIR' I HAVE MADE EACH NICHE EQUAL</t>
  </si>
  <si>
    <t xml:space="preserve">TO MODEL THE BOWLING BALL EFFECT WHERE SUCCESS IN ONE NICHE INFLUENCES OTHERS, IN PERIOD 5 WE HAVE </t>
  </si>
  <si>
    <t>PRE-DETERMINED THE INFLUENCES. SO FOR EXAMPLE, SUCCESS IN EDUCATION IN PERIOD 4 WILL INFLUENCE GOVRNMENT BUYERS IN PERIOD 5</t>
  </si>
  <si>
    <t>THE ABOVE SAID, CERTAIN 'ACTIONS' MAY INFLUENCE THE LEGITIMACY NUMBER</t>
  </si>
  <si>
    <t>BELOW ARE THE DATA FOR NewCo</t>
  </si>
  <si>
    <t xml:space="preserve">THE ABOVE TABLE IS CONSTRUCTED SUCH THAT CHANGING </t>
  </si>
  <si>
    <t>NICHE SIZE NUMBERS</t>
  </si>
  <si>
    <t xml:space="preserve">THE NUMBERS .15, .35 ETC. REPRESENT THE PROPORTION OF CUSTOMERS </t>
  </si>
  <si>
    <t>THE NUMBER IN YLLOW HIGHLIGHT (100,000) IS THE DOLLAR VALUE</t>
  </si>
  <si>
    <t>OF THE EXPECTED REVENUE FROM EACH CUSTOMER</t>
  </si>
  <si>
    <t>THE .75, 1, 1.1 ARE MULTIPLIERS OF THE AVERAGE PER CUSTOMER REVENUE</t>
  </si>
  <si>
    <t>IT REPRESENTS THE DIFFERENT RETURNS FROM EACH NICHE</t>
  </si>
  <si>
    <t>$</t>
  </si>
  <si>
    <t>REV TIMES # OF NICHE CUSTOMERS</t>
  </si>
  <si>
    <t>THIS IS THE TABLE FROM THE INTERFACE</t>
  </si>
  <si>
    <t>PERIOD</t>
  </si>
  <si>
    <t>SUCCESS IS MEASURED BY THE NUMBER OF CUSTOMERS GAINED IN TOTAL</t>
  </si>
  <si>
    <t>IF NO PLAYER GETS MORE THAN 50% THEN THE LAGGARDS ARE ALLOCATED TO THE PLAYERS IN PROPORTION TO THE NUMBER OF CUSTOMERS</t>
  </si>
  <si>
    <t>THEY HAVE GAINED.</t>
  </si>
  <si>
    <t>VISIONARY</t>
  </si>
  <si>
    <t>POINTS</t>
  </si>
  <si>
    <t>NO PLAYER WILL GET ALL THE VISIONARIES AND MOST ONLY 2</t>
  </si>
  <si>
    <t>IF BUSINESS VISIONARIES ARE THE SOURCE OF LEGITIMACY IN PERIOD 4</t>
  </si>
  <si>
    <t>TO MODEL THE CROSS NICHE INFLUENCE THE SOURCES OF LEGITIMACY IN PERIODS 5 6 AND 7 ARE AS FOLLOWS</t>
  </si>
  <si>
    <t>TOTAL CUSTOMERS ACQUIRED IN NICHES</t>
  </si>
  <si>
    <t>A+B+C</t>
  </si>
  <si>
    <t>NOTE I PERIOD 6 THE LAGGARDS WILL BE ADDED IN</t>
  </si>
  <si>
    <t>NICHE INDICATOR</t>
  </si>
  <si>
    <t>NICHE</t>
  </si>
  <si>
    <t>FAMILY</t>
  </si>
  <si>
    <t>RUGGED</t>
  </si>
  <si>
    <t>LEGITIMACY</t>
  </si>
  <si>
    <t>COMPETENCE INDEX</t>
  </si>
  <si>
    <t>IS CALCULATED BY FUNCTION</t>
  </si>
  <si>
    <t>CHANGES BY MULTIPLICATION FROM DATA SPECIFIED IN DATABASES</t>
  </si>
  <si>
    <t>USED IN MARKET SHARE CALCULATION</t>
  </si>
  <si>
    <t>STARTS AT 0</t>
  </si>
  <si>
    <t>BUT OCCASSIONALLY MULTIPLICATION IS SPECIFIED</t>
  </si>
  <si>
    <t>ISAAC</t>
  </si>
  <si>
    <t>BUSINESS TO BUSINESS MARKET (B2B)</t>
  </si>
  <si>
    <t>Period</t>
  </si>
  <si>
    <t>GROWTH RATE</t>
  </si>
  <si>
    <t>TOTAL CUSTOMERS</t>
  </si>
  <si>
    <t>PERCENTAGE AVAILABLE TO THESE COMPETITORS</t>
  </si>
  <si>
    <t>CUSTOMERS AVAILABLE TO THESE COMPETITORS</t>
  </si>
  <si>
    <t>AVERAGE  PER PERIOD REVENUE PER CUSTOMER</t>
  </si>
  <si>
    <t>TOTAL REVENUE AVAILABLE TO THESE COMPETITORS</t>
  </si>
  <si>
    <t>BUSINESS TO CONSUMER MARKET (B2C)</t>
  </si>
  <si>
    <t>PERCENTAGE AVAILABLE</t>
  </si>
  <si>
    <t>AVERAGE REVENUE PER CUSTOMER</t>
  </si>
  <si>
    <t>THESE ARE TO GET THE GAME STARTED</t>
  </si>
  <si>
    <t>BELOW ARE THE TABLES FOR THE MARKETS FOR ALL OFFERINGS  IN THE LegacyCo</t>
  </si>
  <si>
    <t xml:space="preserve">NOTE: THE USE OF TOTAL CUSTOMERS AND CUSTOMERS AVAILABLE ALLOWS US TO GRAPH THE MARKETS EXPLODING AFTER PERIOD 5 </t>
  </si>
  <si>
    <t>BUT THE GAME OFFERINGS COLLAPSING IN COMPARISON. THIS ESSENTIALLY IS THE PATH OF AN OFFERING THAT HAS BEEN</t>
  </si>
  <si>
    <t>SUPERCEDED BY A MUCH BETTER OFFERING THAT REDEFINES THE MARKET</t>
  </si>
  <si>
    <t>THE PRE-PERIODS ARE IMPORTANT AS THEY WILL BE USED TO SET UP SOME OF THE CONSTRAINTS ON THE GAME</t>
  </si>
  <si>
    <t>FOR EXAMPLE, WE WILL AVERAGE OUT THE EFFECTS OF MARKET EXPENDITURE TO STOP HUGE VOLATILITY IN TH NUMBERS PERIOD TO PEROOD</t>
  </si>
  <si>
    <t>THESE CONSTRAINTS WILL BE ADDED AT THE END WHEN WE CAN SEE THE GAME IN ACTION</t>
  </si>
  <si>
    <t>MOBILE</t>
  </si>
  <si>
    <t>THE LOGIC IS TO FOCUS ALL YOUR RESOURCES TO DOMINATE ONE NICHE THEN TO USE THAT SUCCESS AS A LEVER TO ENTER OTHER NICHES</t>
  </si>
  <si>
    <t>THE IDEA IS THAT SUCCESS IN ONE NICHE WILL INFLUENCE BUYERS IN OTHER NICHES TO TAKE YOUR OFFERING SERIOUSLY.</t>
  </si>
  <si>
    <t>ONCE THE NICHE ENTRY STRATEGY HAS BEEN DECIDED, THE SHARE GAINED IN A NICHE IS A FUNCTION OF THE RELATIVE WEIGHT OF RESOURCES</t>
  </si>
  <si>
    <t>DEDICATED BY EACH PLAYER  - THIS IS CAPTURED IN THE 'MARKET SHARE CALCULATOR'</t>
  </si>
  <si>
    <t>IF A PLAYER SELECTS ONLY ONE NICHE THEN ALL HIS RESOURCES ARE PILED ONTO THAT ONE NICHE</t>
  </si>
  <si>
    <t>IF A PLAYER SELECTES MULTIPLE NICHES THEN HIS RESOURCES IN THE MARKET SHARE CALCULATOR ARE SPREAD ACROSS MULTIPLE NICHES</t>
  </si>
  <si>
    <t>IF HE SELECTS 2 NICHES HALF THE RESOURCES GO ON EACH NICHE - THIS LOWERS HIS COPETITIVENESS AGAINST ANY COMPETITOR THAT HAS FOCUSED ON A SINGLE NICHE</t>
  </si>
  <si>
    <t xml:space="preserve">IF HE SELECTS ALL THREE NICHES THE RESOURCES ARE DISTRIBUTED EVENLY OVER ALL THREE. </t>
  </si>
  <si>
    <t>THE GAME IN THE EARLY GROWTH STAGES IS THEREFORE TILTED TOWARD FOCUS</t>
  </si>
  <si>
    <t>IF BY CHANCE A PLAYER PICKS A NICHE WITH NO OTHER COMPETITORS HE BY DEFINITION GETS 100% SHARE OF THAT NICHE</t>
  </si>
  <si>
    <t>THE MARKET SHARE CALCULATOR IS FOCUSED ON DISTRIBUTING CUSTOMERS AMONGST COMPETITORS.</t>
  </si>
  <si>
    <t xml:space="preserve">LEGITIMACY IS INTRODUCED INTO THE GAME BY TAKING THE PLAYER'S MARKET STRENGTH IN THE MARKET SHARE CALCULATOR AND MULTIPLYING IT BY THE </t>
  </si>
  <si>
    <t>PLAYER'S NICHE SPECIFIC LEGITIMACY</t>
  </si>
  <si>
    <t>IF THE NICHE-SPECIFIC LEGITIMACY IS ZERO MULTIPLICATION WILL REDUCE THE NICHE SHARE CALCULATION TO ZERO</t>
  </si>
  <si>
    <t>LEGITIMACY IS AN INDEX CALCULATED AS FOLLOWS</t>
  </si>
  <si>
    <t>2 IN THE REST OF THE PERIODS LEGITIMACY IN ANY ONE NICHE IS A FUNCTION OF THE CUSTOMERS ACQUIRED IN THAT NICHE IN PRIOR PERIODS</t>
  </si>
  <si>
    <t>IT IS LIKE TEN PIN BOWLING WHERE YOU AIM AT THE HEADPIN AND HOPE TO KNOCK OVER PINS BEHIND IT.</t>
  </si>
  <si>
    <t>TO MODEL THIS IDEA, WE HAVE ATABLE OF RELATIONSHIPS. SO FOR EXAMPLE IN NewCo IF YOU FOCUS ON EDUCATION IN PERIOD 4, THEN THE CUSTOMERS</t>
  </si>
  <si>
    <t>THEORY SAYS FOCUS ON ONE NICHE INITIALLY. HOWEVER IN REAL LIFE AND THE GAME PEOPLE FAIL TO FOLLOW THEORY AND MAY COMPETE IN TWO OR ALL NICHES</t>
  </si>
  <si>
    <t>RIGHT FROM THE BEGINNING. NOW THIS HAS A NUMBER OF IMPACTS</t>
  </si>
  <si>
    <t>IN MODELLING THE MARKET IT IS BEST TO TREAT EACH NICHE AS A SINGLE MARKET IN ITS OWN RIGHT</t>
  </si>
  <si>
    <t>THE MULTIPLE NICHES WILL WEAKEN TH EFFECT OF RESOURCES APPLIED IN ANY ONE NICHE</t>
  </si>
  <si>
    <t>AND WEAKENING COMPETITIVE STRENGTH AGAINST MORE FOCUSED PLAYERS</t>
  </si>
  <si>
    <t>SHARE CALCULATOR</t>
  </si>
  <si>
    <t>WEIGHTS</t>
  </si>
  <si>
    <t>YOU WILL NOTICE THE COLUMN CALLED WEIGHTS</t>
  </si>
  <si>
    <t>THEORY SUGGESTS THAT DIFFERENT BUSINESS FUNCTIONS HAVE DIFFERENT EFFECTS ON COMPETITIVENESS IN DIFFERENT PERIODS</t>
  </si>
  <si>
    <t>AS IN REAL LIFE THE TIME FRAMES ARE VERY SHORT SO MOST CUSTOMERS WILL BE RETAINED</t>
  </si>
  <si>
    <t xml:space="preserve"> AT THE START OF THE CURVE LEGITIMACY IS A FUNCTION OF THE BUSINESS VISIONARIES </t>
  </si>
  <si>
    <t>FOR NewCo THE BUSINESS VISIONARIES ARE COMPETED FOR IN PERIOD 2</t>
  </si>
  <si>
    <t xml:space="preserve">FOR LegacyCo THE BUSINESS VISIONARY IS THE PERSON WHO PARTNERS WITH THE COMPANY TO DRIVE THE BREAKOUT PROJECT IN THE </t>
  </si>
  <si>
    <t>LIST OF PROJECTS IN PERIOD 2.   FROM THE PLAYER VIEWPOINT THE BUSINESS VISIONARIES ARE GIVEN OUT RANDOMLY. THE EFFECT IS TO ARBITRARILY ALLOCATE A PLAYER TO SPECIFIC NICHES</t>
  </si>
  <si>
    <t>LAGGARDS: IN PERIOD 4, 5, &amp; 6 THE PLAYERS COMPETE AS DESCRIBED FOR SHARE</t>
  </si>
  <si>
    <t>THE LAGGARDS ARE THE RESIDUAL GROUP. THEY CHOOSE THEIR SUPPLIER BY HOW SUCCESSFUL IT HAS BEEN IN THE MARKET</t>
  </si>
  <si>
    <t>NICHE STRATEGY</t>
  </si>
  <si>
    <t>BUSINESS MARKET (NewCo)</t>
  </si>
  <si>
    <t xml:space="preserve">CONSUMER MARKET (LegacyCo) </t>
  </si>
  <si>
    <t xml:space="preserve">THERE ARE THREE NICHES (SUB-SEGMENTS) IN NewCo AND LegacyCo </t>
  </si>
  <si>
    <t>GENERAL NOTES</t>
  </si>
  <si>
    <t>CUSTOMERS TIMES REVENUE PER CUSTOMER EQUALS REVENUE BY NICHE TO THE ACCOUNTS</t>
  </si>
  <si>
    <t xml:space="preserve">THE YELLOW HIGHLIGHTED # (2000) WILL RECALCULATE ALL THE BLUE HIGHLIGHTED </t>
  </si>
  <si>
    <t>AT THE START OF THE CURVE (P4) THE LEGITIMACY LEVEL BY NICHE IS DETERMINED BY THE BUSINESS VISIONARIES LANDED IN PERIOD 2</t>
  </si>
  <si>
    <t>THE NUMBER OF CUSTOMERS ACQUIRED AND RETAINED IS THE SOURCE OF LEGITIMACY IN PERIODS 5, 6, 7 BY NICHE</t>
  </si>
  <si>
    <t>BOWLING BALL</t>
  </si>
  <si>
    <t>the legitimacy index is basically rooted in customers, but that number may be modified by other factors such as some actions</t>
  </si>
  <si>
    <t>IF YOU CAN CODE THE DATA AS ABOVE WITH A SINGLE NUMBER ONLY NEEDING TO BE CHANGED TO CALCULAT THE CUSTOMERS ABD REVENUE</t>
  </si>
  <si>
    <t>IT WILL MAKE IT DRAMATICALLY EASIER TO TUNE THE GAME</t>
  </si>
  <si>
    <t>IN DIFFERENT SEGMENTS OF THE GROWTH CURVE, CONSISTENT WITH THEORY</t>
  </si>
  <si>
    <t>EACH NICHE SHOULD BE TREATED AS A MARKET IN ITS OWN RIGHT. THIS MAKES HANDLING THE NUMBERS AND THE BOWLING BALL EFFECT</t>
  </si>
  <si>
    <t>DRAMATICALLY EASIER - THAT HAS CERTAINLY BEEN MY EXPERIENCE</t>
  </si>
  <si>
    <t>IT ALSO MAKES THE GAME EASIER TO CUSTOMIZE FOR CLIENTS</t>
  </si>
  <si>
    <t>ALL DATA ARE EXAMPLES</t>
  </si>
  <si>
    <t>IN THE GAME THE $ AND INDEXES WILL BE DERIVED FROM INTERNALLY CALCULATED NUMBERS</t>
  </si>
  <si>
    <t>STRENGTH APPLICABLE TO EACH NICHE</t>
  </si>
  <si>
    <t>TO CALCULATE THE SHARES: ADD ALL COMPETITOR GRAND TOTALS THEN FIND EACH PLAYER'S PROPORTION</t>
  </si>
  <si>
    <t>STARTING LEGITIMACY</t>
  </si>
  <si>
    <t>GROWTH PART OF CURVE LEGITIMACY CALCULATION</t>
  </si>
  <si>
    <t xml:space="preserve">THE NOTES BELOW APPLY TO BOTH THE NewCo AND THE LegacyCo </t>
  </si>
  <si>
    <t>THE ONLY SIGNIFICANT DIFFERENCE IS THE PERIOD TO WHICH THEY APPLY</t>
  </si>
  <si>
    <t>6LAGGARDS - SEE NOTE AT BOTTOM</t>
  </si>
  <si>
    <t>7 LAGGARDS SEE NOTE AT BOTTOM</t>
  </si>
  <si>
    <t>TOTAL MARKET</t>
  </si>
  <si>
    <t>AVERAGE Revenue per customer table</t>
  </si>
  <si>
    <t>FamilyfunVR</t>
  </si>
  <si>
    <t>KidsVR</t>
  </si>
  <si>
    <t>OutsideVR</t>
  </si>
  <si>
    <t>FreedomVR</t>
  </si>
  <si>
    <t>he sum of the two</t>
  </si>
  <si>
    <t>THE ALLOCATION OF VISIONARIES TOPLAYERS SHOULD BE RANDOM SUCH THAT EACH PLAYER GETS ONE 100 AND ONE 75</t>
  </si>
  <si>
    <t>THIS MEANS EACH PLAYER WILL GET LEGITIMACY IN TWO DIFFERENT NICHES SO FORCIG A FOCUS DECISION</t>
  </si>
  <si>
    <t>AMOUNTS ARE ADDED TO IT AND SUBTRACTED FROM IT.</t>
  </si>
  <si>
    <t>STARTS AT 100 IN PERIOD 1 IN EACH FUNCTION</t>
  </si>
  <si>
    <t>THIS FILE CONTAINS INFORMATION ON THE MARKETS FOR LegacyCo AND NewCo</t>
  </si>
  <si>
    <t>AT THE START OF THE GROWTH CURVE (PERIOD 4 IN NEWCO AND PERIOD 5 IN LegacyCo) PLAYERS CAN CHOSE TO ADDRESS 1, 2, OR ALL 3 OF THE NICHES.</t>
  </si>
  <si>
    <t>HOWEVER, FOR A PLAYER TO BE SUCCESSFUL IN ANY ONE NICHE HE MUST BE SEEN AS HAVING AN OFFERING THAT IS SUITABLE TO THE NICHE</t>
  </si>
  <si>
    <r>
      <t xml:space="preserve">THIS IS CALLED IN THE GAME HAVING </t>
    </r>
    <r>
      <rPr>
        <b/>
        <sz val="11"/>
        <color rgb="FFFF0000"/>
        <rFont val="Calibri"/>
        <family val="2"/>
        <scheme val="minor"/>
      </rPr>
      <t>'LEGITIMACY'</t>
    </r>
    <r>
      <rPr>
        <sz val="11"/>
        <color theme="1"/>
        <rFont val="Calibri"/>
        <family val="2"/>
        <scheme val="minor"/>
      </rPr>
      <t>. IT IS QUITE POSSIBLE FOR A PLAYER TO HAVE NO LEGITIMACY IN A PARTICULAR NICHE</t>
    </r>
  </si>
  <si>
    <t>for relative weight add all players OPTING TO PLAY IN THAT NICHE and then find proportions</t>
  </si>
  <si>
    <t>THUS A WEIGHTNIG SYSTEM BY PERIOD. THE CLASSIC IS THAT ADVERTISING HAS NO EFFECT AT THE START OF THE GROWTH CURVE</t>
  </si>
  <si>
    <t xml:space="preserve">SO FOR EXAMPLE  IN PERIOD 4 (NewCo ) OR PERIOD 5 (LegacyCo) THE WEIGHTING OF ZERO FOR ADVERTISING </t>
  </si>
  <si>
    <t>ELIMINATES ITS EFFECTS SO WASTING ANY MONEY SPENT ON IT</t>
  </si>
  <si>
    <t xml:space="preserve">1 IN THE FIRST PERIOD OF GROWTH (4 IN NewCo AND 5 IN LegacyCo) LEGITIMACY IS EQUAL TO THE BUSINESS VISIONARY RELATIONSHIP </t>
  </si>
  <si>
    <t>SO IF IN PERIOD 4 A PLAYER GETS 100 CUSTOMERS IN A NICHE,THOSE CUSTOMERS BECOME THE BASIS OF LEGITIMACY IN THAT NICHE IN THE NEXT PERIOD</t>
  </si>
  <si>
    <t>3 THAT IS HOWEVER NOT ALL. THEORY SAYS THAT SUCCESS IN ONE NICHE WILL CARRY ACROSS TO OTHER NICHES IN FUTURE PERIODS. KNOWN AS THE BOWLING BALL THEORY</t>
  </si>
  <si>
    <t>GAINED IN THAT NICHE IN P4 WILL BE ADDED TO THE LEGITIMACY CALCULATION FOR THE THE GOVERNMENT NICHE IF IT IS SELECTED IN PERIOD 5</t>
  </si>
  <si>
    <t>IT IS HIGHLY UNLIKELY (IN FACT IMPOSSIBLE IN PRIOD 4 NEWCO) FOR A PLAYER TO HAVE LEGITIMACY N ALL NICHES - THIS MEANS THAT</t>
  </si>
  <si>
    <t xml:space="preserve">IF ALL NICHES IN P4 (NewCo) OR P5 (LegacyCo) ARE SELECTED AT LEAST ONE WILL HAVE NO LEGITIMACY AND WILL BE ZERO SO WASTING ALL RESOURCES APPLIED TO IT </t>
  </si>
  <si>
    <r>
      <t xml:space="preserve">THE LEGITIMACY INDEX IS BASED ON THE NUMBER OF CUSTOMERS THE PLAYER HAS </t>
    </r>
    <r>
      <rPr>
        <b/>
        <sz val="11"/>
        <color rgb="FFFF0000"/>
        <rFont val="Calibri"/>
        <family val="2"/>
        <scheme val="minor"/>
      </rPr>
      <t>ACQUIRED AND RETAINED</t>
    </r>
    <r>
      <rPr>
        <sz val="11"/>
        <color theme="1"/>
        <rFont val="Calibri"/>
        <family val="2"/>
        <scheme val="minor"/>
      </rPr>
      <t xml:space="preserve"> IN THAT NICHE</t>
    </r>
  </si>
  <si>
    <r>
      <t xml:space="preserve">ALSO I HAVE SIMPLIFIED THE GAME BY ASSUMING THAT ALL CUSTOMERS </t>
    </r>
    <r>
      <rPr>
        <b/>
        <sz val="11"/>
        <color theme="1"/>
        <rFont val="Calibri"/>
        <family val="2"/>
        <scheme val="minor"/>
      </rPr>
      <t>ARE RETAINED THROUGHOUT THE GROWTH CURVE. THIS IS NOT UNREASONABLE</t>
    </r>
  </si>
  <si>
    <t>FAIRNESS IN THE FACE OF RANDOM ALLOCATION IS MAINTAINED AS ALL THE AS ALL NICHE AND LEGITIMACY NUMBERS ARE THE SAME T</t>
  </si>
  <si>
    <t>$RESOURCES</t>
  </si>
  <si>
    <t>THE $ RESOURCE NUMBER IS THE SUM OF THE PLAYERS' INPUTS OF DISCRETIONARY EXPENDITIRE/BUDGET - SEE INTERFACE DOCUMENT INCLUDED</t>
  </si>
  <si>
    <t>PLUS ALL HEADCOUNT COSTS FOR EACH OF THE FUNCTIONS IN THE PERIOD. THESE SHOULD DERIVE FROM THE WORKFORCE FUNCTION</t>
  </si>
  <si>
    <t>IF THE ACCOUNTS ARE CODED CORRECTLY THE $RESOURCES ARE THE SAME AS THE COSTS APPLIED TO THE ACCOUNTS UNDER EACH FUNCTION</t>
  </si>
  <si>
    <r>
      <t xml:space="preserve">NOTE: LEADERSHIP IS A FUNCTION AND HAS COSTS. IN EARLIER VERSIONS OF THE ACCOUNTS </t>
    </r>
    <r>
      <rPr>
        <b/>
        <sz val="11"/>
        <color theme="1"/>
        <rFont val="Calibri"/>
        <family val="2"/>
        <scheme val="minor"/>
      </rPr>
      <t>LEADERSHIP</t>
    </r>
    <r>
      <rPr>
        <sz val="11"/>
        <color theme="1"/>
        <rFont val="Calibri"/>
        <family val="2"/>
        <scheme val="minor"/>
      </rPr>
      <t xml:space="preserve"> WAS NOT SEEN AS A BUSINESS FUNCTION.</t>
    </r>
  </si>
  <si>
    <t>SEE NEXT TAB</t>
  </si>
  <si>
    <t>IN PERIOD 6 THERE IS A GROUP CALLED THE LAGGARDS. THESE ARE NOT COMPETED FOR IN THE SAME WAY</t>
  </si>
  <si>
    <t>IF THE PLAYER HAS GAINEDAND RETAINED OVER 50% OF ALL POSSIBLE CUSOMERS FROM ALL NICHES THEN ALL LAGGARDS ARE ALLOCATED TO THAT PLAYER SPREAD EVENYL ACROSS THE NICHES</t>
  </si>
  <si>
    <t>THEY ARE PERMANENT</t>
  </si>
  <si>
    <t>PROP BY NICHE</t>
  </si>
  <si>
    <t>EXPECTED REV PER CUSTOMER</t>
  </si>
  <si>
    <t>THE .75, 1, 1.1 ARE MULTIPLIERS OF THE EXPECTED REVENUE PER CUSTOMER BY NICHE</t>
  </si>
  <si>
    <t>SO IN EDUCATION EXPECTED REVENUE PER CUSTOMER IS 75% OF THE OVERAL AVERAGE</t>
  </si>
  <si>
    <t>EXPECTED REV TIMES # OF NICHE CUSTOMERS</t>
  </si>
  <si>
    <t xml:space="preserve">SO THE LOGIC NOW IS: </t>
  </si>
  <si>
    <t>FIRST THE PLAYERS SELECT AND COMMIT TO A STRATEGY BY NICHE. ONCE DONE THEY ARE STUCK WITH IT</t>
  </si>
  <si>
    <t>SECOND THE LAYERS DO THEIR HEADCOUNT AND DISCRETIONARY EXPENDITURE SO FIXING THE $ RESOURCES COMPONENT</t>
  </si>
  <si>
    <t>OF THE MARKET SHARE CALCULATION I THAT PERIOD</t>
  </si>
  <si>
    <t xml:space="preserve">IT IS IMPORTANT TO REMEMBER THAT THE RESOURCES ARE SPREAD ACROSS THE NICHES: 1 NICHE GETS ALL THE RESOURCES; </t>
  </si>
  <si>
    <t>2 NICHES GET 50% OF RESOURCES EACH AND 3 GET ONE THIRD EACH.</t>
  </si>
  <si>
    <t>THIS IS ILLUSTRATED IN THE TABLE BELOW</t>
  </si>
  <si>
    <t>IT IS CRUCIAL TO REMEMBER THAT THE WEIGHTS DIFFER FROM PERIOD TO PERIOD</t>
  </si>
  <si>
    <t>TO CALCULATE THE SHARES: ADD ALL COMPETITOR GRAND TOTALS THEN FIND EACH PLAYER'S PROPORTION AND APLY THEM TO THE SELECTED NICHES</t>
  </si>
  <si>
    <t xml:space="preserve">LEGITIMACY IS A KEY PART OF THE SHARE CALCULATION. </t>
  </si>
  <si>
    <t xml:space="preserve">BROADLY SPEAKING LEGITIMACY IS THE ACCUMULATED CUSTOMERS FROM PRIOR PERIODS - ACCUMULATION IS IMPORTANT </t>
  </si>
  <si>
    <t>THE PROBLEM IS HOW TO START THE PROCESS.</t>
  </si>
  <si>
    <t>IN NewCo IN THE PERIOD 2 COMPETITION EACH VISIONARY HAS LEGITIMACY WITH ONE OR TWO NICHES.</t>
  </si>
  <si>
    <t>IT IS POSSIBLE TO 'WIN' BOTH THE VISIONARIES IN ONE NICHE</t>
  </si>
  <si>
    <t>MORE LIKELY IS TO GT VISIONARIES IN DIFFERENT NICHES</t>
  </si>
  <si>
    <t>IF YOU HAVE BOTH THEIR LEGITIMACY IN THE NICHE IS ADDITIVE AND GUARANTEES YOU 100% OF THE CUSTOMERS AS NO OTHER TEAM HAS ANY LEGITIMACY</t>
  </si>
  <si>
    <t xml:space="preserve">THE TABLE BELOW SETS OUT THE STARTING LEGITIMACY NUMBERS. </t>
  </si>
  <si>
    <t>STARTING LEGITIMACY NUMBERS FROM VISIONARIES</t>
  </si>
  <si>
    <t>A CONSTRAINT CAN BE PLACED ON THE VISIONARY COMPETITION THAT LIMITS THE NUMBER OF VISIONARIES A PLAYER CAN WIN</t>
  </si>
  <si>
    <t>IN PERIOD 4 ONLY THE VISIONARY LEGITIMACY COUNTS</t>
  </si>
  <si>
    <t>IN PERIOD 5 LEGITIMACY (CUSTOMERS GAINED IN PERIOD 4) FROM TWO NICHES ARE ADDED TOGETHER</t>
  </si>
  <si>
    <t>IN THE CHART CUSTOMER GAINED IN EDUCATION (A) ARE ADDED TO CUSTOMERS GAINED IN GOVERNMENT (B) TO FORM TOATAL LEGITIMACY.</t>
  </si>
  <si>
    <t>SO (FOR EXAMPLE) IF IN P4 A PLAYER SELECTED EDUCATION AS A SOLE NICHE IN P5 IT WOULD HAVE THE CUSTOMERS FROM A</t>
  </si>
  <si>
    <t>IF IN P5 THE PLAYER SELECTED GOVERNMENT AS ITS SECOND NICHE HE WOULD HAVE A LEGITIMACY FORMED BY THE CUSTOMERS WON IN P4 IN PERIOD 4.</t>
  </si>
  <si>
    <t>YOU CAN WORK OUT ALL THE OTHER COMBINATIONS.</t>
  </si>
  <si>
    <t>IN PERIOD 6 AND 7 ALL CUSTOMERS REGARDLESS OF SOURCE ARE COMBINED TO FORM THE LEGITIMACY FOR ANY NICHE</t>
  </si>
  <si>
    <t>THOUGHTS</t>
  </si>
  <si>
    <t>THIS PAGE IS BASICALLY EXACTLY THE SAME AS THE NewCo PAGE BUT WITH DIFFERENT NICHES AND DIFFERENT NUMBERS</t>
  </si>
  <si>
    <t>IF UNSURE THE NewCo PAGE CAN GIVE FURTHER GUIDANCE</t>
  </si>
  <si>
    <t>LEGITIMACY INDEX (REPUTATION/INFLUENCE)</t>
  </si>
  <si>
    <t>WHEN IT REFERS TO THE BUSINESS VISIONARIES IT IS AN ABSOLUTE NUMBER</t>
  </si>
  <si>
    <t>WHEN IT IS LINKED TO CLIMBING THE GROWTH CURVE IT IS MOSTLY LINKED TO THE NUMBER OF CUSTOMERS ACQUIRED AND RETAINED IN PRIOR PERIODS</t>
  </si>
  <si>
    <t>AN OVERALL COMPANY INDEX WITH NO CONNECTION TO A SPECIFIC BUSINESS FUNCTION</t>
  </si>
  <si>
    <t>IT CAN BE MODIFIED BY ACTIONS TAKEN IN THE 'ACTIONS' FUNCTION MOSTLY DURING THE GROWTH PERIODS</t>
  </si>
  <si>
    <t>A GENERAL NOTE:</t>
  </si>
  <si>
    <t>I HAVE FOUND IT MUCH EASIER TO THINK OF THE NICHES IN BOTH THE NewCo AND LegacyCo AS SEPARATE MARKETS</t>
  </si>
  <si>
    <t>RATHER THAN TRYING TO COMBINE THEM - DRAMATICALLY EASIER</t>
  </si>
  <si>
    <t>THE RULES FOR EACH CAN BE MORE EASILY APPLIED</t>
  </si>
  <si>
    <t>AND TO FIND A TOTAL YOU SIMPLY ADD THE NICHE RESULTS</t>
  </si>
  <si>
    <t>IN THE NewCo AND POST CRASH LegacyCo THE MARKET FOCUS IS ON WINNING CUSTOMERS</t>
  </si>
  <si>
    <t xml:space="preserve"> REVENUE IS SIMPLY CUSTOMERS TIMES AN AVERAGE RETURN</t>
  </si>
  <si>
    <t>THIS IS ALSO REFLECTED IN THE DASHBOARD GRAPHICS</t>
  </si>
  <si>
    <t>number of competitors</t>
  </si>
  <si>
    <t>equal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</si>
</sst>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3" fontId="0" fillId="2" borderId="0" xfId="0" applyNumberFormat="1" applyFill="1"/>
    <xf numFmtId="43" fontId="0" fillId="0" borderId="0" xfId="1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3" borderId="0" xfId="0" applyFill="1"/>
    <xf numFmtId="1" fontId="0" fillId="3" borderId="0" xfId="0" applyNumberFormat="1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41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/>
    <xf numFmtId="43" fontId="0" fillId="2" borderId="0" xfId="1" applyFont="1" applyFill="1"/>
    <xf numFmtId="43" fontId="0" fillId="3" borderId="0" xfId="1" applyFont="1" applyFill="1"/>
    <xf numFmtId="43" fontId="0" fillId="0" borderId="0" xfId="0" applyNumberFormat="1"/>
    <xf numFmtId="0" fontId="0" fillId="0" borderId="0" xfId="0" applyAlignment="1">
      <alignment vertical="center" wrapText="1"/>
    </xf>
    <xf numFmtId="0" fontId="0" fillId="4" borderId="0" xfId="0" applyFill="1"/>
    <xf numFmtId="0" fontId="3" fillId="4" borderId="0" xfId="0" applyFont="1" applyFill="1" applyAlignment="1">
      <alignment horizontal="center"/>
    </xf>
    <xf numFmtId="41" fontId="3" fillId="4" borderId="0" xfId="1" applyNumberFormat="1" applyFont="1" applyFill="1" applyAlignment="1">
      <alignment horizontal="center"/>
    </xf>
    <xf numFmtId="43" fontId="3" fillId="4" borderId="0" xfId="1" applyFont="1" applyFill="1" applyAlignment="1">
      <alignment horizontal="center"/>
    </xf>
    <xf numFmtId="164" fontId="0" fillId="4" borderId="0" xfId="0" applyNumberFormat="1" applyFill="1"/>
    <xf numFmtId="0" fontId="4" fillId="4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E24"/>
  <sheetViews>
    <sheetView topLeftCell="A4" workbookViewId="0">
      <selection activeCell="D17" sqref="D17"/>
    </sheetView>
  </sheetViews>
  <sheetFormatPr defaultRowHeight="15" x14ac:dyDescent="0.25"/>
  <sheetData>
    <row r="3" spans="5:5" x14ac:dyDescent="0.25">
      <c r="E3" t="s">
        <v>200</v>
      </c>
    </row>
    <row r="5" spans="5:5" x14ac:dyDescent="0.25">
      <c r="E5" t="s">
        <v>42</v>
      </c>
    </row>
    <row r="7" spans="5:5" x14ac:dyDescent="0.25">
      <c r="E7" t="s">
        <v>40</v>
      </c>
    </row>
    <row r="9" spans="5:5" x14ac:dyDescent="0.25">
      <c r="E9" t="s">
        <v>41</v>
      </c>
    </row>
    <row r="13" spans="5:5" x14ac:dyDescent="0.25">
      <c r="E13" s="8" t="s">
        <v>265</v>
      </c>
    </row>
    <row r="14" spans="5:5" x14ac:dyDescent="0.25">
      <c r="E14" s="8" t="s">
        <v>266</v>
      </c>
    </row>
    <row r="15" spans="5:5" x14ac:dyDescent="0.25">
      <c r="E15" s="8" t="s">
        <v>267</v>
      </c>
    </row>
    <row r="16" spans="5:5" x14ac:dyDescent="0.25">
      <c r="E16" s="8"/>
    </row>
    <row r="17" spans="5:5" x14ac:dyDescent="0.25">
      <c r="E17" s="8" t="s">
        <v>268</v>
      </c>
    </row>
    <row r="18" spans="5:5" x14ac:dyDescent="0.25">
      <c r="E18" s="8" t="s">
        <v>269</v>
      </c>
    </row>
    <row r="19" spans="5:5" x14ac:dyDescent="0.25">
      <c r="E19" s="8"/>
    </row>
    <row r="20" spans="5:5" x14ac:dyDescent="0.25">
      <c r="E20" s="8" t="s">
        <v>270</v>
      </c>
    </row>
    <row r="21" spans="5:5" x14ac:dyDescent="0.25">
      <c r="E21" s="8" t="s">
        <v>271</v>
      </c>
    </row>
    <row r="22" spans="5:5" x14ac:dyDescent="0.25">
      <c r="E22" s="8"/>
    </row>
    <row r="23" spans="5:5" x14ac:dyDescent="0.25">
      <c r="E23" s="8" t="s">
        <v>272</v>
      </c>
    </row>
    <row r="24" spans="5:5" x14ac:dyDescent="0.25">
      <c r="E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8"/>
  <sheetViews>
    <sheetView topLeftCell="A46" workbookViewId="0">
      <selection activeCell="H38" sqref="H38"/>
    </sheetView>
  </sheetViews>
  <sheetFormatPr defaultRowHeight="15" x14ac:dyDescent="0.25"/>
  <cols>
    <col min="7" max="7" width="10.85546875" customWidth="1"/>
    <col min="8" max="18" width="15.28515625" bestFit="1" customWidth="1"/>
  </cols>
  <sheetData>
    <row r="2" spans="3:18" x14ac:dyDescent="0.25">
      <c r="E2" t="s">
        <v>107</v>
      </c>
    </row>
    <row r="3" spans="3:18" x14ac:dyDescent="0.25">
      <c r="E3" t="s">
        <v>120</v>
      </c>
    </row>
    <row r="4" spans="3:18" x14ac:dyDescent="0.25">
      <c r="E4" t="s">
        <v>121</v>
      </c>
    </row>
    <row r="5" spans="3:18" x14ac:dyDescent="0.25">
      <c r="E5" t="s">
        <v>122</v>
      </c>
    </row>
    <row r="6" spans="3:18" x14ac:dyDescent="0.25">
      <c r="E6" t="s">
        <v>123</v>
      </c>
    </row>
    <row r="11" spans="3:18" x14ac:dyDescent="0.25">
      <c r="C11" s="8" t="s">
        <v>108</v>
      </c>
    </row>
    <row r="12" spans="3:18" x14ac:dyDescent="0.25">
      <c r="H12" s="37" t="s">
        <v>119</v>
      </c>
      <c r="I12" s="37"/>
      <c r="J12" s="37"/>
    </row>
    <row r="13" spans="3:18" x14ac:dyDescent="0.25">
      <c r="H13" s="30"/>
      <c r="I13" s="30"/>
      <c r="J13" s="30"/>
    </row>
    <row r="14" spans="3:18" s="8" customFormat="1" x14ac:dyDescent="0.25">
      <c r="H14" s="35" t="s">
        <v>109</v>
      </c>
      <c r="I14" s="35" t="s">
        <v>109</v>
      </c>
      <c r="J14" s="35" t="s">
        <v>109</v>
      </c>
      <c r="K14" s="8" t="s">
        <v>109</v>
      </c>
      <c r="L14" s="8" t="s">
        <v>109</v>
      </c>
      <c r="M14" s="8" t="s">
        <v>109</v>
      </c>
      <c r="N14" s="8" t="s">
        <v>109</v>
      </c>
      <c r="O14" s="8" t="s">
        <v>109</v>
      </c>
      <c r="P14" s="8" t="s">
        <v>109</v>
      </c>
      <c r="Q14" s="8" t="s">
        <v>109</v>
      </c>
      <c r="R14" s="8" t="s">
        <v>109</v>
      </c>
    </row>
    <row r="15" spans="3:18" x14ac:dyDescent="0.25">
      <c r="H15" s="31">
        <v>-3</v>
      </c>
      <c r="I15" s="31">
        <v>-2</v>
      </c>
      <c r="J15" s="31">
        <v>-1</v>
      </c>
      <c r="K15">
        <v>1</v>
      </c>
      <c r="L15">
        <v>2</v>
      </c>
      <c r="M15">
        <v>3</v>
      </c>
      <c r="N15">
        <v>4</v>
      </c>
      <c r="O15">
        <v>5</v>
      </c>
      <c r="P15">
        <v>6</v>
      </c>
      <c r="Q15">
        <v>7</v>
      </c>
      <c r="R15">
        <v>8</v>
      </c>
    </row>
    <row r="16" spans="3:18" x14ac:dyDescent="0.25">
      <c r="C16" s="8" t="s">
        <v>110</v>
      </c>
      <c r="H16" s="31">
        <v>1</v>
      </c>
      <c r="I16" s="31">
        <v>1</v>
      </c>
      <c r="J16" s="31">
        <v>1</v>
      </c>
      <c r="K16">
        <v>1.05</v>
      </c>
      <c r="L16">
        <v>1.05</v>
      </c>
      <c r="M16">
        <v>1.05</v>
      </c>
      <c r="N16">
        <v>1.07</v>
      </c>
      <c r="O16">
        <v>1</v>
      </c>
      <c r="P16">
        <v>1</v>
      </c>
      <c r="Q16">
        <v>1</v>
      </c>
      <c r="R16">
        <v>1</v>
      </c>
    </row>
    <row r="17" spans="3:19" x14ac:dyDescent="0.25">
      <c r="C17" s="8"/>
      <c r="H17" s="31"/>
      <c r="I17" s="31"/>
      <c r="J17" s="31"/>
    </row>
    <row r="18" spans="3:19" x14ac:dyDescent="0.25">
      <c r="C18" s="8" t="s">
        <v>111</v>
      </c>
      <c r="H18" s="32">
        <v>120000</v>
      </c>
      <c r="I18" s="32">
        <f>H18*I16</f>
        <v>120000</v>
      </c>
      <c r="J18" s="32">
        <f t="shared" ref="J18:R18" si="0">I18*J16</f>
        <v>120000</v>
      </c>
      <c r="K18" s="20">
        <f t="shared" si="0"/>
        <v>126000</v>
      </c>
      <c r="L18" s="20">
        <f t="shared" si="0"/>
        <v>132300</v>
      </c>
      <c r="M18" s="20">
        <f t="shared" si="0"/>
        <v>138915</v>
      </c>
      <c r="N18" s="20">
        <f t="shared" si="0"/>
        <v>148639.05000000002</v>
      </c>
      <c r="O18" s="20">
        <f t="shared" si="0"/>
        <v>148639.05000000002</v>
      </c>
      <c r="P18" s="20">
        <f t="shared" si="0"/>
        <v>148639.05000000002</v>
      </c>
      <c r="Q18" s="20">
        <f t="shared" si="0"/>
        <v>148639.05000000002</v>
      </c>
      <c r="R18" s="20">
        <f t="shared" si="0"/>
        <v>148639.05000000002</v>
      </c>
      <c r="S18" s="19"/>
    </row>
    <row r="19" spans="3:19" x14ac:dyDescent="0.25">
      <c r="C19" s="8" t="s">
        <v>112</v>
      </c>
      <c r="H19" s="33">
        <v>0.6</v>
      </c>
      <c r="I19" s="33">
        <v>0.6</v>
      </c>
      <c r="J19" s="33">
        <v>0.6</v>
      </c>
      <c r="K19" s="3">
        <v>0.6</v>
      </c>
      <c r="L19" s="3">
        <v>0.6</v>
      </c>
      <c r="M19" s="3">
        <v>0.6</v>
      </c>
      <c r="N19" s="3">
        <v>0.4</v>
      </c>
      <c r="O19" s="3">
        <v>0.3</v>
      </c>
      <c r="P19" s="3">
        <v>0.2</v>
      </c>
      <c r="Q19" s="3">
        <v>0.2</v>
      </c>
      <c r="R19" s="3">
        <v>0.2</v>
      </c>
      <c r="S19" s="19"/>
    </row>
    <row r="20" spans="3:19" x14ac:dyDescent="0.25">
      <c r="C20" s="8" t="s">
        <v>113</v>
      </c>
      <c r="H20" s="32">
        <f>H18*H19</f>
        <v>72000</v>
      </c>
      <c r="I20" s="32">
        <f t="shared" ref="I20:R20" si="1">I18*I19</f>
        <v>72000</v>
      </c>
      <c r="J20" s="32">
        <f t="shared" si="1"/>
        <v>72000</v>
      </c>
      <c r="K20" s="20">
        <f t="shared" si="1"/>
        <v>75600</v>
      </c>
      <c r="L20" s="20">
        <f t="shared" si="1"/>
        <v>79380</v>
      </c>
      <c r="M20" s="20">
        <f t="shared" si="1"/>
        <v>83349</v>
      </c>
      <c r="N20" s="20">
        <f t="shared" si="1"/>
        <v>59455.62000000001</v>
      </c>
      <c r="O20" s="20">
        <f t="shared" si="1"/>
        <v>44591.715000000004</v>
      </c>
      <c r="P20" s="20">
        <f t="shared" si="1"/>
        <v>29727.810000000005</v>
      </c>
      <c r="Q20" s="20">
        <f t="shared" si="1"/>
        <v>29727.810000000005</v>
      </c>
      <c r="R20" s="20">
        <f t="shared" si="1"/>
        <v>29727.810000000005</v>
      </c>
      <c r="S20" s="19"/>
    </row>
    <row r="21" spans="3:19" x14ac:dyDescent="0.25">
      <c r="C21" s="8" t="s">
        <v>114</v>
      </c>
      <c r="H21" s="32">
        <v>20000</v>
      </c>
      <c r="I21" s="32">
        <v>20000</v>
      </c>
      <c r="J21" s="32">
        <v>20000</v>
      </c>
      <c r="K21" s="20">
        <v>20000</v>
      </c>
      <c r="L21" s="20">
        <v>20000</v>
      </c>
      <c r="M21" s="20">
        <v>20000</v>
      </c>
      <c r="N21" s="20">
        <v>12000</v>
      </c>
      <c r="O21" s="20">
        <v>8000</v>
      </c>
      <c r="P21" s="20">
        <v>7500</v>
      </c>
      <c r="Q21" s="20">
        <v>7000</v>
      </c>
      <c r="R21" s="20">
        <v>6000</v>
      </c>
      <c r="S21" s="19"/>
    </row>
    <row r="22" spans="3:19" x14ac:dyDescent="0.25">
      <c r="C22" s="8"/>
      <c r="H22" s="32"/>
      <c r="I22" s="32"/>
      <c r="J22" s="32"/>
      <c r="K22" s="20"/>
      <c r="L22" s="20"/>
      <c r="M22" s="20"/>
      <c r="N22" s="20"/>
      <c r="O22" s="20"/>
      <c r="P22" s="20"/>
      <c r="Q22" s="20"/>
      <c r="R22" s="20"/>
      <c r="S22" s="19"/>
    </row>
    <row r="23" spans="3:19" x14ac:dyDescent="0.25">
      <c r="C23" s="8" t="s">
        <v>115</v>
      </c>
      <c r="H23" s="32">
        <f>H20*H21</f>
        <v>1440000000</v>
      </c>
      <c r="I23" s="32">
        <f t="shared" ref="I23:R23" si="2">I20*I21</f>
        <v>1440000000</v>
      </c>
      <c r="J23" s="32">
        <f t="shared" si="2"/>
        <v>1440000000</v>
      </c>
      <c r="K23" s="20">
        <f t="shared" si="2"/>
        <v>1512000000</v>
      </c>
      <c r="L23" s="20">
        <f t="shared" si="2"/>
        <v>1587600000</v>
      </c>
      <c r="M23" s="20">
        <f t="shared" si="2"/>
        <v>1666980000</v>
      </c>
      <c r="N23" s="20">
        <f t="shared" si="2"/>
        <v>713467440.00000012</v>
      </c>
      <c r="O23" s="20">
        <f t="shared" si="2"/>
        <v>356733720.00000006</v>
      </c>
      <c r="P23" s="20">
        <f t="shared" si="2"/>
        <v>222958575.00000003</v>
      </c>
      <c r="Q23" s="20">
        <f t="shared" si="2"/>
        <v>208094670.00000003</v>
      </c>
      <c r="R23" s="20">
        <f t="shared" si="2"/>
        <v>178366860.00000003</v>
      </c>
      <c r="S23" s="19"/>
    </row>
    <row r="24" spans="3:19" x14ac:dyDescent="0.25">
      <c r="C24" s="8"/>
      <c r="H24" s="34">
        <f>H23*0.2</f>
        <v>288000000</v>
      </c>
      <c r="I24" s="34">
        <f t="shared" ref="I24:R24" si="3">I23*0.2</f>
        <v>288000000</v>
      </c>
      <c r="J24" s="34">
        <f t="shared" si="3"/>
        <v>288000000</v>
      </c>
      <c r="K24" s="19">
        <f t="shared" si="3"/>
        <v>302400000</v>
      </c>
      <c r="L24" s="19">
        <f t="shared" si="3"/>
        <v>317520000</v>
      </c>
      <c r="M24" s="19">
        <f t="shared" si="3"/>
        <v>333396000</v>
      </c>
      <c r="N24" s="19">
        <f t="shared" si="3"/>
        <v>142693488.00000003</v>
      </c>
      <c r="O24" s="19">
        <f t="shared" si="3"/>
        <v>71346744.000000015</v>
      </c>
      <c r="P24" s="19">
        <f t="shared" si="3"/>
        <v>44591715.000000007</v>
      </c>
      <c r="Q24" s="19">
        <f t="shared" si="3"/>
        <v>41618934.000000007</v>
      </c>
      <c r="R24" s="19">
        <f t="shared" si="3"/>
        <v>35673372.000000007</v>
      </c>
      <c r="S24" s="19"/>
    </row>
    <row r="25" spans="3:19" x14ac:dyDescent="0.25">
      <c r="C25" s="8"/>
      <c r="H25" s="30"/>
      <c r="I25" s="30"/>
      <c r="J25" s="30"/>
    </row>
    <row r="26" spans="3:19" x14ac:dyDescent="0.25">
      <c r="C26" s="8" t="s">
        <v>116</v>
      </c>
      <c r="H26" s="30"/>
      <c r="I26" s="30"/>
      <c r="J26" s="30"/>
    </row>
    <row r="27" spans="3:19" x14ac:dyDescent="0.25">
      <c r="C27" s="8"/>
      <c r="H27" s="30"/>
      <c r="I27" s="30"/>
      <c r="J27" s="30"/>
    </row>
    <row r="28" spans="3:19" x14ac:dyDescent="0.25">
      <c r="C28" s="8"/>
      <c r="H28" s="37" t="s">
        <v>119</v>
      </c>
      <c r="I28" s="37"/>
      <c r="J28" s="37"/>
    </row>
    <row r="29" spans="3:19" x14ac:dyDescent="0.25">
      <c r="C29" s="8"/>
      <c r="H29" s="30"/>
      <c r="I29" s="30"/>
      <c r="J29" s="30"/>
    </row>
    <row r="30" spans="3:19" x14ac:dyDescent="0.25">
      <c r="C30" s="8"/>
      <c r="H30" s="30"/>
      <c r="I30" s="30"/>
      <c r="J30" s="30"/>
    </row>
    <row r="31" spans="3:19" x14ac:dyDescent="0.25">
      <c r="C31" s="8"/>
      <c r="H31" s="31" t="s">
        <v>109</v>
      </c>
      <c r="I31" s="31" t="s">
        <v>109</v>
      </c>
      <c r="J31" s="31" t="s">
        <v>109</v>
      </c>
      <c r="K31" t="s">
        <v>109</v>
      </c>
      <c r="L31" t="s">
        <v>109</v>
      </c>
      <c r="M31" t="s">
        <v>109</v>
      </c>
      <c r="N31" t="s">
        <v>109</v>
      </c>
      <c r="O31" t="s">
        <v>109</v>
      </c>
      <c r="P31" t="s">
        <v>109</v>
      </c>
      <c r="Q31" t="s">
        <v>109</v>
      </c>
      <c r="R31" t="s">
        <v>109</v>
      </c>
    </row>
    <row r="32" spans="3:19" x14ac:dyDescent="0.25">
      <c r="C32" s="8"/>
      <c r="H32" s="31">
        <v>-3</v>
      </c>
      <c r="I32" s="31">
        <v>-2</v>
      </c>
      <c r="J32" s="31">
        <v>-1</v>
      </c>
      <c r="K32">
        <v>1</v>
      </c>
      <c r="L32">
        <v>2</v>
      </c>
      <c r="M32">
        <v>3</v>
      </c>
      <c r="N32">
        <v>4</v>
      </c>
      <c r="O32">
        <v>5</v>
      </c>
      <c r="P32">
        <v>6</v>
      </c>
      <c r="Q32">
        <v>7</v>
      </c>
      <c r="R32">
        <v>8</v>
      </c>
    </row>
    <row r="33" spans="2:18" x14ac:dyDescent="0.25">
      <c r="C33" s="8" t="s">
        <v>110</v>
      </c>
      <c r="H33" s="33">
        <v>1</v>
      </c>
      <c r="I33" s="33">
        <v>1</v>
      </c>
      <c r="J33" s="33">
        <v>1</v>
      </c>
      <c r="K33" s="3">
        <v>1.05</v>
      </c>
      <c r="L33" s="3">
        <v>1.05</v>
      </c>
      <c r="M33" s="3">
        <v>1.05</v>
      </c>
      <c r="N33" s="3">
        <v>1.07</v>
      </c>
      <c r="O33" s="3">
        <v>1.1000000000000001</v>
      </c>
      <c r="P33" s="3">
        <v>1.9</v>
      </c>
      <c r="Q33" s="3">
        <v>2</v>
      </c>
      <c r="R33" s="3">
        <v>2</v>
      </c>
    </row>
    <row r="34" spans="2:18" x14ac:dyDescent="0.25">
      <c r="C34" s="8"/>
      <c r="H34" s="31"/>
      <c r="I34" s="31"/>
      <c r="J34" s="31"/>
    </row>
    <row r="35" spans="2:18" x14ac:dyDescent="0.25">
      <c r="C35" s="8" t="s">
        <v>111</v>
      </c>
      <c r="H35" s="33">
        <v>9000000</v>
      </c>
      <c r="I35" s="33">
        <f>H35*I33</f>
        <v>9000000</v>
      </c>
      <c r="J35" s="33">
        <f t="shared" ref="J35:R35" si="4">I35*J33</f>
        <v>9000000</v>
      </c>
      <c r="K35" s="3">
        <f t="shared" si="4"/>
        <v>9450000</v>
      </c>
      <c r="L35" s="3">
        <f t="shared" si="4"/>
        <v>9922500</v>
      </c>
      <c r="M35" s="3">
        <f t="shared" si="4"/>
        <v>10418625</v>
      </c>
      <c r="N35" s="3">
        <f t="shared" si="4"/>
        <v>11147928.75</v>
      </c>
      <c r="O35" s="3">
        <f t="shared" si="4"/>
        <v>12262721.625000002</v>
      </c>
      <c r="P35" s="3">
        <f t="shared" si="4"/>
        <v>23299171.087500002</v>
      </c>
      <c r="Q35" s="3">
        <f t="shared" si="4"/>
        <v>46598342.175000004</v>
      </c>
      <c r="R35" s="3">
        <f t="shared" si="4"/>
        <v>93196684.350000009</v>
      </c>
    </row>
    <row r="36" spans="2:18" x14ac:dyDescent="0.25">
      <c r="C36" s="8" t="s">
        <v>117</v>
      </c>
      <c r="H36" s="33">
        <v>0.4</v>
      </c>
      <c r="I36" s="33">
        <v>0.4</v>
      </c>
      <c r="J36" s="33">
        <v>0.4</v>
      </c>
      <c r="K36" s="3">
        <v>0.4</v>
      </c>
      <c r="L36" s="3">
        <v>0.4</v>
      </c>
      <c r="M36" s="3">
        <v>0.4</v>
      </c>
      <c r="N36" s="3">
        <v>0.2</v>
      </c>
      <c r="O36" s="3">
        <v>0.06</v>
      </c>
      <c r="P36" s="3">
        <v>0.06</v>
      </c>
      <c r="Q36" s="3">
        <v>0.04</v>
      </c>
      <c r="R36" s="3">
        <v>5.0000000000000001E-3</v>
      </c>
    </row>
    <row r="37" spans="2:18" x14ac:dyDescent="0.25">
      <c r="C37" s="8" t="s">
        <v>113</v>
      </c>
      <c r="H37" s="33">
        <f>H35*H36</f>
        <v>3600000</v>
      </c>
      <c r="I37" s="33">
        <f t="shared" ref="I37:R37" si="5">I35*I36</f>
        <v>3600000</v>
      </c>
      <c r="J37" s="33">
        <f t="shared" si="5"/>
        <v>3600000</v>
      </c>
      <c r="K37" s="3">
        <f t="shared" si="5"/>
        <v>3780000</v>
      </c>
      <c r="L37" s="3">
        <f t="shared" si="5"/>
        <v>3969000</v>
      </c>
      <c r="M37" s="3">
        <f t="shared" si="5"/>
        <v>4167450</v>
      </c>
      <c r="N37" s="3">
        <f t="shared" si="5"/>
        <v>2229585.75</v>
      </c>
      <c r="O37" s="3">
        <f t="shared" si="5"/>
        <v>735763.2975000001</v>
      </c>
      <c r="P37" s="3">
        <f t="shared" si="5"/>
        <v>1397950.2652500002</v>
      </c>
      <c r="Q37" s="3">
        <f t="shared" si="5"/>
        <v>1863933.6870000002</v>
      </c>
      <c r="R37" s="3">
        <f t="shared" si="5"/>
        <v>465983.42175000004</v>
      </c>
    </row>
    <row r="38" spans="2:18" x14ac:dyDescent="0.25">
      <c r="C38" s="8" t="s">
        <v>118</v>
      </c>
      <c r="H38" s="33">
        <v>140</v>
      </c>
      <c r="I38" s="33">
        <v>140</v>
      </c>
      <c r="J38" s="33">
        <v>140</v>
      </c>
      <c r="K38" s="3">
        <v>155</v>
      </c>
      <c r="L38" s="3">
        <v>160</v>
      </c>
      <c r="M38" s="3">
        <v>160</v>
      </c>
      <c r="N38" s="3">
        <v>120</v>
      </c>
      <c r="O38" s="3">
        <v>120</v>
      </c>
      <c r="P38" s="3">
        <v>120</v>
      </c>
      <c r="Q38" s="3">
        <v>120</v>
      </c>
      <c r="R38" s="3">
        <v>120</v>
      </c>
    </row>
    <row r="39" spans="2:18" x14ac:dyDescent="0.25">
      <c r="C39" s="8"/>
      <c r="H39" s="30"/>
      <c r="I39" s="30"/>
      <c r="J39" s="30"/>
    </row>
    <row r="40" spans="2:18" x14ac:dyDescent="0.25">
      <c r="C40" s="8" t="s">
        <v>115</v>
      </c>
      <c r="H40" s="3">
        <f>H38*H37</f>
        <v>504000000</v>
      </c>
      <c r="I40" s="3">
        <f t="shared" ref="I40:R40" si="6">I38*I37</f>
        <v>504000000</v>
      </c>
      <c r="J40" s="3">
        <f t="shared" si="6"/>
        <v>504000000</v>
      </c>
      <c r="K40" s="3">
        <f t="shared" si="6"/>
        <v>585900000</v>
      </c>
      <c r="L40" s="3">
        <f t="shared" si="6"/>
        <v>635040000</v>
      </c>
      <c r="M40" s="3">
        <f t="shared" si="6"/>
        <v>666792000</v>
      </c>
      <c r="N40" s="3">
        <f t="shared" si="6"/>
        <v>267550290</v>
      </c>
      <c r="O40" s="3">
        <f t="shared" si="6"/>
        <v>88291595.700000018</v>
      </c>
      <c r="P40" s="3">
        <f t="shared" si="6"/>
        <v>167754031.83000001</v>
      </c>
      <c r="Q40" s="3">
        <f t="shared" si="6"/>
        <v>223672042.44000003</v>
      </c>
      <c r="R40" s="3">
        <f t="shared" si="6"/>
        <v>55918010.610000007</v>
      </c>
    </row>
    <row r="42" spans="2:18" x14ac:dyDescent="0.25">
      <c r="C42" s="8" t="s">
        <v>273</v>
      </c>
      <c r="F42">
        <v>5</v>
      </c>
      <c r="G42" t="s">
        <v>274</v>
      </c>
      <c r="H42" s="28">
        <f>H40*0.2</f>
        <v>100800000</v>
      </c>
      <c r="I42" s="3">
        <f t="shared" ref="I42:R42" si="7">I40*0.2</f>
        <v>100800000</v>
      </c>
      <c r="J42" s="3">
        <f t="shared" si="7"/>
        <v>100800000</v>
      </c>
      <c r="K42" s="3">
        <f t="shared" si="7"/>
        <v>117180000</v>
      </c>
      <c r="L42" s="3">
        <f t="shared" si="7"/>
        <v>127008000</v>
      </c>
      <c r="M42" s="3">
        <f t="shared" si="7"/>
        <v>133358400</v>
      </c>
      <c r="N42" s="3">
        <f t="shared" si="7"/>
        <v>53510058</v>
      </c>
      <c r="O42" s="3">
        <f t="shared" si="7"/>
        <v>17658319.140000004</v>
      </c>
      <c r="P42" s="3">
        <f t="shared" si="7"/>
        <v>33550806.366000004</v>
      </c>
      <c r="Q42" s="3">
        <f t="shared" si="7"/>
        <v>44734408.488000005</v>
      </c>
      <c r="R42" s="3">
        <f t="shared" si="7"/>
        <v>11183602.122000001</v>
      </c>
    </row>
    <row r="43" spans="2:18" x14ac:dyDescent="0.25">
      <c r="H43" s="23"/>
    </row>
    <row r="44" spans="2:18" x14ac:dyDescent="0.25">
      <c r="B44" s="24" t="s">
        <v>124</v>
      </c>
    </row>
    <row r="45" spans="2:18" x14ac:dyDescent="0.25">
      <c r="B45" s="24" t="s">
        <v>125</v>
      </c>
    </row>
    <row r="46" spans="2:18" x14ac:dyDescent="0.25">
      <c r="B46" s="24"/>
    </row>
    <row r="47" spans="2:18" x14ac:dyDescent="0.25">
      <c r="B47" s="24" t="s">
        <v>126</v>
      </c>
    </row>
    <row r="48" spans="2:18" x14ac:dyDescent="0.25">
      <c r="H48" s="8"/>
    </row>
  </sheetData>
  <mergeCells count="2">
    <mergeCell ref="H12:J12"/>
    <mergeCell ref="H28:J28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133"/>
  <sheetViews>
    <sheetView topLeftCell="A130" workbookViewId="0">
      <selection activeCell="C63" sqref="C63"/>
    </sheetView>
  </sheetViews>
  <sheetFormatPr defaultRowHeight="15" x14ac:dyDescent="0.25"/>
  <cols>
    <col min="10" max="10" width="10.5703125" customWidth="1"/>
    <col min="21" max="21" width="12.140625" customWidth="1"/>
    <col min="22" max="22" width="12" customWidth="1"/>
  </cols>
  <sheetData>
    <row r="3" spans="3:12" x14ac:dyDescent="0.25">
      <c r="E3" s="24" t="s">
        <v>185</v>
      </c>
      <c r="F3" s="24"/>
      <c r="G3" s="24"/>
      <c r="H3" s="24"/>
    </row>
    <row r="4" spans="3:12" x14ac:dyDescent="0.25">
      <c r="E4" s="24"/>
      <c r="F4" s="24" t="s">
        <v>186</v>
      </c>
      <c r="G4" s="24"/>
      <c r="H4" s="24"/>
    </row>
    <row r="8" spans="3:12" x14ac:dyDescent="0.25">
      <c r="F8" t="s">
        <v>66</v>
      </c>
    </row>
    <row r="10" spans="3:12" x14ac:dyDescent="0.25">
      <c r="C10" t="s">
        <v>165</v>
      </c>
    </row>
    <row r="12" spans="3:12" x14ac:dyDescent="0.25">
      <c r="D12" s="8" t="s">
        <v>163</v>
      </c>
      <c r="E12" s="8"/>
      <c r="F12" s="8"/>
      <c r="G12" s="8"/>
      <c r="H12" s="8" t="s">
        <v>164</v>
      </c>
    </row>
    <row r="13" spans="3:12" x14ac:dyDescent="0.25">
      <c r="L13" s="8" t="s">
        <v>67</v>
      </c>
    </row>
    <row r="14" spans="3:12" x14ac:dyDescent="0.25">
      <c r="D14" t="s">
        <v>43</v>
      </c>
      <c r="H14" t="s">
        <v>98</v>
      </c>
      <c r="K14">
        <v>1</v>
      </c>
      <c r="L14" t="s">
        <v>68</v>
      </c>
    </row>
    <row r="15" spans="3:12" x14ac:dyDescent="0.25">
      <c r="D15" t="s">
        <v>44</v>
      </c>
      <c r="H15" t="s">
        <v>99</v>
      </c>
      <c r="L15" t="s">
        <v>167</v>
      </c>
    </row>
    <row r="16" spans="3:12" x14ac:dyDescent="0.25">
      <c r="D16" t="s">
        <v>45</v>
      </c>
      <c r="H16" t="s">
        <v>127</v>
      </c>
      <c r="K16">
        <v>2</v>
      </c>
      <c r="L16" t="s">
        <v>69</v>
      </c>
    </row>
    <row r="18" spans="3:19" x14ac:dyDescent="0.25">
      <c r="C18" s="8" t="s">
        <v>162</v>
      </c>
    </row>
    <row r="20" spans="3:19" x14ac:dyDescent="0.25">
      <c r="C20" t="s">
        <v>201</v>
      </c>
    </row>
    <row r="21" spans="3:19" x14ac:dyDescent="0.25">
      <c r="C21" t="s">
        <v>46</v>
      </c>
    </row>
    <row r="22" spans="3:19" x14ac:dyDescent="0.25">
      <c r="C22" t="s">
        <v>47</v>
      </c>
    </row>
    <row r="23" spans="3:19" x14ac:dyDescent="0.25">
      <c r="D23" t="s">
        <v>128</v>
      </c>
      <c r="S23" t="s">
        <v>48</v>
      </c>
    </row>
    <row r="24" spans="3:19" x14ac:dyDescent="0.25">
      <c r="D24" t="s">
        <v>129</v>
      </c>
      <c r="S24" t="s">
        <v>49</v>
      </c>
    </row>
    <row r="25" spans="3:19" x14ac:dyDescent="0.25">
      <c r="S25" t="s">
        <v>50</v>
      </c>
    </row>
    <row r="26" spans="3:19" x14ac:dyDescent="0.25">
      <c r="C26" t="s">
        <v>130</v>
      </c>
    </row>
    <row r="27" spans="3:19" x14ac:dyDescent="0.25">
      <c r="C27" t="s">
        <v>131</v>
      </c>
    </row>
    <row r="28" spans="3:19" x14ac:dyDescent="0.25">
      <c r="D28" t="s">
        <v>132</v>
      </c>
    </row>
    <row r="29" spans="3:19" x14ac:dyDescent="0.25">
      <c r="D29" t="s">
        <v>133</v>
      </c>
    </row>
    <row r="30" spans="3:19" x14ac:dyDescent="0.25">
      <c r="E30" t="s">
        <v>134</v>
      </c>
    </row>
    <row r="31" spans="3:19" x14ac:dyDescent="0.25">
      <c r="E31" t="s">
        <v>135</v>
      </c>
    </row>
    <row r="32" spans="3:19" x14ac:dyDescent="0.25">
      <c r="D32" t="s">
        <v>136</v>
      </c>
    </row>
    <row r="34" spans="3:21" x14ac:dyDescent="0.25">
      <c r="D34" t="s">
        <v>137</v>
      </c>
    </row>
    <row r="37" spans="3:21" x14ac:dyDescent="0.25">
      <c r="C37" s="8" t="s">
        <v>151</v>
      </c>
    </row>
    <row r="39" spans="3:21" x14ac:dyDescent="0.25">
      <c r="C39" t="s">
        <v>138</v>
      </c>
    </row>
    <row r="40" spans="3:21" x14ac:dyDescent="0.25">
      <c r="C40" t="s">
        <v>202</v>
      </c>
    </row>
    <row r="41" spans="3:21" x14ac:dyDescent="0.25">
      <c r="C41" t="s">
        <v>203</v>
      </c>
    </row>
    <row r="42" spans="3:21" x14ac:dyDescent="0.25">
      <c r="C42" t="s">
        <v>139</v>
      </c>
    </row>
    <row r="43" spans="3:21" x14ac:dyDescent="0.25">
      <c r="C43" t="s">
        <v>140</v>
      </c>
    </row>
    <row r="44" spans="3:21" x14ac:dyDescent="0.25">
      <c r="C44" t="s">
        <v>141</v>
      </c>
    </row>
    <row r="46" spans="3:21" x14ac:dyDescent="0.25">
      <c r="S46" s="14"/>
      <c r="T46" s="14"/>
      <c r="U46" s="14"/>
    </row>
    <row r="48" spans="3:21" x14ac:dyDescent="0.25">
      <c r="D48" s="14" t="s">
        <v>51</v>
      </c>
    </row>
    <row r="50" spans="3:11" x14ac:dyDescent="0.25">
      <c r="E50" s="14" t="s">
        <v>1</v>
      </c>
      <c r="F50" s="14"/>
      <c r="G50" s="14"/>
    </row>
    <row r="51" spans="3:11" x14ac:dyDescent="0.25">
      <c r="C51" s="8" t="s">
        <v>29</v>
      </c>
      <c r="D51" s="8"/>
      <c r="E51" s="8" t="s">
        <v>10</v>
      </c>
      <c r="F51" s="8"/>
      <c r="G51" s="9" t="s">
        <v>52</v>
      </c>
      <c r="I51" s="9" t="s">
        <v>53</v>
      </c>
      <c r="K51" s="8" t="s">
        <v>11</v>
      </c>
    </row>
    <row r="52" spans="3:11" x14ac:dyDescent="0.25">
      <c r="E52" t="s">
        <v>57</v>
      </c>
      <c r="G52" s="7" t="s">
        <v>55</v>
      </c>
      <c r="H52" s="7"/>
      <c r="I52" s="7" t="s">
        <v>54</v>
      </c>
    </row>
    <row r="53" spans="3:11" x14ac:dyDescent="0.25">
      <c r="C53" t="s">
        <v>12</v>
      </c>
      <c r="E53" s="7">
        <v>0.1</v>
      </c>
      <c r="F53" s="7" t="s">
        <v>56</v>
      </c>
      <c r="G53" s="7">
        <v>100</v>
      </c>
      <c r="H53" s="7" t="s">
        <v>56</v>
      </c>
      <c r="I53" s="7">
        <v>120</v>
      </c>
      <c r="J53" t="s">
        <v>58</v>
      </c>
      <c r="K53">
        <f>E53*G53*I53</f>
        <v>1200</v>
      </c>
    </row>
    <row r="54" spans="3:11" x14ac:dyDescent="0.25">
      <c r="C54" t="s">
        <v>13</v>
      </c>
      <c r="E54" s="7">
        <v>0.2</v>
      </c>
      <c r="F54" s="7" t="s">
        <v>56</v>
      </c>
      <c r="G54" s="7">
        <v>150</v>
      </c>
      <c r="H54" s="7" t="s">
        <v>56</v>
      </c>
      <c r="I54" s="7">
        <v>100</v>
      </c>
      <c r="J54" t="s">
        <v>58</v>
      </c>
      <c r="K54">
        <f t="shared" ref="K54:K58" si="0">E54*G54*I54</f>
        <v>3000</v>
      </c>
    </row>
    <row r="55" spans="3:11" x14ac:dyDescent="0.25">
      <c r="C55" t="s">
        <v>14</v>
      </c>
      <c r="E55" s="7">
        <v>0.1</v>
      </c>
      <c r="F55" s="7" t="s">
        <v>56</v>
      </c>
      <c r="G55" s="7">
        <v>90</v>
      </c>
      <c r="H55" s="7" t="s">
        <v>56</v>
      </c>
      <c r="I55" s="7">
        <v>90</v>
      </c>
      <c r="J55" t="s">
        <v>58</v>
      </c>
      <c r="K55">
        <f t="shared" si="0"/>
        <v>810</v>
      </c>
    </row>
    <row r="56" spans="3:11" x14ac:dyDescent="0.25">
      <c r="C56" t="s">
        <v>15</v>
      </c>
      <c r="E56" s="7">
        <v>0.2</v>
      </c>
      <c r="F56" s="7" t="s">
        <v>56</v>
      </c>
      <c r="G56" s="7">
        <v>60</v>
      </c>
      <c r="H56" s="7" t="s">
        <v>56</v>
      </c>
      <c r="I56" s="7">
        <v>120</v>
      </c>
      <c r="J56" t="s">
        <v>58</v>
      </c>
      <c r="K56">
        <f t="shared" si="0"/>
        <v>1440</v>
      </c>
    </row>
    <row r="57" spans="3:11" x14ac:dyDescent="0.25">
      <c r="C57" t="s">
        <v>39</v>
      </c>
      <c r="E57" s="7">
        <v>0.3</v>
      </c>
      <c r="F57" s="7" t="s">
        <v>56</v>
      </c>
      <c r="G57" s="7">
        <v>30</v>
      </c>
      <c r="H57" s="7" t="s">
        <v>56</v>
      </c>
      <c r="I57" s="7">
        <v>110</v>
      </c>
      <c r="J57" t="s">
        <v>58</v>
      </c>
      <c r="K57">
        <f t="shared" si="0"/>
        <v>990</v>
      </c>
    </row>
    <row r="58" spans="3:11" x14ac:dyDescent="0.25">
      <c r="C58" t="s">
        <v>16</v>
      </c>
      <c r="E58" s="7">
        <v>0.1</v>
      </c>
      <c r="F58" s="7" t="s">
        <v>56</v>
      </c>
      <c r="G58" s="7">
        <v>100</v>
      </c>
      <c r="H58" s="7" t="s">
        <v>56</v>
      </c>
      <c r="I58" s="7">
        <v>105</v>
      </c>
      <c r="J58" t="s">
        <v>58</v>
      </c>
      <c r="K58">
        <f t="shared" si="0"/>
        <v>1050</v>
      </c>
    </row>
    <row r="59" spans="3:11" x14ac:dyDescent="0.25">
      <c r="E59" s="7">
        <f>SUM(E53:E58)</f>
        <v>1.0000000000000002</v>
      </c>
      <c r="F59" s="7"/>
      <c r="G59" s="7">
        <f>SUM(G53:G58)</f>
        <v>530</v>
      </c>
      <c r="H59" s="7"/>
    </row>
    <row r="60" spans="3:11" x14ac:dyDescent="0.25">
      <c r="E60" s="7"/>
      <c r="F60" s="7"/>
      <c r="G60" s="4" t="s">
        <v>60</v>
      </c>
      <c r="K60">
        <f>SUM(K53:K59)</f>
        <v>8490</v>
      </c>
    </row>
    <row r="61" spans="3:11" x14ac:dyDescent="0.25">
      <c r="E61" s="7"/>
      <c r="F61" s="7"/>
      <c r="G61" s="4"/>
    </row>
    <row r="62" spans="3:11" x14ac:dyDescent="0.25">
      <c r="D62" s="4"/>
      <c r="E62" s="7"/>
      <c r="F62" s="7"/>
      <c r="G62" s="14" t="s">
        <v>63</v>
      </c>
      <c r="H62" s="14"/>
      <c r="I62" s="14"/>
      <c r="J62" s="14"/>
      <c r="K62">
        <v>3</v>
      </c>
    </row>
    <row r="63" spans="3:11" x14ac:dyDescent="0.25">
      <c r="E63" s="7"/>
      <c r="F63" s="7"/>
      <c r="H63" s="4"/>
      <c r="K63" t="s">
        <v>65</v>
      </c>
    </row>
    <row r="64" spans="3:11" x14ac:dyDescent="0.25">
      <c r="E64" s="7"/>
      <c r="F64" s="7"/>
      <c r="G64" t="s">
        <v>64</v>
      </c>
      <c r="H64" s="4"/>
      <c r="K64">
        <f>K60/K62</f>
        <v>2830</v>
      </c>
    </row>
    <row r="65" spans="4:16" x14ac:dyDescent="0.25">
      <c r="E65" s="7"/>
      <c r="F65" s="7"/>
      <c r="K65" t="s">
        <v>56</v>
      </c>
    </row>
    <row r="66" spans="4:16" x14ac:dyDescent="0.25">
      <c r="E66" s="7"/>
      <c r="F66" s="7"/>
      <c r="H66" s="36" t="s">
        <v>59</v>
      </c>
      <c r="I66" s="24"/>
      <c r="J66" s="24"/>
      <c r="K66" s="24">
        <v>20</v>
      </c>
      <c r="L66" s="24" t="s">
        <v>62</v>
      </c>
      <c r="M66" s="24"/>
      <c r="N66" s="24"/>
      <c r="O66" s="24"/>
      <c r="P66" s="24"/>
    </row>
    <row r="67" spans="4:16" x14ac:dyDescent="0.25">
      <c r="E67" s="7"/>
      <c r="F67" s="7"/>
      <c r="K67" t="s">
        <v>58</v>
      </c>
    </row>
    <row r="68" spans="4:16" x14ac:dyDescent="0.25">
      <c r="E68" s="7"/>
      <c r="F68" s="7"/>
      <c r="H68" t="s">
        <v>61</v>
      </c>
      <c r="K68">
        <f>K64*K66</f>
        <v>56600</v>
      </c>
    </row>
    <row r="70" spans="4:16" x14ac:dyDescent="0.25">
      <c r="H70" t="s">
        <v>204</v>
      </c>
    </row>
    <row r="73" spans="4:16" x14ac:dyDescent="0.25">
      <c r="D73" s="8" t="s">
        <v>152</v>
      </c>
    </row>
    <row r="74" spans="4:16" x14ac:dyDescent="0.25">
      <c r="D74" t="s">
        <v>153</v>
      </c>
    </row>
    <row r="75" spans="4:16" x14ac:dyDescent="0.25">
      <c r="D75" t="s">
        <v>154</v>
      </c>
    </row>
    <row r="76" spans="4:16" x14ac:dyDescent="0.25">
      <c r="D76" t="s">
        <v>205</v>
      </c>
    </row>
    <row r="77" spans="4:16" x14ac:dyDescent="0.25">
      <c r="D77" t="s">
        <v>206</v>
      </c>
    </row>
    <row r="78" spans="4:16" x14ac:dyDescent="0.25">
      <c r="E78" t="s">
        <v>207</v>
      </c>
    </row>
    <row r="81" spans="4:5" x14ac:dyDescent="0.25">
      <c r="D81" s="8" t="s">
        <v>217</v>
      </c>
    </row>
    <row r="82" spans="4:5" x14ac:dyDescent="0.25">
      <c r="D82" t="s">
        <v>218</v>
      </c>
    </row>
    <row r="83" spans="4:5" x14ac:dyDescent="0.25">
      <c r="D83" t="s">
        <v>219</v>
      </c>
    </row>
    <row r="85" spans="4:5" x14ac:dyDescent="0.25">
      <c r="D85" t="s">
        <v>220</v>
      </c>
    </row>
    <row r="86" spans="4:5" x14ac:dyDescent="0.25">
      <c r="D86" t="s">
        <v>221</v>
      </c>
    </row>
    <row r="89" spans="4:5" x14ac:dyDescent="0.25">
      <c r="D89" s="8" t="s">
        <v>100</v>
      </c>
    </row>
    <row r="90" spans="4:5" x14ac:dyDescent="0.25">
      <c r="D90" t="s">
        <v>142</v>
      </c>
    </row>
    <row r="91" spans="4:5" x14ac:dyDescent="0.25">
      <c r="D91" t="s">
        <v>208</v>
      </c>
    </row>
    <row r="92" spans="4:5" x14ac:dyDescent="0.25">
      <c r="D92" t="s">
        <v>143</v>
      </c>
    </row>
    <row r="93" spans="4:5" x14ac:dyDescent="0.25">
      <c r="E93" t="s">
        <v>209</v>
      </c>
    </row>
    <row r="94" spans="4:5" x14ac:dyDescent="0.25">
      <c r="D94" t="s">
        <v>210</v>
      </c>
    </row>
    <row r="95" spans="4:5" x14ac:dyDescent="0.25">
      <c r="E95" t="s">
        <v>144</v>
      </c>
    </row>
    <row r="96" spans="4:5" x14ac:dyDescent="0.25">
      <c r="E96" t="s">
        <v>145</v>
      </c>
    </row>
    <row r="97" spans="5:6" x14ac:dyDescent="0.25">
      <c r="E97" t="s">
        <v>211</v>
      </c>
    </row>
    <row r="99" spans="5:6" x14ac:dyDescent="0.25">
      <c r="E99" t="s">
        <v>146</v>
      </c>
    </row>
    <row r="100" spans="5:6" x14ac:dyDescent="0.25">
      <c r="E100" t="s">
        <v>147</v>
      </c>
    </row>
    <row r="101" spans="5:6" x14ac:dyDescent="0.25">
      <c r="E101">
        <v>1</v>
      </c>
      <c r="F101" t="s">
        <v>148</v>
      </c>
    </row>
    <row r="102" spans="5:6" x14ac:dyDescent="0.25">
      <c r="E102">
        <v>2</v>
      </c>
      <c r="F102" t="s">
        <v>149</v>
      </c>
    </row>
    <row r="103" spans="5:6" x14ac:dyDescent="0.25">
      <c r="E103">
        <v>3</v>
      </c>
      <c r="F103" t="s">
        <v>212</v>
      </c>
    </row>
    <row r="104" spans="5:6" x14ac:dyDescent="0.25">
      <c r="F104" t="s">
        <v>213</v>
      </c>
    </row>
    <row r="105" spans="5:6" x14ac:dyDescent="0.25">
      <c r="F105" t="s">
        <v>150</v>
      </c>
    </row>
    <row r="107" spans="5:6" x14ac:dyDescent="0.25">
      <c r="E107">
        <v>4</v>
      </c>
      <c r="F107" t="s">
        <v>214</v>
      </c>
    </row>
    <row r="108" spans="5:6" x14ac:dyDescent="0.25">
      <c r="F108" t="s">
        <v>72</v>
      </c>
    </row>
    <row r="109" spans="5:6" x14ac:dyDescent="0.25">
      <c r="F109" t="s">
        <v>215</v>
      </c>
    </row>
    <row r="110" spans="5:6" x14ac:dyDescent="0.25">
      <c r="F110" s="8" t="s">
        <v>155</v>
      </c>
    </row>
    <row r="112" spans="5:6" x14ac:dyDescent="0.25">
      <c r="E112">
        <v>5</v>
      </c>
      <c r="F112" t="s">
        <v>156</v>
      </c>
    </row>
    <row r="113" spans="3:7" x14ac:dyDescent="0.25">
      <c r="F113" t="s">
        <v>157</v>
      </c>
    </row>
    <row r="114" spans="3:7" x14ac:dyDescent="0.25">
      <c r="F114" t="s">
        <v>158</v>
      </c>
    </row>
    <row r="115" spans="3:7" x14ac:dyDescent="0.25">
      <c r="F115" t="s">
        <v>159</v>
      </c>
    </row>
    <row r="116" spans="3:7" x14ac:dyDescent="0.25">
      <c r="F116" t="s">
        <v>216</v>
      </c>
    </row>
    <row r="120" spans="3:7" x14ac:dyDescent="0.25">
      <c r="D120" s="8" t="s">
        <v>166</v>
      </c>
    </row>
    <row r="122" spans="3:7" x14ac:dyDescent="0.25">
      <c r="C122">
        <v>1</v>
      </c>
      <c r="D122" t="s">
        <v>70</v>
      </c>
    </row>
    <row r="123" spans="3:7" x14ac:dyDescent="0.25">
      <c r="D123" t="s">
        <v>71</v>
      </c>
    </row>
    <row r="124" spans="3:7" x14ac:dyDescent="0.25">
      <c r="D124" t="s">
        <v>222</v>
      </c>
    </row>
    <row r="127" spans="3:7" x14ac:dyDescent="0.25">
      <c r="C127" s="23">
        <v>2</v>
      </c>
      <c r="D127" s="24" t="s">
        <v>160</v>
      </c>
      <c r="E127" s="24"/>
      <c r="F127" s="24"/>
      <c r="G127" s="23"/>
    </row>
    <row r="128" spans="3:7" x14ac:dyDescent="0.25">
      <c r="C128" s="23"/>
      <c r="D128" s="24"/>
      <c r="E128" s="24" t="s">
        <v>223</v>
      </c>
      <c r="F128" s="24"/>
      <c r="G128" s="23"/>
    </row>
    <row r="129" spans="3:7" x14ac:dyDescent="0.25">
      <c r="C129" s="23"/>
      <c r="D129" s="24"/>
      <c r="E129" s="24" t="s">
        <v>161</v>
      </c>
      <c r="F129" s="24"/>
      <c r="G129" s="23"/>
    </row>
    <row r="130" spans="3:7" x14ac:dyDescent="0.25">
      <c r="C130" s="23"/>
      <c r="D130" s="24"/>
      <c r="E130" s="24" t="s">
        <v>85</v>
      </c>
      <c r="F130" s="24"/>
      <c r="G130" s="23"/>
    </row>
    <row r="131" spans="3:7" x14ac:dyDescent="0.25">
      <c r="C131" s="23"/>
      <c r="D131" s="24"/>
      <c r="E131" s="24" t="s">
        <v>224</v>
      </c>
      <c r="F131" s="24"/>
      <c r="G131" s="23"/>
    </row>
    <row r="132" spans="3:7" x14ac:dyDescent="0.25">
      <c r="C132" s="23"/>
      <c r="D132" s="24"/>
      <c r="E132" s="24" t="s">
        <v>86</v>
      </c>
      <c r="F132" s="24"/>
      <c r="G132" s="23"/>
    </row>
    <row r="133" spans="3:7" x14ac:dyDescent="0.25">
      <c r="C133" s="23"/>
      <c r="D133" s="24"/>
      <c r="E133" s="24" t="s">
        <v>87</v>
      </c>
      <c r="F133" s="24"/>
      <c r="G133" s="2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146"/>
  <sheetViews>
    <sheetView tabSelected="1" topLeftCell="A124" workbookViewId="0">
      <selection activeCell="C141" sqref="C141"/>
    </sheetView>
  </sheetViews>
  <sheetFormatPr defaultRowHeight="15" x14ac:dyDescent="0.25"/>
  <cols>
    <col min="3" max="3" width="13.7109375" customWidth="1"/>
    <col min="6" max="6" width="15" customWidth="1"/>
    <col min="10" max="10" width="15.140625" customWidth="1"/>
    <col min="14" max="14" width="14" customWidth="1"/>
    <col min="15" max="15" width="11.5703125" bestFit="1" customWidth="1"/>
    <col min="16" max="16" width="14.42578125" bestFit="1" customWidth="1"/>
    <col min="17" max="17" width="16" customWidth="1"/>
    <col min="18" max="18" width="14.42578125" bestFit="1" customWidth="1"/>
    <col min="19" max="19" width="15.28515625" bestFit="1" customWidth="1"/>
  </cols>
  <sheetData>
    <row r="3" spans="4:18" x14ac:dyDescent="0.25">
      <c r="G3" t="s">
        <v>26</v>
      </c>
    </row>
    <row r="6" spans="4:18" x14ac:dyDescent="0.25">
      <c r="G6" s="8" t="s">
        <v>73</v>
      </c>
    </row>
    <row r="10" spans="4:18" s="8" customFormat="1" x14ac:dyDescent="0.25">
      <c r="G10" s="8" t="s">
        <v>189</v>
      </c>
      <c r="O10" s="8" t="s">
        <v>189</v>
      </c>
    </row>
    <row r="11" spans="4:18" x14ac:dyDescent="0.25">
      <c r="F11" t="s">
        <v>0</v>
      </c>
    </row>
    <row r="12" spans="4:18" x14ac:dyDescent="0.25">
      <c r="G12">
        <v>0.15</v>
      </c>
      <c r="H12">
        <v>0.35</v>
      </c>
      <c r="I12">
        <v>0.35</v>
      </c>
      <c r="J12">
        <v>0.15</v>
      </c>
      <c r="N12" t="s">
        <v>6</v>
      </c>
    </row>
    <row r="13" spans="4:18" x14ac:dyDescent="0.25">
      <c r="F13" s="1">
        <v>5000</v>
      </c>
      <c r="G13">
        <f>$F$13*G12</f>
        <v>750</v>
      </c>
      <c r="H13">
        <f>$F$13*H12</f>
        <v>1750</v>
      </c>
      <c r="I13">
        <f>$F$13*I12</f>
        <v>1750</v>
      </c>
      <c r="J13">
        <f>$F$13*J12</f>
        <v>750</v>
      </c>
      <c r="N13" t="s">
        <v>227</v>
      </c>
    </row>
    <row r="14" spans="4:18" x14ac:dyDescent="0.25">
      <c r="D14" t="s">
        <v>84</v>
      </c>
      <c r="G14">
        <v>4</v>
      </c>
      <c r="H14">
        <v>5</v>
      </c>
      <c r="I14">
        <v>6</v>
      </c>
      <c r="J14" t="s">
        <v>187</v>
      </c>
      <c r="N14" s="2">
        <v>250000</v>
      </c>
      <c r="O14" s="7" t="s">
        <v>81</v>
      </c>
      <c r="P14" t="s">
        <v>230</v>
      </c>
    </row>
    <row r="15" spans="4:18" x14ac:dyDescent="0.25">
      <c r="F15" t="s">
        <v>226</v>
      </c>
      <c r="N15" t="s">
        <v>226</v>
      </c>
    </row>
    <row r="16" spans="4:18" x14ac:dyDescent="0.25">
      <c r="D16" t="s">
        <v>3</v>
      </c>
      <c r="F16">
        <v>0.33</v>
      </c>
      <c r="G16" s="10">
        <f>G13/3</f>
        <v>250</v>
      </c>
      <c r="H16" s="11">
        <f>H13/3</f>
        <v>583.33333333333337</v>
      </c>
      <c r="I16" s="11">
        <f>I13/3</f>
        <v>583.33333333333337</v>
      </c>
      <c r="J16" s="10">
        <f>J13/3</f>
        <v>250</v>
      </c>
      <c r="M16" t="s">
        <v>3</v>
      </c>
      <c r="N16">
        <v>0.75</v>
      </c>
      <c r="O16" s="3">
        <f>$N$14*N16</f>
        <v>187500</v>
      </c>
      <c r="P16" s="3">
        <f>G16*$O$16</f>
        <v>46875000</v>
      </c>
      <c r="Q16" s="3">
        <f t="shared" ref="Q16" si="0">H16*$O$16</f>
        <v>109375000</v>
      </c>
      <c r="R16" s="3">
        <f>J16*$O$16</f>
        <v>46875000</v>
      </c>
    </row>
    <row r="17" spans="3:19" x14ac:dyDescent="0.25">
      <c r="D17" t="s">
        <v>4</v>
      </c>
      <c r="F17">
        <v>0.33</v>
      </c>
      <c r="G17" s="10">
        <f>G13/3</f>
        <v>250</v>
      </c>
      <c r="H17" s="11">
        <f>H13/3</f>
        <v>583.33333333333337</v>
      </c>
      <c r="I17" s="11">
        <f>I13/3</f>
        <v>583.33333333333337</v>
      </c>
      <c r="J17" s="10">
        <f>J13/3</f>
        <v>250</v>
      </c>
      <c r="M17" t="s">
        <v>4</v>
      </c>
      <c r="N17">
        <v>1</v>
      </c>
      <c r="O17" s="3">
        <f t="shared" ref="O17:O18" si="1">$N$14*N17</f>
        <v>250000</v>
      </c>
      <c r="P17" s="3">
        <f>G17*$O$17</f>
        <v>62500000</v>
      </c>
      <c r="Q17" s="3">
        <f t="shared" ref="Q17" si="2">H17*$O$17</f>
        <v>145833333.33333334</v>
      </c>
      <c r="R17" s="3">
        <f>J17*$O$17</f>
        <v>62500000</v>
      </c>
    </row>
    <row r="18" spans="3:19" x14ac:dyDescent="0.25">
      <c r="D18" t="s">
        <v>5</v>
      </c>
      <c r="F18">
        <v>0.33</v>
      </c>
      <c r="G18" s="10">
        <f>G13/3</f>
        <v>250</v>
      </c>
      <c r="H18" s="11">
        <f>H13/3</f>
        <v>583.33333333333337</v>
      </c>
      <c r="I18" s="11">
        <f>I13/3</f>
        <v>583.33333333333337</v>
      </c>
      <c r="J18" s="10">
        <f>J13/3</f>
        <v>250</v>
      </c>
      <c r="M18" t="s">
        <v>5</v>
      </c>
      <c r="N18">
        <v>1.1000000000000001</v>
      </c>
      <c r="O18" s="3">
        <f t="shared" si="1"/>
        <v>275000</v>
      </c>
      <c r="P18" s="3">
        <f>G18*$O$18</f>
        <v>68750000</v>
      </c>
      <c r="Q18" s="3">
        <f t="shared" ref="Q18" si="3">H18*$O$18</f>
        <v>160416666.66666669</v>
      </c>
      <c r="R18" s="3">
        <f>J18*$O$18</f>
        <v>68750000</v>
      </c>
    </row>
    <row r="19" spans="3:19" x14ac:dyDescent="0.25">
      <c r="K19">
        <f>SUM(G16:J18)</f>
        <v>5000</v>
      </c>
      <c r="S19" s="28">
        <f>SUM(P16:R18)</f>
        <v>771875000</v>
      </c>
    </row>
    <row r="20" spans="3:19" x14ac:dyDescent="0.25">
      <c r="F20" t="s">
        <v>74</v>
      </c>
      <c r="O20" t="s">
        <v>77</v>
      </c>
    </row>
    <row r="21" spans="3:19" x14ac:dyDescent="0.25">
      <c r="F21" t="s">
        <v>168</v>
      </c>
      <c r="O21" t="s">
        <v>78</v>
      </c>
    </row>
    <row r="22" spans="3:19" x14ac:dyDescent="0.25">
      <c r="F22" t="s">
        <v>75</v>
      </c>
    </row>
    <row r="23" spans="3:19" x14ac:dyDescent="0.25">
      <c r="O23" t="s">
        <v>228</v>
      </c>
    </row>
    <row r="24" spans="3:19" x14ac:dyDescent="0.25">
      <c r="F24" t="s">
        <v>76</v>
      </c>
      <c r="O24" t="s">
        <v>80</v>
      </c>
    </row>
    <row r="25" spans="3:19" x14ac:dyDescent="0.25">
      <c r="F25" t="s">
        <v>175</v>
      </c>
      <c r="O25" t="s">
        <v>229</v>
      </c>
    </row>
    <row r="26" spans="3:19" x14ac:dyDescent="0.25">
      <c r="F26" t="s">
        <v>225</v>
      </c>
    </row>
    <row r="28" spans="3:19" x14ac:dyDescent="0.25">
      <c r="C28" s="24" t="s">
        <v>173</v>
      </c>
    </row>
    <row r="29" spans="3:19" x14ac:dyDescent="0.25">
      <c r="C29" s="24" t="s">
        <v>174</v>
      </c>
    </row>
    <row r="31" spans="3:19" x14ac:dyDescent="0.25">
      <c r="C31" s="8" t="s">
        <v>231</v>
      </c>
    </row>
    <row r="32" spans="3:19" x14ac:dyDescent="0.25">
      <c r="C32" s="8"/>
    </row>
    <row r="33" spans="3:12" x14ac:dyDescent="0.25">
      <c r="C33" s="8" t="s">
        <v>232</v>
      </c>
    </row>
    <row r="34" spans="3:12" x14ac:dyDescent="0.25">
      <c r="C34" s="8"/>
    </row>
    <row r="35" spans="3:12" x14ac:dyDescent="0.25">
      <c r="D35" s="8" t="s">
        <v>28</v>
      </c>
      <c r="E35" s="8"/>
      <c r="F35" s="8" t="s">
        <v>2</v>
      </c>
    </row>
    <row r="36" spans="3:12" x14ac:dyDescent="0.25">
      <c r="G36">
        <v>4</v>
      </c>
      <c r="H36">
        <v>5</v>
      </c>
      <c r="I36">
        <v>6</v>
      </c>
      <c r="J36">
        <v>7</v>
      </c>
    </row>
    <row r="37" spans="3:12" x14ac:dyDescent="0.25">
      <c r="C37" t="s">
        <v>7</v>
      </c>
      <c r="D37" t="s">
        <v>3</v>
      </c>
      <c r="G37" s="38" t="s">
        <v>9</v>
      </c>
      <c r="H37" s="38"/>
      <c r="I37" s="38"/>
      <c r="J37" s="38"/>
      <c r="L37" t="s">
        <v>83</v>
      </c>
    </row>
    <row r="38" spans="3:12" x14ac:dyDescent="0.25">
      <c r="C38" t="s">
        <v>8</v>
      </c>
      <c r="D38" t="s">
        <v>4</v>
      </c>
      <c r="G38" s="38"/>
      <c r="H38" s="38"/>
      <c r="I38" s="38"/>
      <c r="J38" s="38"/>
    </row>
    <row r="39" spans="3:12" x14ac:dyDescent="0.25">
      <c r="C39" t="s">
        <v>17</v>
      </c>
      <c r="D39" t="s">
        <v>5</v>
      </c>
      <c r="G39" s="38"/>
      <c r="H39" s="38"/>
      <c r="I39" s="38"/>
      <c r="J39" s="38"/>
    </row>
    <row r="40" spans="3:12" x14ac:dyDescent="0.25">
      <c r="G40" s="6"/>
      <c r="H40" s="6"/>
      <c r="I40" s="6"/>
      <c r="J40" s="6"/>
    </row>
    <row r="41" spans="3:12" x14ac:dyDescent="0.25">
      <c r="F41" t="s">
        <v>176</v>
      </c>
      <c r="G41" s="16"/>
      <c r="H41" s="16"/>
      <c r="I41" s="16"/>
      <c r="J41" s="16"/>
    </row>
    <row r="42" spans="3:12" x14ac:dyDescent="0.25">
      <c r="F42" t="s">
        <v>177</v>
      </c>
      <c r="G42" s="16"/>
      <c r="H42" s="16"/>
      <c r="I42" s="16"/>
      <c r="J42" s="16"/>
    </row>
    <row r="43" spans="3:12" x14ac:dyDescent="0.25">
      <c r="G43" s="16"/>
      <c r="H43" s="16"/>
      <c r="I43" s="16"/>
      <c r="J43" s="16"/>
    </row>
    <row r="44" spans="3:12" x14ac:dyDescent="0.25">
      <c r="F44" t="s">
        <v>178</v>
      </c>
      <c r="G44" s="16"/>
      <c r="H44" s="16"/>
      <c r="I44" s="16"/>
      <c r="J44" s="16"/>
    </row>
    <row r="45" spans="3:12" x14ac:dyDescent="0.25">
      <c r="G45" s="6"/>
      <c r="H45" s="6"/>
      <c r="I45" s="6"/>
      <c r="J45" s="6"/>
    </row>
    <row r="46" spans="3:12" x14ac:dyDescent="0.25">
      <c r="C46" t="s">
        <v>233</v>
      </c>
      <c r="G46" s="22"/>
      <c r="H46" s="22"/>
      <c r="I46" s="22"/>
      <c r="J46" s="22"/>
    </row>
    <row r="47" spans="3:12" x14ac:dyDescent="0.25">
      <c r="C47" t="s">
        <v>234</v>
      </c>
      <c r="G47" s="22"/>
      <c r="H47" s="22"/>
      <c r="I47" s="22"/>
      <c r="J47" s="22"/>
    </row>
    <row r="48" spans="3:12" x14ac:dyDescent="0.25">
      <c r="G48" s="22"/>
      <c r="H48" s="22"/>
      <c r="I48" s="22"/>
      <c r="J48" s="22"/>
    </row>
    <row r="49" spans="3:13" x14ac:dyDescent="0.25">
      <c r="C49" t="s">
        <v>235</v>
      </c>
      <c r="G49" s="22"/>
      <c r="H49" s="22"/>
      <c r="I49" s="22"/>
      <c r="J49" s="22"/>
    </row>
    <row r="50" spans="3:13" x14ac:dyDescent="0.25">
      <c r="C50" t="s">
        <v>236</v>
      </c>
      <c r="G50" s="22"/>
      <c r="H50" s="22"/>
      <c r="I50" s="22"/>
      <c r="J50" s="22"/>
    </row>
    <row r="51" spans="3:13" x14ac:dyDescent="0.25">
      <c r="G51" s="22"/>
      <c r="H51" s="22"/>
      <c r="I51" s="22"/>
      <c r="J51" s="22"/>
    </row>
    <row r="52" spans="3:13" x14ac:dyDescent="0.25">
      <c r="C52" t="s">
        <v>237</v>
      </c>
      <c r="G52" s="22"/>
      <c r="H52" s="22"/>
      <c r="I52" s="22"/>
      <c r="J52" s="22"/>
    </row>
    <row r="53" spans="3:13" x14ac:dyDescent="0.25">
      <c r="G53" s="6"/>
      <c r="H53" s="6"/>
      <c r="I53" s="6"/>
      <c r="J53" s="6"/>
    </row>
    <row r="54" spans="3:13" x14ac:dyDescent="0.25">
      <c r="C54" t="s">
        <v>238</v>
      </c>
      <c r="G54" s="22"/>
      <c r="H54" s="22"/>
      <c r="I54" s="22"/>
      <c r="J54" s="22"/>
    </row>
    <row r="55" spans="3:13" x14ac:dyDescent="0.25">
      <c r="G55" s="22"/>
      <c r="H55" s="22"/>
      <c r="I55" s="22"/>
      <c r="J55" s="22"/>
    </row>
    <row r="56" spans="3:13" x14ac:dyDescent="0.25">
      <c r="G56" s="22"/>
      <c r="H56" s="22"/>
      <c r="I56" s="22"/>
      <c r="J56" s="22"/>
    </row>
    <row r="57" spans="3:13" x14ac:dyDescent="0.25">
      <c r="D57" s="8" t="s">
        <v>51</v>
      </c>
      <c r="G57" s="6"/>
      <c r="H57" s="6"/>
      <c r="I57" s="6"/>
      <c r="J57" s="6"/>
    </row>
    <row r="58" spans="3:13" x14ac:dyDescent="0.25">
      <c r="G58" s="6"/>
      <c r="H58" s="6"/>
      <c r="I58" s="6"/>
      <c r="J58" s="6"/>
    </row>
    <row r="59" spans="3:13" x14ac:dyDescent="0.25">
      <c r="E59" t="s">
        <v>1</v>
      </c>
      <c r="G59" s="6"/>
      <c r="H59" s="6"/>
      <c r="I59" s="6"/>
      <c r="J59" s="6"/>
    </row>
    <row r="60" spans="3:13" ht="30" x14ac:dyDescent="0.25">
      <c r="C60" t="s">
        <v>29</v>
      </c>
      <c r="E60" t="s">
        <v>10</v>
      </c>
      <c r="G60" s="6" t="s">
        <v>52</v>
      </c>
      <c r="H60" s="6"/>
      <c r="I60" s="6" t="s">
        <v>53</v>
      </c>
      <c r="J60" s="6"/>
      <c r="K60" t="s">
        <v>11</v>
      </c>
    </row>
    <row r="61" spans="3:13" ht="30" x14ac:dyDescent="0.25">
      <c r="E61" t="s">
        <v>57</v>
      </c>
      <c r="G61" s="6" t="s">
        <v>55</v>
      </c>
      <c r="H61" s="6"/>
      <c r="I61" s="6" t="s">
        <v>54</v>
      </c>
      <c r="J61" s="6"/>
    </row>
    <row r="62" spans="3:13" x14ac:dyDescent="0.25">
      <c r="C62" t="s">
        <v>12</v>
      </c>
      <c r="E62">
        <v>0.1</v>
      </c>
      <c r="F62" t="s">
        <v>56</v>
      </c>
      <c r="G62" s="6">
        <v>100</v>
      </c>
      <c r="H62" s="6" t="s">
        <v>56</v>
      </c>
      <c r="I62" s="6">
        <v>120</v>
      </c>
      <c r="J62" s="6" t="s">
        <v>58</v>
      </c>
      <c r="K62">
        <f>E62*G62*I62</f>
        <v>1200</v>
      </c>
      <c r="M62" t="s">
        <v>179</v>
      </c>
    </row>
    <row r="63" spans="3:13" x14ac:dyDescent="0.25">
      <c r="C63" t="s">
        <v>13</v>
      </c>
      <c r="E63">
        <v>0.2</v>
      </c>
      <c r="F63" t="s">
        <v>56</v>
      </c>
      <c r="G63" s="6">
        <v>150</v>
      </c>
      <c r="H63" s="6" t="s">
        <v>56</v>
      </c>
      <c r="I63" s="6">
        <v>100</v>
      </c>
      <c r="J63" s="6" t="s">
        <v>58</v>
      </c>
      <c r="K63">
        <f t="shared" ref="K63:K67" si="4">E63*G63*I63</f>
        <v>3000</v>
      </c>
      <c r="M63" t="s">
        <v>180</v>
      </c>
    </row>
    <row r="64" spans="3:13" x14ac:dyDescent="0.25">
      <c r="C64" t="s">
        <v>14</v>
      </c>
      <c r="E64">
        <v>0.1</v>
      </c>
      <c r="F64" t="s">
        <v>56</v>
      </c>
      <c r="G64" s="6">
        <v>90</v>
      </c>
      <c r="H64" s="6" t="s">
        <v>56</v>
      </c>
      <c r="I64" s="6">
        <v>90</v>
      </c>
      <c r="J64" s="6" t="s">
        <v>58</v>
      </c>
      <c r="K64">
        <f t="shared" si="4"/>
        <v>810</v>
      </c>
    </row>
    <row r="65" spans="3:18" x14ac:dyDescent="0.25">
      <c r="C65" t="s">
        <v>15</v>
      </c>
      <c r="E65">
        <v>0.2</v>
      </c>
      <c r="F65" t="s">
        <v>56</v>
      </c>
      <c r="G65" s="6">
        <v>60</v>
      </c>
      <c r="H65" s="6" t="s">
        <v>56</v>
      </c>
      <c r="I65" s="6">
        <v>120</v>
      </c>
      <c r="J65" s="6" t="s">
        <v>58</v>
      </c>
      <c r="K65">
        <f t="shared" si="4"/>
        <v>1440</v>
      </c>
    </row>
    <row r="66" spans="3:18" x14ac:dyDescent="0.25">
      <c r="C66" t="s">
        <v>39</v>
      </c>
      <c r="E66">
        <v>0.3</v>
      </c>
      <c r="F66" t="s">
        <v>56</v>
      </c>
      <c r="G66" s="6">
        <v>30</v>
      </c>
      <c r="H66" s="6" t="s">
        <v>56</v>
      </c>
      <c r="I66" s="6">
        <v>110</v>
      </c>
      <c r="J66" s="6" t="s">
        <v>58</v>
      </c>
      <c r="K66">
        <f t="shared" si="4"/>
        <v>990</v>
      </c>
    </row>
    <row r="67" spans="3:18" x14ac:dyDescent="0.25">
      <c r="C67" t="s">
        <v>16</v>
      </c>
      <c r="E67">
        <v>0.1</v>
      </c>
      <c r="F67" t="s">
        <v>56</v>
      </c>
      <c r="G67" s="6">
        <v>100</v>
      </c>
      <c r="H67" s="6" t="s">
        <v>56</v>
      </c>
      <c r="I67" s="6">
        <v>105</v>
      </c>
      <c r="J67" s="6" t="s">
        <v>58</v>
      </c>
      <c r="K67">
        <f t="shared" si="4"/>
        <v>1050</v>
      </c>
    </row>
    <row r="68" spans="3:18" x14ac:dyDescent="0.25">
      <c r="E68">
        <f>SUM(E62:E67)</f>
        <v>1.0000000000000002</v>
      </c>
      <c r="G68" s="6">
        <f>SUM(G62:G67)</f>
        <v>530</v>
      </c>
      <c r="H68" s="6"/>
      <c r="I68" s="6"/>
      <c r="J68" s="6"/>
    </row>
    <row r="69" spans="3:18" x14ac:dyDescent="0.25">
      <c r="G69" s="6" t="s">
        <v>60</v>
      </c>
      <c r="H69" s="6"/>
      <c r="I69" s="6"/>
      <c r="J69" s="6"/>
      <c r="K69">
        <f>SUM(K62:K68)</f>
        <v>8490</v>
      </c>
    </row>
    <row r="70" spans="3:18" x14ac:dyDescent="0.25">
      <c r="G70" s="6"/>
      <c r="H70" s="6"/>
      <c r="I70" s="6"/>
      <c r="J70" s="6"/>
    </row>
    <row r="71" spans="3:18" s="14" customFormat="1" x14ac:dyDescent="0.25">
      <c r="G71" s="5" t="s">
        <v>63</v>
      </c>
      <c r="H71" s="5"/>
      <c r="I71" s="5"/>
      <c r="J71" s="12"/>
      <c r="K71" s="14">
        <v>3</v>
      </c>
      <c r="R71"/>
    </row>
    <row r="72" spans="3:18" x14ac:dyDescent="0.25">
      <c r="G72" s="6"/>
      <c r="H72" s="6"/>
      <c r="I72" s="6"/>
      <c r="J72" s="6"/>
      <c r="K72" t="s">
        <v>65</v>
      </c>
    </row>
    <row r="73" spans="3:18" x14ac:dyDescent="0.25">
      <c r="G73" t="s">
        <v>181</v>
      </c>
      <c r="K73">
        <f>K69/K71</f>
        <v>2830</v>
      </c>
    </row>
    <row r="74" spans="3:18" x14ac:dyDescent="0.25">
      <c r="K74" t="s">
        <v>56</v>
      </c>
    </row>
    <row r="75" spans="3:18" x14ac:dyDescent="0.25">
      <c r="H75" t="s">
        <v>59</v>
      </c>
      <c r="I75" s="13"/>
      <c r="K75">
        <v>20</v>
      </c>
      <c r="L75" t="s">
        <v>62</v>
      </c>
    </row>
    <row r="76" spans="3:18" x14ac:dyDescent="0.25">
      <c r="I76" s="13"/>
      <c r="K76" t="s">
        <v>58</v>
      </c>
    </row>
    <row r="77" spans="3:18" x14ac:dyDescent="0.25">
      <c r="H77" t="s">
        <v>61</v>
      </c>
      <c r="I77" s="13"/>
      <c r="K77">
        <f>K73*K75</f>
        <v>56600</v>
      </c>
    </row>
    <row r="78" spans="3:18" x14ac:dyDescent="0.25">
      <c r="I78" s="13"/>
    </row>
    <row r="79" spans="3:18" x14ac:dyDescent="0.25">
      <c r="D79" t="s">
        <v>239</v>
      </c>
      <c r="I79" s="13"/>
    </row>
    <row r="80" spans="3:18" x14ac:dyDescent="0.25">
      <c r="I80" s="13"/>
    </row>
    <row r="81" spans="3:11" x14ac:dyDescent="0.25">
      <c r="C81" t="s">
        <v>240</v>
      </c>
      <c r="K81" s="7"/>
    </row>
    <row r="82" spans="3:11" x14ac:dyDescent="0.25">
      <c r="C82" t="s">
        <v>241</v>
      </c>
      <c r="K82" s="21"/>
    </row>
    <row r="83" spans="3:11" x14ac:dyDescent="0.25">
      <c r="C83" t="s">
        <v>242</v>
      </c>
      <c r="K83" s="21"/>
    </row>
    <row r="84" spans="3:11" x14ac:dyDescent="0.25">
      <c r="K84" s="21"/>
    </row>
    <row r="85" spans="3:11" x14ac:dyDescent="0.25">
      <c r="C85" t="s">
        <v>243</v>
      </c>
      <c r="K85" s="21"/>
    </row>
    <row r="86" spans="3:11" x14ac:dyDescent="0.25">
      <c r="C86" t="s">
        <v>244</v>
      </c>
      <c r="K86" s="21"/>
    </row>
    <row r="87" spans="3:11" x14ac:dyDescent="0.25">
      <c r="C87" t="s">
        <v>245</v>
      </c>
      <c r="K87" s="21"/>
    </row>
    <row r="88" spans="3:11" x14ac:dyDescent="0.25">
      <c r="C88" t="s">
        <v>246</v>
      </c>
      <c r="K88" s="21"/>
    </row>
    <row r="89" spans="3:11" x14ac:dyDescent="0.25">
      <c r="K89" s="21"/>
    </row>
    <row r="90" spans="3:11" x14ac:dyDescent="0.25">
      <c r="C90" t="s">
        <v>247</v>
      </c>
      <c r="K90" s="21"/>
    </row>
    <row r="91" spans="3:11" x14ac:dyDescent="0.25">
      <c r="K91" s="21"/>
    </row>
    <row r="92" spans="3:11" x14ac:dyDescent="0.25">
      <c r="K92" s="21"/>
    </row>
    <row r="93" spans="3:11" x14ac:dyDescent="0.25">
      <c r="K93" s="21"/>
    </row>
    <row r="94" spans="3:11" x14ac:dyDescent="0.25">
      <c r="C94" s="8" t="s">
        <v>248</v>
      </c>
      <c r="E94" s="8"/>
    </row>
    <row r="95" spans="3:11" x14ac:dyDescent="0.25">
      <c r="E95" s="8" t="s">
        <v>169</v>
      </c>
    </row>
    <row r="97" spans="3:11" s="8" customFormat="1" x14ac:dyDescent="0.25">
      <c r="C97" s="8" t="s">
        <v>97</v>
      </c>
      <c r="E97" s="25" t="s">
        <v>88</v>
      </c>
      <c r="F97" s="25"/>
      <c r="H97" s="8" t="s">
        <v>37</v>
      </c>
    </row>
    <row r="98" spans="3:11" x14ac:dyDescent="0.25">
      <c r="C98" s="15"/>
      <c r="H98" t="s">
        <v>89</v>
      </c>
    </row>
    <row r="99" spans="3:11" x14ac:dyDescent="0.25">
      <c r="C99" s="39" t="s">
        <v>43</v>
      </c>
      <c r="E99" t="s">
        <v>31</v>
      </c>
      <c r="H99">
        <v>100</v>
      </c>
      <c r="K99" t="s">
        <v>38</v>
      </c>
    </row>
    <row r="100" spans="3:11" x14ac:dyDescent="0.25">
      <c r="C100" s="39"/>
      <c r="E100" t="s">
        <v>35</v>
      </c>
      <c r="H100">
        <v>75</v>
      </c>
      <c r="J100">
        <f>H99+H100</f>
        <v>175</v>
      </c>
    </row>
    <row r="101" spans="3:11" x14ac:dyDescent="0.25">
      <c r="C101" s="15"/>
    </row>
    <row r="102" spans="3:11" x14ac:dyDescent="0.25">
      <c r="C102" s="39" t="s">
        <v>44</v>
      </c>
      <c r="E102" t="s">
        <v>32</v>
      </c>
      <c r="H102">
        <v>100</v>
      </c>
    </row>
    <row r="103" spans="3:11" x14ac:dyDescent="0.25">
      <c r="C103" s="39"/>
      <c r="E103" t="s">
        <v>34</v>
      </c>
      <c r="H103">
        <v>75</v>
      </c>
      <c r="J103">
        <f>H102+H103</f>
        <v>175</v>
      </c>
    </row>
    <row r="104" spans="3:11" x14ac:dyDescent="0.25">
      <c r="C104" s="15"/>
    </row>
    <row r="105" spans="3:11" x14ac:dyDescent="0.25">
      <c r="C105" s="39" t="s">
        <v>45</v>
      </c>
      <c r="E105" t="s">
        <v>33</v>
      </c>
      <c r="H105">
        <v>100</v>
      </c>
    </row>
    <row r="106" spans="3:11" x14ac:dyDescent="0.25">
      <c r="C106" s="39"/>
      <c r="E106" t="s">
        <v>36</v>
      </c>
      <c r="H106">
        <v>75</v>
      </c>
      <c r="J106">
        <f>H105+H106</f>
        <v>175</v>
      </c>
    </row>
    <row r="108" spans="3:11" x14ac:dyDescent="0.25">
      <c r="C108" t="s">
        <v>249</v>
      </c>
    </row>
    <row r="111" spans="3:11" x14ac:dyDescent="0.25">
      <c r="C111" t="s">
        <v>91</v>
      </c>
    </row>
    <row r="112" spans="3:11" x14ac:dyDescent="0.25">
      <c r="C112" t="s">
        <v>170</v>
      </c>
    </row>
    <row r="115" spans="3:5" x14ac:dyDescent="0.25">
      <c r="C115" s="8" t="s">
        <v>184</v>
      </c>
    </row>
    <row r="116" spans="3:5" x14ac:dyDescent="0.25">
      <c r="C116" s="8"/>
    </row>
    <row r="117" spans="3:5" x14ac:dyDescent="0.25">
      <c r="D117" s="24" t="s">
        <v>171</v>
      </c>
    </row>
    <row r="119" spans="3:5" x14ac:dyDescent="0.25">
      <c r="E119" t="s">
        <v>92</v>
      </c>
    </row>
    <row r="121" spans="3:5" x14ac:dyDescent="0.25">
      <c r="E121" t="s">
        <v>250</v>
      </c>
    </row>
    <row r="122" spans="3:5" x14ac:dyDescent="0.25">
      <c r="E122" t="s">
        <v>251</v>
      </c>
    </row>
    <row r="123" spans="3:5" x14ac:dyDescent="0.25">
      <c r="E123" t="s">
        <v>252</v>
      </c>
    </row>
    <row r="124" spans="3:5" x14ac:dyDescent="0.25">
      <c r="E124" t="s">
        <v>253</v>
      </c>
    </row>
    <row r="125" spans="3:5" x14ac:dyDescent="0.25">
      <c r="E125" t="s">
        <v>254</v>
      </c>
    </row>
    <row r="127" spans="3:5" x14ac:dyDescent="0.25">
      <c r="E127" t="s">
        <v>255</v>
      </c>
    </row>
    <row r="128" spans="3:5" x14ac:dyDescent="0.25">
      <c r="E128" t="s">
        <v>256</v>
      </c>
    </row>
    <row r="131" spans="1:11" x14ac:dyDescent="0.25">
      <c r="H131" s="4">
        <v>5</v>
      </c>
      <c r="I131" s="4" t="s">
        <v>23</v>
      </c>
    </row>
    <row r="132" spans="1:11" x14ac:dyDescent="0.25">
      <c r="D132" t="s">
        <v>97</v>
      </c>
      <c r="F132" t="s">
        <v>96</v>
      </c>
      <c r="G132" s="4"/>
      <c r="H132" t="s">
        <v>93</v>
      </c>
      <c r="J132" s="4"/>
      <c r="K132" s="4"/>
    </row>
    <row r="133" spans="1:11" x14ac:dyDescent="0.25">
      <c r="A133">
        <f>8/22</f>
        <v>0.36363636363636365</v>
      </c>
      <c r="D133" t="s">
        <v>3</v>
      </c>
      <c r="F133" t="s">
        <v>7</v>
      </c>
      <c r="G133" s="4"/>
      <c r="H133" s="4" t="s">
        <v>20</v>
      </c>
      <c r="I133" s="4" t="s">
        <v>94</v>
      </c>
      <c r="K133" s="4"/>
    </row>
    <row r="134" spans="1:11" x14ac:dyDescent="0.25">
      <c r="D134" t="s">
        <v>4</v>
      </c>
      <c r="F134" t="s">
        <v>8</v>
      </c>
      <c r="G134" s="4"/>
      <c r="H134" s="4" t="s">
        <v>21</v>
      </c>
      <c r="I134" s="4" t="s">
        <v>94</v>
      </c>
      <c r="K134" s="4" t="s">
        <v>95</v>
      </c>
    </row>
    <row r="135" spans="1:11" x14ac:dyDescent="0.25">
      <c r="D135" t="s">
        <v>5</v>
      </c>
      <c r="F135" t="s">
        <v>17</v>
      </c>
      <c r="G135" s="4"/>
      <c r="H135" s="4" t="s">
        <v>22</v>
      </c>
      <c r="I135" s="4" t="s">
        <v>94</v>
      </c>
      <c r="K135" s="4"/>
    </row>
    <row r="136" spans="1:11" x14ac:dyDescent="0.25">
      <c r="G136" s="4"/>
      <c r="H136" s="4"/>
      <c r="J136" s="4"/>
      <c r="K136" s="4"/>
    </row>
    <row r="137" spans="1:11" x14ac:dyDescent="0.25">
      <c r="A137">
        <f>36%*50</f>
        <v>18</v>
      </c>
      <c r="D137" s="8" t="s">
        <v>257</v>
      </c>
      <c r="F137" t="s">
        <v>18</v>
      </c>
    </row>
    <row r="138" spans="1:11" x14ac:dyDescent="0.25">
      <c r="F138" t="s">
        <v>19</v>
      </c>
    </row>
    <row r="140" spans="1:11" x14ac:dyDescent="0.25">
      <c r="C140">
        <f>27500000/100000</f>
        <v>275</v>
      </c>
      <c r="F140" t="s">
        <v>24</v>
      </c>
    </row>
    <row r="141" spans="1:11" x14ac:dyDescent="0.25">
      <c r="F141" t="s">
        <v>25</v>
      </c>
    </row>
    <row r="143" spans="1:11" x14ac:dyDescent="0.25">
      <c r="F143" t="s">
        <v>172</v>
      </c>
    </row>
    <row r="145" spans="6:6" x14ac:dyDescent="0.25">
      <c r="F145" t="s">
        <v>30</v>
      </c>
    </row>
    <row r="146" spans="6:6" x14ac:dyDescent="0.25">
      <c r="F146" t="s">
        <v>27</v>
      </c>
    </row>
  </sheetData>
  <mergeCells count="4">
    <mergeCell ref="G37:J39"/>
    <mergeCell ref="C99:C100"/>
    <mergeCell ref="C102:C103"/>
    <mergeCell ref="C105:C106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2"/>
  <sheetViews>
    <sheetView topLeftCell="A7" workbookViewId="0">
      <selection activeCell="D12" sqref="D12"/>
    </sheetView>
  </sheetViews>
  <sheetFormatPr defaultRowHeight="15" x14ac:dyDescent="0.25"/>
  <cols>
    <col min="3" max="3" width="13.7109375" customWidth="1"/>
    <col min="6" max="6" width="14.28515625" bestFit="1" customWidth="1"/>
    <col min="7" max="7" width="13" customWidth="1"/>
    <col min="8" max="8" width="14.140625" customWidth="1"/>
    <col min="9" max="9" width="13.7109375" customWidth="1"/>
    <col min="10" max="10" width="15.140625" customWidth="1"/>
    <col min="11" max="11" width="14.28515625" bestFit="1" customWidth="1"/>
    <col min="16" max="16" width="18.42578125" customWidth="1"/>
    <col min="17" max="17" width="19" customWidth="1"/>
    <col min="18" max="18" width="16.28515625" customWidth="1"/>
    <col min="19" max="19" width="16.85546875" bestFit="1" customWidth="1"/>
  </cols>
  <sheetData>
    <row r="1" spans="1:18" x14ac:dyDescent="0.25">
      <c r="A1" t="s">
        <v>258</v>
      </c>
    </row>
    <row r="2" spans="1:18" x14ac:dyDescent="0.25">
      <c r="A2" t="s">
        <v>259</v>
      </c>
    </row>
    <row r="6" spans="1:18" x14ac:dyDescent="0.25">
      <c r="G6" t="s">
        <v>73</v>
      </c>
    </row>
    <row r="10" spans="1:18" s="8" customFormat="1" x14ac:dyDescent="0.25">
      <c r="G10" s="8" t="s">
        <v>189</v>
      </c>
      <c r="O10" s="8" t="s">
        <v>189</v>
      </c>
    </row>
    <row r="11" spans="1:18" x14ac:dyDescent="0.25">
      <c r="F11" t="s">
        <v>0</v>
      </c>
    </row>
    <row r="12" spans="1:18" x14ac:dyDescent="0.25">
      <c r="G12">
        <v>0.15</v>
      </c>
      <c r="H12">
        <v>0.35</v>
      </c>
      <c r="I12">
        <v>0.35</v>
      </c>
      <c r="J12">
        <v>0.15</v>
      </c>
      <c r="N12" t="s">
        <v>190</v>
      </c>
    </row>
    <row r="13" spans="1:18" x14ac:dyDescent="0.25">
      <c r="F13" s="26">
        <v>10000000</v>
      </c>
      <c r="G13" s="3">
        <f>$F$13*G12</f>
        <v>1500000</v>
      </c>
      <c r="H13" s="3">
        <f>$F$13*H12</f>
        <v>3500000</v>
      </c>
      <c r="I13" s="3">
        <f>$F$13*I12</f>
        <v>3500000</v>
      </c>
      <c r="J13" s="3">
        <f>$F$13*J12</f>
        <v>1500000</v>
      </c>
    </row>
    <row r="14" spans="1:18" x14ac:dyDescent="0.25">
      <c r="D14" t="s">
        <v>84</v>
      </c>
      <c r="F14" s="3"/>
      <c r="G14" s="3">
        <v>5</v>
      </c>
      <c r="H14" s="3">
        <v>6</v>
      </c>
      <c r="I14" s="3">
        <v>7</v>
      </c>
      <c r="J14" s="3" t="s">
        <v>188</v>
      </c>
      <c r="N14" s="2">
        <v>300</v>
      </c>
      <c r="O14" s="18" t="s">
        <v>81</v>
      </c>
      <c r="P14" t="s">
        <v>82</v>
      </c>
    </row>
    <row r="15" spans="1:18" x14ac:dyDescent="0.25">
      <c r="F15" s="3"/>
      <c r="G15" s="3"/>
      <c r="H15" s="3"/>
      <c r="I15" s="3"/>
      <c r="J15" s="3"/>
    </row>
    <row r="16" spans="1:18" x14ac:dyDescent="0.25">
      <c r="D16" t="s">
        <v>3</v>
      </c>
      <c r="F16" s="3">
        <v>0.33</v>
      </c>
      <c r="G16" s="27">
        <f>G13/3</f>
        <v>500000</v>
      </c>
      <c r="H16" s="27">
        <f>H13/3</f>
        <v>1166666.6666666667</v>
      </c>
      <c r="I16" s="27">
        <f>I13/3</f>
        <v>1166666.6666666667</v>
      </c>
      <c r="J16" s="27">
        <f>J13/3</f>
        <v>500000</v>
      </c>
      <c r="N16">
        <v>0.75</v>
      </c>
      <c r="O16">
        <f>$N$14*N16</f>
        <v>225</v>
      </c>
      <c r="P16" s="3">
        <f>G16*$O$16</f>
        <v>112500000</v>
      </c>
      <c r="Q16" s="3">
        <f t="shared" ref="Q16" si="0">H16*$O$16</f>
        <v>262500000.00000003</v>
      </c>
      <c r="R16" s="3">
        <f>J16*$O$16</f>
        <v>112500000</v>
      </c>
    </row>
    <row r="17" spans="4:19" x14ac:dyDescent="0.25">
      <c r="D17" t="s">
        <v>4</v>
      </c>
      <c r="F17" s="3">
        <v>0.33</v>
      </c>
      <c r="G17" s="27">
        <f>G13/3</f>
        <v>500000</v>
      </c>
      <c r="H17" s="27">
        <f>H13/3</f>
        <v>1166666.6666666667</v>
      </c>
      <c r="I17" s="27">
        <f>I13/3</f>
        <v>1166666.6666666667</v>
      </c>
      <c r="J17" s="27">
        <f>J13/3</f>
        <v>500000</v>
      </c>
      <c r="N17">
        <v>1</v>
      </c>
      <c r="O17">
        <f t="shared" ref="O17:O18" si="1">$N$14*N17</f>
        <v>300</v>
      </c>
      <c r="P17" s="3">
        <f>G17*$O$17</f>
        <v>150000000</v>
      </c>
      <c r="Q17" s="3">
        <f t="shared" ref="Q17" si="2">H17*$O$17</f>
        <v>350000000</v>
      </c>
      <c r="R17" s="3">
        <f>J17*$O$17</f>
        <v>150000000</v>
      </c>
    </row>
    <row r="18" spans="4:19" x14ac:dyDescent="0.25">
      <c r="D18" t="s">
        <v>5</v>
      </c>
      <c r="F18" s="3">
        <v>0.33</v>
      </c>
      <c r="G18" s="27">
        <f>G13/3</f>
        <v>500000</v>
      </c>
      <c r="H18" s="27">
        <f>H13/3</f>
        <v>1166666.6666666667</v>
      </c>
      <c r="I18" s="27">
        <f>I13/3</f>
        <v>1166666.6666666667</v>
      </c>
      <c r="J18" s="27">
        <f>J13/3</f>
        <v>500000</v>
      </c>
      <c r="N18">
        <v>1.1000000000000001</v>
      </c>
      <c r="O18">
        <f t="shared" si="1"/>
        <v>330</v>
      </c>
      <c r="P18" s="3">
        <f>G18*$O$18</f>
        <v>165000000</v>
      </c>
      <c r="Q18" s="3">
        <f t="shared" ref="Q18" si="3">H18*$O$18</f>
        <v>385000000</v>
      </c>
      <c r="R18" s="3">
        <f>J18*$O$18</f>
        <v>165000000</v>
      </c>
    </row>
    <row r="19" spans="4:19" x14ac:dyDescent="0.25">
      <c r="K19" s="28">
        <f>SUM(G16:J18)</f>
        <v>10000000</v>
      </c>
      <c r="S19" s="28">
        <f>SUM(P16:R18)</f>
        <v>1852500000</v>
      </c>
    </row>
    <row r="20" spans="4:19" x14ac:dyDescent="0.25">
      <c r="F20" t="s">
        <v>74</v>
      </c>
      <c r="O20" t="s">
        <v>77</v>
      </c>
    </row>
    <row r="21" spans="4:19" x14ac:dyDescent="0.25">
      <c r="F21" t="s">
        <v>168</v>
      </c>
      <c r="O21" t="s">
        <v>78</v>
      </c>
    </row>
    <row r="22" spans="4:19" x14ac:dyDescent="0.25">
      <c r="F22" t="s">
        <v>75</v>
      </c>
    </row>
    <row r="23" spans="4:19" x14ac:dyDescent="0.25">
      <c r="O23" t="s">
        <v>79</v>
      </c>
    </row>
    <row r="24" spans="4:19" x14ac:dyDescent="0.25">
      <c r="F24" t="s">
        <v>76</v>
      </c>
      <c r="O24" t="s">
        <v>80</v>
      </c>
    </row>
    <row r="25" spans="4:19" x14ac:dyDescent="0.25">
      <c r="F25" t="s">
        <v>175</v>
      </c>
    </row>
    <row r="28" spans="4:19" x14ac:dyDescent="0.25">
      <c r="F28" s="24" t="s">
        <v>173</v>
      </c>
    </row>
    <row r="29" spans="4:19" x14ac:dyDescent="0.25">
      <c r="F29" s="24" t="s">
        <v>174</v>
      </c>
    </row>
    <row r="32" spans="4:19" x14ac:dyDescent="0.25">
      <c r="D32" s="8" t="s">
        <v>28</v>
      </c>
      <c r="E32" s="8"/>
      <c r="F32" s="8" t="s">
        <v>2</v>
      </c>
    </row>
    <row r="33" spans="3:12" x14ac:dyDescent="0.25">
      <c r="G33">
        <v>5</v>
      </c>
      <c r="H33">
        <v>6</v>
      </c>
      <c r="I33">
        <v>7</v>
      </c>
    </row>
    <row r="34" spans="3:12" ht="15" customHeight="1" x14ac:dyDescent="0.25">
      <c r="C34" t="s">
        <v>7</v>
      </c>
      <c r="D34" t="s">
        <v>3</v>
      </c>
      <c r="G34" s="38" t="s">
        <v>9</v>
      </c>
      <c r="H34" s="38"/>
      <c r="I34" s="38"/>
      <c r="J34" s="29"/>
      <c r="L34" t="s">
        <v>83</v>
      </c>
    </row>
    <row r="35" spans="3:12" x14ac:dyDescent="0.25">
      <c r="C35" t="s">
        <v>8</v>
      </c>
      <c r="D35" t="s">
        <v>4</v>
      </c>
      <c r="G35" s="38"/>
      <c r="H35" s="38"/>
      <c r="I35" s="38"/>
      <c r="J35" s="29"/>
    </row>
    <row r="36" spans="3:12" x14ac:dyDescent="0.25">
      <c r="C36" t="s">
        <v>17</v>
      </c>
      <c r="D36" t="s">
        <v>5</v>
      </c>
      <c r="G36" s="38"/>
      <c r="H36" s="38"/>
      <c r="I36" s="38"/>
      <c r="J36" s="29"/>
    </row>
    <row r="37" spans="3:12" x14ac:dyDescent="0.25">
      <c r="G37" s="16"/>
      <c r="H37" s="16"/>
      <c r="I37" s="16"/>
      <c r="J37" s="16"/>
    </row>
    <row r="38" spans="3:12" x14ac:dyDescent="0.25">
      <c r="D38" t="s">
        <v>176</v>
      </c>
      <c r="G38" s="16"/>
      <c r="H38" s="16"/>
      <c r="I38" s="16"/>
      <c r="J38" s="16"/>
    </row>
    <row r="39" spans="3:12" x14ac:dyDescent="0.25">
      <c r="D39" t="s">
        <v>177</v>
      </c>
      <c r="G39" s="16"/>
      <c r="H39" s="16"/>
      <c r="I39" s="16"/>
      <c r="J39" s="16"/>
    </row>
    <row r="40" spans="3:12" x14ac:dyDescent="0.25">
      <c r="G40" s="16"/>
      <c r="H40" s="16"/>
      <c r="I40" s="16"/>
      <c r="J40" s="16"/>
    </row>
    <row r="41" spans="3:12" x14ac:dyDescent="0.25">
      <c r="D41" t="s">
        <v>178</v>
      </c>
      <c r="G41" s="16"/>
      <c r="H41" s="16"/>
      <c r="I41" s="16"/>
      <c r="J41" s="16"/>
    </row>
    <row r="42" spans="3:12" x14ac:dyDescent="0.25">
      <c r="G42" s="16"/>
      <c r="H42" s="16"/>
      <c r="I42" s="16"/>
      <c r="J42" s="16"/>
    </row>
    <row r="43" spans="3:12" x14ac:dyDescent="0.25">
      <c r="G43" s="16"/>
      <c r="H43" s="16"/>
      <c r="I43" s="16"/>
      <c r="J43" s="16"/>
    </row>
    <row r="44" spans="3:12" x14ac:dyDescent="0.25">
      <c r="D44" s="8" t="s">
        <v>51</v>
      </c>
      <c r="G44" s="16"/>
      <c r="H44" s="16"/>
      <c r="I44" s="16"/>
      <c r="J44" s="16"/>
    </row>
    <row r="45" spans="3:12" x14ac:dyDescent="0.25">
      <c r="G45" s="16"/>
      <c r="H45" s="16"/>
      <c r="I45" s="16"/>
      <c r="J45" s="16"/>
    </row>
    <row r="46" spans="3:12" x14ac:dyDescent="0.25">
      <c r="E46" t="s">
        <v>1</v>
      </c>
      <c r="G46" s="16"/>
      <c r="H46" s="16"/>
      <c r="I46" s="16"/>
      <c r="J46" s="16"/>
    </row>
    <row r="47" spans="3:12" x14ac:dyDescent="0.25">
      <c r="C47" t="s">
        <v>29</v>
      </c>
      <c r="E47" t="s">
        <v>10</v>
      </c>
      <c r="G47" s="16" t="s">
        <v>52</v>
      </c>
      <c r="H47" s="16"/>
      <c r="I47" s="16" t="s">
        <v>53</v>
      </c>
      <c r="J47" s="16"/>
      <c r="K47" t="s">
        <v>11</v>
      </c>
    </row>
    <row r="48" spans="3:12" x14ac:dyDescent="0.25">
      <c r="E48" t="s">
        <v>57</v>
      </c>
      <c r="G48" s="16" t="s">
        <v>55</v>
      </c>
      <c r="H48" s="16"/>
      <c r="I48" s="16" t="s">
        <v>54</v>
      </c>
      <c r="J48" s="16"/>
    </row>
    <row r="49" spans="3:18" x14ac:dyDescent="0.25">
      <c r="C49" t="s">
        <v>12</v>
      </c>
      <c r="E49">
        <v>0.1</v>
      </c>
      <c r="F49" t="s">
        <v>56</v>
      </c>
      <c r="G49" s="16">
        <v>100</v>
      </c>
      <c r="H49" s="16" t="s">
        <v>56</v>
      </c>
      <c r="I49" s="16">
        <v>120</v>
      </c>
      <c r="J49" s="16" t="s">
        <v>58</v>
      </c>
      <c r="K49">
        <f>E49*G49*I49</f>
        <v>1200</v>
      </c>
      <c r="M49" t="s">
        <v>179</v>
      </c>
    </row>
    <row r="50" spans="3:18" x14ac:dyDescent="0.25">
      <c r="C50" t="s">
        <v>13</v>
      </c>
      <c r="E50">
        <v>0.2</v>
      </c>
      <c r="F50" t="s">
        <v>56</v>
      </c>
      <c r="G50" s="16">
        <v>150</v>
      </c>
      <c r="H50" s="16" t="s">
        <v>56</v>
      </c>
      <c r="I50" s="16">
        <v>100</v>
      </c>
      <c r="J50" s="16" t="s">
        <v>58</v>
      </c>
      <c r="K50">
        <f t="shared" ref="K50:K54" si="4">E50*G50*I50</f>
        <v>3000</v>
      </c>
      <c r="M50" t="s">
        <v>180</v>
      </c>
    </row>
    <row r="51" spans="3:18" x14ac:dyDescent="0.25">
      <c r="C51" t="s">
        <v>14</v>
      </c>
      <c r="E51">
        <v>0.1</v>
      </c>
      <c r="F51" t="s">
        <v>56</v>
      </c>
      <c r="G51" s="16">
        <v>90</v>
      </c>
      <c r="H51" s="16" t="s">
        <v>56</v>
      </c>
      <c r="I51" s="16">
        <v>90</v>
      </c>
      <c r="J51" s="16" t="s">
        <v>58</v>
      </c>
      <c r="K51">
        <f t="shared" si="4"/>
        <v>810</v>
      </c>
    </row>
    <row r="52" spans="3:18" x14ac:dyDescent="0.25">
      <c r="C52" t="s">
        <v>15</v>
      </c>
      <c r="E52">
        <v>0.2</v>
      </c>
      <c r="F52" t="s">
        <v>56</v>
      </c>
      <c r="G52" s="16">
        <v>60</v>
      </c>
      <c r="H52" s="16" t="s">
        <v>56</v>
      </c>
      <c r="I52" s="16">
        <v>120</v>
      </c>
      <c r="J52" s="16" t="s">
        <v>58</v>
      </c>
      <c r="K52">
        <f t="shared" si="4"/>
        <v>1440</v>
      </c>
    </row>
    <row r="53" spans="3:18" x14ac:dyDescent="0.25">
      <c r="C53" t="s">
        <v>39</v>
      </c>
      <c r="E53">
        <v>0.3</v>
      </c>
      <c r="F53" t="s">
        <v>56</v>
      </c>
      <c r="G53" s="16">
        <v>30</v>
      </c>
      <c r="H53" s="16" t="s">
        <v>56</v>
      </c>
      <c r="I53" s="16">
        <v>110</v>
      </c>
      <c r="J53" s="16" t="s">
        <v>58</v>
      </c>
      <c r="K53">
        <f t="shared" si="4"/>
        <v>990</v>
      </c>
    </row>
    <row r="54" spans="3:18" x14ac:dyDescent="0.25">
      <c r="C54" t="s">
        <v>16</v>
      </c>
      <c r="E54">
        <v>0.1</v>
      </c>
      <c r="F54" t="s">
        <v>56</v>
      </c>
      <c r="G54" s="16">
        <v>100</v>
      </c>
      <c r="H54" s="16" t="s">
        <v>56</v>
      </c>
      <c r="I54" s="16">
        <v>105</v>
      </c>
      <c r="J54" s="16" t="s">
        <v>58</v>
      </c>
      <c r="K54">
        <f t="shared" si="4"/>
        <v>1050</v>
      </c>
    </row>
    <row r="55" spans="3:18" x14ac:dyDescent="0.25">
      <c r="E55">
        <f>SUM(E49:E54)</f>
        <v>1.0000000000000002</v>
      </c>
      <c r="G55" s="16">
        <f>SUM(G49:G54)</f>
        <v>530</v>
      </c>
      <c r="H55" s="16"/>
      <c r="I55" s="16"/>
      <c r="J55" s="16"/>
    </row>
    <row r="56" spans="3:18" x14ac:dyDescent="0.25">
      <c r="G56" s="16" t="s">
        <v>60</v>
      </c>
      <c r="H56" s="16"/>
      <c r="I56" s="16"/>
      <c r="J56" s="16"/>
      <c r="K56">
        <f>SUM(K49:K55)</f>
        <v>8490</v>
      </c>
    </row>
    <row r="57" spans="3:18" x14ac:dyDescent="0.25">
      <c r="G57" s="16"/>
      <c r="H57" s="16"/>
      <c r="I57" s="16"/>
      <c r="J57" s="16"/>
    </row>
    <row r="58" spans="3:18" s="14" customFormat="1" x14ac:dyDescent="0.25">
      <c r="G58" s="17" t="s">
        <v>63</v>
      </c>
      <c r="H58" s="17"/>
      <c r="I58" s="17"/>
      <c r="J58" s="12"/>
      <c r="K58" s="14">
        <v>3</v>
      </c>
      <c r="R58"/>
    </row>
    <row r="59" spans="3:18" x14ac:dyDescent="0.25">
      <c r="G59" s="16"/>
      <c r="H59" s="16"/>
      <c r="I59" s="16"/>
      <c r="J59" s="16"/>
      <c r="K59" t="s">
        <v>65</v>
      </c>
    </row>
    <row r="60" spans="3:18" x14ac:dyDescent="0.25">
      <c r="G60" t="s">
        <v>181</v>
      </c>
      <c r="K60">
        <f>K56/K58</f>
        <v>2830</v>
      </c>
    </row>
    <row r="61" spans="3:18" x14ac:dyDescent="0.25">
      <c r="K61" t="s">
        <v>56</v>
      </c>
    </row>
    <row r="62" spans="3:18" x14ac:dyDescent="0.25">
      <c r="H62" t="s">
        <v>59</v>
      </c>
      <c r="I62" s="13"/>
      <c r="K62">
        <v>20</v>
      </c>
      <c r="L62" t="s">
        <v>62</v>
      </c>
    </row>
    <row r="63" spans="3:18" x14ac:dyDescent="0.25">
      <c r="I63" s="13"/>
      <c r="K63" t="s">
        <v>58</v>
      </c>
    </row>
    <row r="64" spans="3:18" x14ac:dyDescent="0.25">
      <c r="H64" t="s">
        <v>61</v>
      </c>
      <c r="I64" s="13"/>
      <c r="K64">
        <f>K60*K62</f>
        <v>56600</v>
      </c>
    </row>
    <row r="65" spans="3:11" x14ac:dyDescent="0.25">
      <c r="I65" s="13"/>
    </row>
    <row r="66" spans="3:11" x14ac:dyDescent="0.25">
      <c r="D66" t="s">
        <v>182</v>
      </c>
      <c r="I66" s="13"/>
    </row>
    <row r="67" spans="3:11" x14ac:dyDescent="0.25">
      <c r="I67" s="13"/>
    </row>
    <row r="68" spans="3:11" x14ac:dyDescent="0.25">
      <c r="K68" s="18"/>
    </row>
    <row r="69" spans="3:11" x14ac:dyDescent="0.25">
      <c r="C69" s="8" t="s">
        <v>183</v>
      </c>
      <c r="E69" s="8"/>
    </row>
    <row r="70" spans="3:11" x14ac:dyDescent="0.25">
      <c r="E70" s="8" t="s">
        <v>169</v>
      </c>
    </row>
    <row r="72" spans="3:11" s="8" customFormat="1" x14ac:dyDescent="0.25">
      <c r="C72" s="8" t="s">
        <v>97</v>
      </c>
      <c r="E72" s="25" t="s">
        <v>88</v>
      </c>
      <c r="F72" s="25"/>
      <c r="H72" s="8" t="s">
        <v>37</v>
      </c>
    </row>
    <row r="73" spans="3:11" x14ac:dyDescent="0.25">
      <c r="C73" s="15"/>
      <c r="H73" t="s">
        <v>89</v>
      </c>
    </row>
    <row r="74" spans="3:11" x14ac:dyDescent="0.25">
      <c r="C74" s="39" t="s">
        <v>98</v>
      </c>
      <c r="E74" t="s">
        <v>191</v>
      </c>
      <c r="H74">
        <v>100</v>
      </c>
      <c r="K74" t="s">
        <v>195</v>
      </c>
    </row>
    <row r="75" spans="3:11" x14ac:dyDescent="0.25">
      <c r="C75" s="39"/>
      <c r="E75" t="s">
        <v>192</v>
      </c>
      <c r="H75">
        <v>75</v>
      </c>
      <c r="J75">
        <f>H74+H75</f>
        <v>175</v>
      </c>
    </row>
    <row r="76" spans="3:11" x14ac:dyDescent="0.25">
      <c r="C76" s="15"/>
    </row>
    <row r="77" spans="3:11" x14ac:dyDescent="0.25">
      <c r="C77" s="39" t="s">
        <v>99</v>
      </c>
      <c r="E77" t="s">
        <v>32</v>
      </c>
      <c r="H77">
        <v>100</v>
      </c>
    </row>
    <row r="78" spans="3:11" x14ac:dyDescent="0.25">
      <c r="C78" s="39"/>
      <c r="E78" t="s">
        <v>34</v>
      </c>
      <c r="H78">
        <v>75</v>
      </c>
      <c r="J78">
        <f>H77+H78</f>
        <v>175</v>
      </c>
    </row>
    <row r="79" spans="3:11" x14ac:dyDescent="0.25">
      <c r="C79" s="15"/>
    </row>
    <row r="80" spans="3:11" x14ac:dyDescent="0.25">
      <c r="C80" s="39" t="s">
        <v>127</v>
      </c>
      <c r="E80" t="s">
        <v>193</v>
      </c>
      <c r="H80">
        <v>100</v>
      </c>
    </row>
    <row r="81" spans="3:10" x14ac:dyDescent="0.25">
      <c r="C81" s="39"/>
      <c r="E81" t="s">
        <v>194</v>
      </c>
      <c r="H81">
        <v>75</v>
      </c>
      <c r="J81">
        <f>H80+H81</f>
        <v>175</v>
      </c>
    </row>
    <row r="83" spans="3:10" x14ac:dyDescent="0.25">
      <c r="E83" t="s">
        <v>90</v>
      </c>
    </row>
    <row r="84" spans="3:10" x14ac:dyDescent="0.25">
      <c r="E84" t="s">
        <v>196</v>
      </c>
    </row>
    <row r="85" spans="3:10" x14ac:dyDescent="0.25">
      <c r="E85" t="s">
        <v>197</v>
      </c>
    </row>
    <row r="87" spans="3:10" x14ac:dyDescent="0.25">
      <c r="E87" t="s">
        <v>91</v>
      </c>
    </row>
    <row r="88" spans="3:10" x14ac:dyDescent="0.25">
      <c r="E88" t="s">
        <v>170</v>
      </c>
    </row>
    <row r="91" spans="3:10" x14ac:dyDescent="0.25">
      <c r="C91" s="8" t="s">
        <v>184</v>
      </c>
    </row>
    <row r="92" spans="3:10" x14ac:dyDescent="0.25">
      <c r="C92" s="8"/>
    </row>
    <row r="93" spans="3:10" x14ac:dyDescent="0.25">
      <c r="D93" t="s">
        <v>171</v>
      </c>
    </row>
    <row r="95" spans="3:10" x14ac:dyDescent="0.25">
      <c r="E95" t="s">
        <v>92</v>
      </c>
    </row>
    <row r="97" spans="4:11" x14ac:dyDescent="0.25">
      <c r="H97" s="4">
        <v>5</v>
      </c>
      <c r="I97" s="4" t="s">
        <v>23</v>
      </c>
    </row>
    <row r="98" spans="4:11" x14ac:dyDescent="0.25">
      <c r="D98" t="s">
        <v>97</v>
      </c>
      <c r="F98" t="s">
        <v>96</v>
      </c>
      <c r="G98" s="4"/>
      <c r="H98" t="s">
        <v>93</v>
      </c>
      <c r="J98" s="4"/>
      <c r="K98" s="4"/>
    </row>
    <row r="99" spans="4:11" x14ac:dyDescent="0.25">
      <c r="D99" t="s">
        <v>98</v>
      </c>
      <c r="F99" t="s">
        <v>7</v>
      </c>
      <c r="G99" s="4"/>
      <c r="H99" s="4" t="s">
        <v>20</v>
      </c>
      <c r="I99" s="4" t="s">
        <v>94</v>
      </c>
      <c r="K99" s="4"/>
    </row>
    <row r="100" spans="4:11" x14ac:dyDescent="0.25">
      <c r="D100" t="s">
        <v>99</v>
      </c>
      <c r="F100" t="s">
        <v>8</v>
      </c>
      <c r="G100" s="4"/>
      <c r="H100" s="4" t="s">
        <v>21</v>
      </c>
      <c r="I100" s="4" t="s">
        <v>94</v>
      </c>
      <c r="K100" s="4" t="s">
        <v>95</v>
      </c>
    </row>
    <row r="101" spans="4:11" x14ac:dyDescent="0.25">
      <c r="D101" t="s">
        <v>127</v>
      </c>
      <c r="F101" t="s">
        <v>17</v>
      </c>
      <c r="G101" s="4"/>
      <c r="H101" s="4" t="s">
        <v>22</v>
      </c>
      <c r="I101" s="4" t="s">
        <v>94</v>
      </c>
      <c r="K101" s="4"/>
    </row>
    <row r="102" spans="4:11" x14ac:dyDescent="0.25">
      <c r="G102" s="4"/>
      <c r="H102" s="4"/>
      <c r="J102" s="4"/>
      <c r="K102" s="4"/>
    </row>
    <row r="103" spans="4:11" x14ac:dyDescent="0.25">
      <c r="F103" t="s">
        <v>18</v>
      </c>
    </row>
    <row r="104" spans="4:11" x14ac:dyDescent="0.25">
      <c r="F104" t="s">
        <v>19</v>
      </c>
    </row>
    <row r="106" spans="4:11" x14ac:dyDescent="0.25">
      <c r="F106" t="s">
        <v>24</v>
      </c>
    </row>
    <row r="107" spans="4:11" x14ac:dyDescent="0.25">
      <c r="F107" t="s">
        <v>25</v>
      </c>
    </row>
    <row r="109" spans="4:11" x14ac:dyDescent="0.25">
      <c r="F109" t="s">
        <v>172</v>
      </c>
    </row>
    <row r="111" spans="4:11" x14ac:dyDescent="0.25">
      <c r="F111" t="s">
        <v>30</v>
      </c>
    </row>
    <row r="112" spans="4:11" x14ac:dyDescent="0.25">
      <c r="F112" t="s">
        <v>27</v>
      </c>
    </row>
  </sheetData>
  <mergeCells count="4">
    <mergeCell ref="C74:C75"/>
    <mergeCell ref="C77:C78"/>
    <mergeCell ref="C80:C81"/>
    <mergeCell ref="G34:I3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21"/>
  <sheetViews>
    <sheetView topLeftCell="A7" workbookViewId="0">
      <selection activeCell="F24" sqref="F24"/>
    </sheetView>
  </sheetViews>
  <sheetFormatPr defaultRowHeight="15" x14ac:dyDescent="0.25"/>
  <sheetData>
    <row r="4" spans="6:7" x14ac:dyDescent="0.25">
      <c r="F4" s="8" t="s">
        <v>101</v>
      </c>
    </row>
    <row r="5" spans="6:7" x14ac:dyDescent="0.25">
      <c r="G5" t="s">
        <v>102</v>
      </c>
    </row>
    <row r="6" spans="6:7" x14ac:dyDescent="0.25">
      <c r="G6" t="s">
        <v>199</v>
      </c>
    </row>
    <row r="7" spans="6:7" x14ac:dyDescent="0.25">
      <c r="G7" t="s">
        <v>103</v>
      </c>
    </row>
    <row r="9" spans="6:7" x14ac:dyDescent="0.25">
      <c r="G9" t="s">
        <v>104</v>
      </c>
    </row>
    <row r="12" spans="6:7" x14ac:dyDescent="0.25">
      <c r="F12" s="8" t="s">
        <v>260</v>
      </c>
    </row>
    <row r="13" spans="6:7" x14ac:dyDescent="0.25">
      <c r="G13" t="s">
        <v>263</v>
      </c>
    </row>
    <row r="14" spans="6:7" x14ac:dyDescent="0.25">
      <c r="G14" t="s">
        <v>105</v>
      </c>
    </row>
    <row r="15" spans="6:7" x14ac:dyDescent="0.25">
      <c r="G15" t="s">
        <v>198</v>
      </c>
    </row>
    <row r="17" spans="7:7" x14ac:dyDescent="0.25">
      <c r="G17" t="s">
        <v>106</v>
      </c>
    </row>
    <row r="19" spans="7:7" x14ac:dyDescent="0.25">
      <c r="G19" t="s">
        <v>261</v>
      </c>
    </row>
    <row r="20" spans="7:7" x14ac:dyDescent="0.25">
      <c r="G20" t="s">
        <v>262</v>
      </c>
    </row>
    <row r="21" spans="7:7" x14ac:dyDescent="0.25">
      <c r="G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THIS FIRST</vt:lpstr>
      <vt:lpstr>LEGACYCO OLD PRODUCTS</vt:lpstr>
      <vt:lpstr>THE NEW PRODUCT LOGIC</vt:lpstr>
      <vt:lpstr>NEWCO P4 ON</vt:lpstr>
      <vt:lpstr>LEGACYCO P5 ONWARD</vt:lpstr>
      <vt:lpstr>INDEX 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2015-12-22T20:36:59Z</dcterms:created>
  <dcterms:modified xsi:type="dcterms:W3CDTF">2016-04-17T20:27:01Z</dcterms:modified>
</cp:coreProperties>
</file>