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/>
  <mc:AlternateContent xmlns:mc="http://schemas.openxmlformats.org/markup-compatibility/2006">
    <mc:Choice Requires="x15">
      <x15ac:absPath xmlns:x15ac="http://schemas.microsoft.com/office/spreadsheetml/2010/11/ac" url="/project/seodev/doc/"/>
    </mc:Choice>
  </mc:AlternateContent>
  <bookViews>
    <workbookView xWindow="29560" yWindow="660" windowWidth="29760" windowHeight="16000" tabRatio="942" activeTab="1"/>
  </bookViews>
  <sheets>
    <sheet name="READ ME FIRST" sheetId="14" r:id="rId1"/>
    <sheet name="Accounts General Version" sheetId="1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3" i="13" l="1"/>
  <c r="J132" i="13"/>
  <c r="J104" i="13"/>
  <c r="J70" i="13"/>
  <c r="J72" i="13"/>
  <c r="Q15" i="13"/>
  <c r="Q23" i="13"/>
  <c r="Q31" i="13"/>
  <c r="Q43" i="13"/>
  <c r="P15" i="13"/>
  <c r="P23" i="13"/>
  <c r="P31" i="13"/>
  <c r="P43" i="13"/>
  <c r="O15" i="13"/>
  <c r="O23" i="13"/>
  <c r="O31" i="13"/>
  <c r="O43" i="13"/>
  <c r="N15" i="13"/>
  <c r="N23" i="13"/>
  <c r="N31" i="13"/>
  <c r="N43" i="13"/>
  <c r="M15" i="13"/>
  <c r="M23" i="13"/>
  <c r="M31" i="13"/>
  <c r="M43" i="13"/>
  <c r="L15" i="13"/>
  <c r="L23" i="13"/>
  <c r="L31" i="13"/>
  <c r="L43" i="13"/>
  <c r="K15" i="13"/>
  <c r="K23" i="13"/>
  <c r="K31" i="13"/>
  <c r="K43" i="13"/>
  <c r="J15" i="13"/>
  <c r="J23" i="13"/>
  <c r="J31" i="13"/>
  <c r="J43" i="13"/>
  <c r="J62" i="13"/>
  <c r="J87" i="13"/>
  <c r="I112" i="13"/>
  <c r="J207" i="13"/>
  <c r="L28" i="13"/>
  <c r="K28" i="13"/>
  <c r="J28" i="13"/>
  <c r="J89" i="13"/>
  <c r="J178" i="13"/>
  <c r="Q27" i="13"/>
  <c r="P27" i="13"/>
  <c r="O27" i="13"/>
  <c r="N27" i="13"/>
  <c r="Q26" i="13"/>
  <c r="P26" i="13"/>
  <c r="O26" i="13"/>
  <c r="N26" i="13"/>
  <c r="Q25" i="13"/>
  <c r="P25" i="13"/>
  <c r="O25" i="13"/>
  <c r="N25" i="13"/>
  <c r="M25" i="13"/>
  <c r="M28" i="13"/>
  <c r="M86" i="13"/>
  <c r="J94" i="13"/>
  <c r="K94" i="13"/>
  <c r="I104" i="13"/>
  <c r="I114" i="13"/>
  <c r="L157" i="13"/>
  <c r="Q158" i="13"/>
  <c r="P158" i="13"/>
  <c r="O158" i="13"/>
  <c r="N158" i="13"/>
  <c r="M158" i="13"/>
  <c r="L158" i="13"/>
  <c r="K158" i="13"/>
  <c r="J158" i="13"/>
  <c r="J157" i="13"/>
  <c r="I158" i="13"/>
  <c r="M89" i="13"/>
  <c r="M64" i="13"/>
  <c r="L94" i="13"/>
  <c r="M94" i="13"/>
  <c r="N94" i="13"/>
  <c r="O94" i="13"/>
  <c r="P94" i="13"/>
  <c r="Q94" i="13"/>
  <c r="J86" i="13"/>
  <c r="J67" i="13"/>
  <c r="L86" i="13"/>
  <c r="L67" i="13"/>
  <c r="M67" i="13"/>
  <c r="J143" i="13"/>
  <c r="K86" i="13"/>
  <c r="L140" i="13"/>
  <c r="K67" i="13"/>
  <c r="L137" i="13"/>
  <c r="O28" i="13"/>
  <c r="Q28" i="13"/>
  <c r="L64" i="13"/>
  <c r="L89" i="13"/>
  <c r="N64" i="13"/>
  <c r="N89" i="13"/>
  <c r="N143" i="13"/>
  <c r="P64" i="13"/>
  <c r="P89" i="13"/>
  <c r="J64" i="13"/>
  <c r="N28" i="13"/>
  <c r="P28" i="13"/>
  <c r="K64" i="13"/>
  <c r="L134" i="13"/>
  <c r="K89" i="13"/>
  <c r="L143" i="13"/>
  <c r="N134" i="13"/>
  <c r="O64" i="13"/>
  <c r="P134" i="13"/>
  <c r="O89" i="13"/>
  <c r="P143" i="13"/>
  <c r="Q64" i="13"/>
  <c r="Q89" i="13"/>
  <c r="J98" i="13"/>
  <c r="J100" i="13"/>
  <c r="M137" i="13"/>
  <c r="K134" i="13"/>
  <c r="J134" i="13"/>
  <c r="Q134" i="13"/>
  <c r="O134" i="13"/>
  <c r="M134" i="13"/>
  <c r="K143" i="13"/>
  <c r="K137" i="13"/>
  <c r="J137" i="13"/>
  <c r="Q143" i="13"/>
  <c r="O143" i="13"/>
  <c r="M143" i="13"/>
  <c r="M140" i="13"/>
  <c r="K140" i="13"/>
  <c r="J140" i="13"/>
  <c r="N86" i="13"/>
  <c r="N67" i="13"/>
  <c r="Q86" i="13"/>
  <c r="Q67" i="13"/>
  <c r="P86" i="13"/>
  <c r="Q140" i="13"/>
  <c r="P67" i="13"/>
  <c r="Q137" i="13"/>
  <c r="O86" i="13"/>
  <c r="P140" i="13"/>
  <c r="O67" i="13"/>
  <c r="P137" i="13"/>
  <c r="K98" i="13"/>
  <c r="K104" i="13"/>
  <c r="J152" i="13"/>
  <c r="J151" i="13"/>
  <c r="K148" i="13"/>
  <c r="J126" i="13"/>
  <c r="O137" i="13"/>
  <c r="N137" i="13"/>
  <c r="N140" i="13"/>
  <c r="O140" i="13"/>
  <c r="K100" i="13"/>
  <c r="L98" i="13"/>
  <c r="L100" i="13"/>
  <c r="M98" i="13"/>
  <c r="M100" i="13"/>
  <c r="N98" i="13"/>
  <c r="J76" i="13"/>
  <c r="K76" i="13"/>
  <c r="L76" i="13"/>
  <c r="Q198" i="13"/>
  <c r="P198" i="13"/>
  <c r="O198" i="13"/>
  <c r="N198" i="13"/>
  <c r="M198" i="13"/>
  <c r="L198" i="13"/>
  <c r="K198" i="13"/>
  <c r="Q197" i="13"/>
  <c r="P197" i="13"/>
  <c r="O197" i="13"/>
  <c r="N197" i="13"/>
  <c r="M197" i="13"/>
  <c r="L197" i="13"/>
  <c r="K197" i="13"/>
  <c r="J197" i="13"/>
  <c r="Q183" i="13"/>
  <c r="P183" i="13"/>
  <c r="O183" i="13"/>
  <c r="N183" i="13"/>
  <c r="M183" i="13"/>
  <c r="L183" i="13"/>
  <c r="K183" i="13"/>
  <c r="J183" i="13"/>
  <c r="Q157" i="13"/>
  <c r="P157" i="13"/>
  <c r="O157" i="13"/>
  <c r="N157" i="13"/>
  <c r="M157" i="13"/>
  <c r="K157" i="13"/>
  <c r="Q152" i="13"/>
  <c r="P152" i="13"/>
  <c r="O152" i="13"/>
  <c r="N152" i="13"/>
  <c r="M152" i="13"/>
  <c r="L152" i="13"/>
  <c r="K152" i="13"/>
  <c r="Q151" i="13"/>
  <c r="P151" i="13"/>
  <c r="P192" i="13"/>
  <c r="O151" i="13"/>
  <c r="N151" i="13"/>
  <c r="N192" i="13"/>
  <c r="M151" i="13"/>
  <c r="L151" i="13"/>
  <c r="L192" i="13"/>
  <c r="K151" i="13"/>
  <c r="J192" i="13"/>
  <c r="Q148" i="13"/>
  <c r="Q191" i="13"/>
  <c r="P148" i="13"/>
  <c r="P191" i="13"/>
  <c r="O148" i="13"/>
  <c r="O191" i="13"/>
  <c r="N148" i="13"/>
  <c r="N191" i="13"/>
  <c r="M148" i="13"/>
  <c r="M191" i="13"/>
  <c r="L148" i="13"/>
  <c r="L191" i="13"/>
  <c r="K191" i="13"/>
  <c r="J148" i="13"/>
  <c r="J191" i="13"/>
  <c r="J107" i="13"/>
  <c r="K107" i="13"/>
  <c r="U105" i="13"/>
  <c r="Q88" i="13"/>
  <c r="P88" i="13"/>
  <c r="O88" i="13"/>
  <c r="N88" i="13"/>
  <c r="M88" i="13"/>
  <c r="L88" i="13"/>
  <c r="K88" i="13"/>
  <c r="J88" i="13"/>
  <c r="Q87" i="13"/>
  <c r="P87" i="13"/>
  <c r="O87" i="13"/>
  <c r="N87" i="13"/>
  <c r="M87" i="13"/>
  <c r="L87" i="13"/>
  <c r="K87" i="13"/>
  <c r="I74" i="13"/>
  <c r="J48" i="13"/>
  <c r="I68" i="13"/>
  <c r="I81" i="13"/>
  <c r="Q63" i="13"/>
  <c r="P63" i="13"/>
  <c r="O63" i="13"/>
  <c r="N63" i="13"/>
  <c r="M63" i="13"/>
  <c r="L63" i="13"/>
  <c r="K63" i="13"/>
  <c r="J63" i="13"/>
  <c r="Q62" i="13"/>
  <c r="P62" i="13"/>
  <c r="O62" i="13"/>
  <c r="N62" i="13"/>
  <c r="M62" i="13"/>
  <c r="L62" i="13"/>
  <c r="K62" i="13"/>
  <c r="J131" i="13"/>
  <c r="Q44" i="13"/>
  <c r="Q180" i="13"/>
  <c r="P44" i="13"/>
  <c r="P180" i="13"/>
  <c r="O44" i="13"/>
  <c r="O180" i="13"/>
  <c r="N44" i="13"/>
  <c r="N180" i="13"/>
  <c r="M44" i="13"/>
  <c r="M180" i="13"/>
  <c r="L44" i="13"/>
  <c r="L180" i="13"/>
  <c r="K44" i="13"/>
  <c r="K180" i="13"/>
  <c r="J44" i="13"/>
  <c r="Q17" i="13"/>
  <c r="Q66" i="13"/>
  <c r="P17" i="13"/>
  <c r="P85" i="13"/>
  <c r="O17" i="13"/>
  <c r="O66" i="13"/>
  <c r="N17" i="13"/>
  <c r="N85" i="13"/>
  <c r="M17" i="13"/>
  <c r="L17" i="13"/>
  <c r="L85" i="13"/>
  <c r="K17" i="13"/>
  <c r="K66" i="13"/>
  <c r="J17" i="13"/>
  <c r="J85" i="13"/>
  <c r="Q16" i="13"/>
  <c r="P16" i="13"/>
  <c r="O16" i="13"/>
  <c r="N16" i="13"/>
  <c r="M16" i="13"/>
  <c r="M84" i="13"/>
  <c r="L16" i="13"/>
  <c r="K16" i="13"/>
  <c r="J16" i="13"/>
  <c r="Q178" i="13"/>
  <c r="P178" i="13"/>
  <c r="O178" i="13"/>
  <c r="N178" i="13"/>
  <c r="M178" i="13"/>
  <c r="L178" i="13"/>
  <c r="K178" i="13"/>
  <c r="M141" i="13"/>
  <c r="O141" i="13"/>
  <c r="M66" i="13"/>
  <c r="M85" i="13"/>
  <c r="M92" i="13"/>
  <c r="Q141" i="13"/>
  <c r="M142" i="13"/>
  <c r="O142" i="13"/>
  <c r="Q142" i="13"/>
  <c r="J84" i="13"/>
  <c r="J92" i="13"/>
  <c r="J33" i="13"/>
  <c r="J35" i="13"/>
  <c r="J18" i="13"/>
  <c r="N132" i="13"/>
  <c r="P132" i="13"/>
  <c r="L133" i="13"/>
  <c r="N133" i="13"/>
  <c r="P133" i="13"/>
  <c r="K65" i="13"/>
  <c r="K33" i="13"/>
  <c r="K18" i="13"/>
  <c r="M65" i="13"/>
  <c r="M33" i="13"/>
  <c r="M18" i="13"/>
  <c r="O65" i="13"/>
  <c r="O33" i="13"/>
  <c r="O18" i="13"/>
  <c r="Q65" i="13"/>
  <c r="Q33" i="13"/>
  <c r="Q18" i="13"/>
  <c r="L84" i="13"/>
  <c r="L92" i="13"/>
  <c r="L33" i="13"/>
  <c r="L35" i="13"/>
  <c r="L45" i="13"/>
  <c r="L18" i="13"/>
  <c r="N84" i="13"/>
  <c r="N92" i="13"/>
  <c r="N33" i="13"/>
  <c r="N18" i="13"/>
  <c r="P84" i="13"/>
  <c r="P92" i="13"/>
  <c r="P33" i="13"/>
  <c r="P35" i="13"/>
  <c r="P45" i="13"/>
  <c r="P18" i="13"/>
  <c r="J180" i="13"/>
  <c r="K192" i="13"/>
  <c r="M192" i="13"/>
  <c r="O192" i="13"/>
  <c r="Q192" i="13"/>
  <c r="N100" i="13"/>
  <c r="J46" i="13"/>
  <c r="L132" i="13"/>
  <c r="K132" i="13"/>
  <c r="J78" i="13"/>
  <c r="M76" i="13"/>
  <c r="N76" i="13"/>
  <c r="O76" i="13"/>
  <c r="K78" i="13"/>
  <c r="J139" i="13"/>
  <c r="L107" i="13"/>
  <c r="N35" i="13"/>
  <c r="N45" i="13"/>
  <c r="M132" i="13"/>
  <c r="O132" i="13"/>
  <c r="Q132" i="13"/>
  <c r="J133" i="13"/>
  <c r="K133" i="13"/>
  <c r="M133" i="13"/>
  <c r="O133" i="13"/>
  <c r="Q133" i="13"/>
  <c r="J65" i="13"/>
  <c r="L65" i="13"/>
  <c r="M135" i="13"/>
  <c r="N65" i="13"/>
  <c r="O135" i="13"/>
  <c r="P65" i="13"/>
  <c r="Q135" i="13"/>
  <c r="J66" i="13"/>
  <c r="J136" i="13"/>
  <c r="L66" i="13"/>
  <c r="M136" i="13"/>
  <c r="N66" i="13"/>
  <c r="O136" i="13"/>
  <c r="P66" i="13"/>
  <c r="Q136" i="13"/>
  <c r="K70" i="13"/>
  <c r="K84" i="13"/>
  <c r="O84" i="13"/>
  <c r="Q84" i="13"/>
  <c r="K85" i="13"/>
  <c r="L139" i="13"/>
  <c r="N139" i="13"/>
  <c r="O85" i="13"/>
  <c r="P139" i="13"/>
  <c r="Q85" i="13"/>
  <c r="Q139" i="13"/>
  <c r="L141" i="13"/>
  <c r="N141" i="13"/>
  <c r="P141" i="13"/>
  <c r="L142" i="13"/>
  <c r="N142" i="13"/>
  <c r="P142" i="13"/>
  <c r="K35" i="13"/>
  <c r="K45" i="13"/>
  <c r="M35" i="13"/>
  <c r="M45" i="13"/>
  <c r="O35" i="13"/>
  <c r="O45" i="13"/>
  <c r="Q35" i="13"/>
  <c r="Q45" i="13"/>
  <c r="J73" i="13"/>
  <c r="J74" i="13"/>
  <c r="J141" i="13"/>
  <c r="K141" i="13"/>
  <c r="J142" i="13"/>
  <c r="K142" i="13"/>
  <c r="J187" i="13"/>
  <c r="J174" i="13"/>
  <c r="J201" i="13"/>
  <c r="Q92" i="13"/>
  <c r="O92" i="13"/>
  <c r="K92" i="13"/>
  <c r="J179" i="13"/>
  <c r="J45" i="13"/>
  <c r="J47" i="13"/>
  <c r="J32" i="13"/>
  <c r="P32" i="13"/>
  <c r="P179" i="13"/>
  <c r="L32" i="13"/>
  <c r="L179" i="13"/>
  <c r="O32" i="13"/>
  <c r="O179" i="13"/>
  <c r="K32" i="13"/>
  <c r="K179" i="13"/>
  <c r="N32" i="13"/>
  <c r="N179" i="13"/>
  <c r="Q32" i="13"/>
  <c r="Q179" i="13"/>
  <c r="M32" i="13"/>
  <c r="M179" i="13"/>
  <c r="Q138" i="13"/>
  <c r="M138" i="13"/>
  <c r="J138" i="13"/>
  <c r="O98" i="13"/>
  <c r="O100" i="13"/>
  <c r="P98" i="13"/>
  <c r="P100" i="13"/>
  <c r="Q98" i="13"/>
  <c r="Q100" i="13"/>
  <c r="L104" i="13"/>
  <c r="K46" i="13"/>
  <c r="K47" i="13"/>
  <c r="O215" i="13"/>
  <c r="K215" i="13"/>
  <c r="P138" i="13"/>
  <c r="L138" i="13"/>
  <c r="L70" i="13"/>
  <c r="K72" i="13"/>
  <c r="K48" i="13"/>
  <c r="K131" i="13"/>
  <c r="K136" i="13"/>
  <c r="J135" i="13"/>
  <c r="K135" i="13"/>
  <c r="N215" i="13"/>
  <c r="J214" i="13"/>
  <c r="M139" i="13"/>
  <c r="O138" i="13"/>
  <c r="K138" i="13"/>
  <c r="P136" i="13"/>
  <c r="L136" i="13"/>
  <c r="N135" i="13"/>
  <c r="Q215" i="13"/>
  <c r="M215" i="13"/>
  <c r="N138" i="13"/>
  <c r="L78" i="13"/>
  <c r="P215" i="13"/>
  <c r="L215" i="13"/>
  <c r="M107" i="13"/>
  <c r="O139" i="13"/>
  <c r="K139" i="13"/>
  <c r="M104" i="13"/>
  <c r="N136" i="13"/>
  <c r="P135" i="13"/>
  <c r="L135" i="13"/>
  <c r="J215" i="13"/>
  <c r="K74" i="13"/>
  <c r="K49" i="13"/>
  <c r="L46" i="13"/>
  <c r="L47" i="13"/>
  <c r="N104" i="13"/>
  <c r="M46" i="13"/>
  <c r="M47" i="13"/>
  <c r="K50" i="13"/>
  <c r="K51" i="13"/>
  <c r="N107" i="13"/>
  <c r="M78" i="13"/>
  <c r="J50" i="13"/>
  <c r="J51" i="13"/>
  <c r="J49" i="13"/>
  <c r="L72" i="13"/>
  <c r="L48" i="13"/>
  <c r="M70" i="13"/>
  <c r="J181" i="13"/>
  <c r="J129" i="13"/>
  <c r="J146" i="13"/>
  <c r="J109" i="13"/>
  <c r="J112" i="13"/>
  <c r="N78" i="13"/>
  <c r="O107" i="13"/>
  <c r="L131" i="13"/>
  <c r="L73" i="13"/>
  <c r="L74" i="13"/>
  <c r="L49" i="13"/>
  <c r="N70" i="13"/>
  <c r="M72" i="13"/>
  <c r="J208" i="13"/>
  <c r="J189" i="13"/>
  <c r="K189" i="13"/>
  <c r="K181" i="13"/>
  <c r="K129" i="13"/>
  <c r="K146" i="13"/>
  <c r="L50" i="13"/>
  <c r="L51" i="13"/>
  <c r="N46" i="13"/>
  <c r="N47" i="13"/>
  <c r="M48" i="13"/>
  <c r="M49" i="13"/>
  <c r="J159" i="13"/>
  <c r="L189" i="13"/>
  <c r="L181" i="13"/>
  <c r="L129" i="13"/>
  <c r="L146" i="13"/>
  <c r="K188" i="13"/>
  <c r="K109" i="13"/>
  <c r="K112" i="13"/>
  <c r="K114" i="13"/>
  <c r="K207" i="13"/>
  <c r="K208" i="13"/>
  <c r="O104" i="13"/>
  <c r="J198" i="13"/>
  <c r="N72" i="13"/>
  <c r="N48" i="13"/>
  <c r="O70" i="13"/>
  <c r="P107" i="13"/>
  <c r="O78" i="13"/>
  <c r="P76" i="13"/>
  <c r="M131" i="13"/>
  <c r="M73" i="13"/>
  <c r="M74" i="13"/>
  <c r="M50" i="13"/>
  <c r="M51" i="13"/>
  <c r="M129" i="13"/>
  <c r="M146" i="13"/>
  <c r="M188" i="13"/>
  <c r="J155" i="13"/>
  <c r="K126" i="13"/>
  <c r="K159" i="13"/>
  <c r="Q76" i="13"/>
  <c r="Q78" i="13"/>
  <c r="P78" i="13"/>
  <c r="Q107" i="13"/>
  <c r="P70" i="13"/>
  <c r="O72" i="13"/>
  <c r="O48" i="13"/>
  <c r="N131" i="13"/>
  <c r="N73" i="13"/>
  <c r="J188" i="13"/>
  <c r="J114" i="13"/>
  <c r="L109" i="13"/>
  <c r="L112" i="13"/>
  <c r="L207" i="13"/>
  <c r="L208" i="13"/>
  <c r="K190" i="13"/>
  <c r="N50" i="13"/>
  <c r="N51" i="13"/>
  <c r="L188" i="13"/>
  <c r="N74" i="13"/>
  <c r="O46" i="13"/>
  <c r="O47" i="13"/>
  <c r="J190" i="13"/>
  <c r="N49" i="13"/>
  <c r="M181" i="13"/>
  <c r="M189" i="13"/>
  <c r="M190" i="13"/>
  <c r="N189" i="13"/>
  <c r="N181" i="13"/>
  <c r="N129" i="13"/>
  <c r="N146" i="13"/>
  <c r="P104" i="13"/>
  <c r="O131" i="13"/>
  <c r="O73" i="13"/>
  <c r="L190" i="13"/>
  <c r="P72" i="13"/>
  <c r="P48" i="13"/>
  <c r="Q70" i="13"/>
  <c r="O50" i="13"/>
  <c r="O51" i="13"/>
  <c r="O49" i="13"/>
  <c r="M109" i="13"/>
  <c r="M112" i="13"/>
  <c r="M207" i="13"/>
  <c r="M208" i="13"/>
  <c r="L114" i="13"/>
  <c r="J193" i="13"/>
  <c r="J195" i="13"/>
  <c r="J61" i="13"/>
  <c r="J68" i="13"/>
  <c r="O74" i="13"/>
  <c r="J81" i="13"/>
  <c r="J116" i="13"/>
  <c r="J117" i="13"/>
  <c r="K61" i="13"/>
  <c r="K68" i="13"/>
  <c r="K155" i="13"/>
  <c r="O189" i="13"/>
  <c r="O181" i="13"/>
  <c r="O129" i="13"/>
  <c r="O146" i="13"/>
  <c r="K187" i="13"/>
  <c r="K174" i="13"/>
  <c r="K201" i="13"/>
  <c r="Q72" i="13"/>
  <c r="Q48" i="13"/>
  <c r="P46" i="13"/>
  <c r="P47" i="13"/>
  <c r="N188" i="13"/>
  <c r="P131" i="13"/>
  <c r="P73" i="13"/>
  <c r="J216" i="13"/>
  <c r="N109" i="13"/>
  <c r="N112" i="13"/>
  <c r="M114" i="13"/>
  <c r="N207" i="13"/>
  <c r="N208" i="13"/>
  <c r="P74" i="13"/>
  <c r="J212" i="13"/>
  <c r="O109" i="13"/>
  <c r="O112" i="13"/>
  <c r="O207" i="13"/>
  <c r="O208" i="13"/>
  <c r="N114" i="13"/>
  <c r="J209" i="13"/>
  <c r="J218" i="13"/>
  <c r="P50" i="13"/>
  <c r="P51" i="13"/>
  <c r="P49" i="13"/>
  <c r="K193" i="13"/>
  <c r="K195" i="13"/>
  <c r="L126" i="13"/>
  <c r="K81" i="13"/>
  <c r="O188" i="13"/>
  <c r="Q131" i="13"/>
  <c r="Q73" i="13"/>
  <c r="Q74" i="13"/>
  <c r="N190" i="13"/>
  <c r="Q104" i="13"/>
  <c r="L159" i="13"/>
  <c r="L155" i="13"/>
  <c r="O190" i="13"/>
  <c r="P189" i="13"/>
  <c r="P181" i="13"/>
  <c r="P129" i="13"/>
  <c r="P146" i="13"/>
  <c r="Q46" i="13"/>
  <c r="Q47" i="13"/>
  <c r="K212" i="13"/>
  <c r="K216" i="13"/>
  <c r="L187" i="13"/>
  <c r="L174" i="13"/>
  <c r="L201" i="13"/>
  <c r="P109" i="13"/>
  <c r="P112" i="13"/>
  <c r="O114" i="13"/>
  <c r="P207" i="13"/>
  <c r="P208" i="13"/>
  <c r="Q207" i="13"/>
  <c r="P188" i="13"/>
  <c r="L193" i="13"/>
  <c r="L195" i="13"/>
  <c r="M126" i="13"/>
  <c r="L61" i="13"/>
  <c r="L68" i="13"/>
  <c r="K116" i="13"/>
  <c r="K117" i="13"/>
  <c r="K209" i="13"/>
  <c r="K218" i="13"/>
  <c r="Q50" i="13"/>
  <c r="Q51" i="13"/>
  <c r="Q49" i="13"/>
  <c r="M159" i="13"/>
  <c r="M155" i="13"/>
  <c r="Q208" i="13"/>
  <c r="Q189" i="13"/>
  <c r="Q181" i="13"/>
  <c r="Q129" i="13"/>
  <c r="Q146" i="13"/>
  <c r="L212" i="13"/>
  <c r="L81" i="13"/>
  <c r="L216" i="13"/>
  <c r="M187" i="13"/>
  <c r="M174" i="13"/>
  <c r="M201" i="13"/>
  <c r="P190" i="13"/>
  <c r="P114" i="13"/>
  <c r="Q109" i="13"/>
  <c r="Q112" i="13"/>
  <c r="M193" i="13"/>
  <c r="M195" i="13"/>
  <c r="N126" i="13"/>
  <c r="M61" i="13"/>
  <c r="L116" i="13"/>
  <c r="L117" i="13"/>
  <c r="L218" i="13"/>
  <c r="L209" i="13"/>
  <c r="Q188" i="13"/>
  <c r="Q114" i="13"/>
  <c r="M68" i="13"/>
  <c r="M81" i="13"/>
  <c r="N159" i="13"/>
  <c r="N155" i="13"/>
  <c r="M212" i="13"/>
  <c r="M216" i="13"/>
  <c r="N187" i="13"/>
  <c r="N174" i="13"/>
  <c r="N201" i="13"/>
  <c r="Q190" i="13"/>
  <c r="N193" i="13"/>
  <c r="N195" i="13"/>
  <c r="O126" i="13"/>
  <c r="N61" i="13"/>
  <c r="N68" i="13"/>
  <c r="M116" i="13"/>
  <c r="M117" i="13"/>
  <c r="M218" i="13"/>
  <c r="M209" i="13"/>
  <c r="O159" i="13"/>
  <c r="O155" i="13"/>
  <c r="N212" i="13"/>
  <c r="N81" i="13"/>
  <c r="N216" i="13"/>
  <c r="O187" i="13"/>
  <c r="O174" i="13"/>
  <c r="O201" i="13"/>
  <c r="O193" i="13"/>
  <c r="O195" i="13"/>
  <c r="P126" i="13"/>
  <c r="O61" i="13"/>
  <c r="O68" i="13"/>
  <c r="N116" i="13"/>
  <c r="N117" i="13"/>
  <c r="N209" i="13"/>
  <c r="N218" i="13"/>
  <c r="P159" i="13"/>
  <c r="P155" i="13"/>
  <c r="O212" i="13"/>
  <c r="O81" i="13"/>
  <c r="O216" i="13"/>
  <c r="P187" i="13"/>
  <c r="P174" i="13"/>
  <c r="P201" i="13"/>
  <c r="P193" i="13"/>
  <c r="P195" i="13"/>
  <c r="Q126" i="13"/>
  <c r="P61" i="13"/>
  <c r="P68" i="13"/>
  <c r="O116" i="13"/>
  <c r="O117" i="13"/>
  <c r="O218" i="13"/>
  <c r="O209" i="13"/>
  <c r="Q159" i="13"/>
  <c r="Q155" i="13"/>
  <c r="P212" i="13"/>
  <c r="P81" i="13"/>
  <c r="P216" i="13"/>
  <c r="Q187" i="13"/>
  <c r="Q174" i="13"/>
  <c r="Q201" i="13"/>
  <c r="Q193" i="13"/>
  <c r="Q195" i="13"/>
  <c r="Q61" i="13"/>
  <c r="Q68" i="13"/>
  <c r="P116" i="13"/>
  <c r="P117" i="13"/>
  <c r="P209" i="13"/>
  <c r="P218" i="13"/>
  <c r="Q212" i="13"/>
  <c r="Q81" i="13"/>
  <c r="Q216" i="13"/>
  <c r="Q116" i="13"/>
  <c r="Q117" i="13"/>
  <c r="Q209" i="13"/>
  <c r="Q218" i="13"/>
</calcChain>
</file>

<file path=xl/sharedStrings.xml><?xml version="1.0" encoding="utf-8"?>
<sst xmlns="http://schemas.openxmlformats.org/spreadsheetml/2006/main" count="449" uniqueCount="381">
  <si>
    <t>Marketing &amp; Sales</t>
  </si>
  <si>
    <t>Offering Suppport</t>
  </si>
  <si>
    <t>Logistics &amp; IT</t>
  </si>
  <si>
    <t>Profit &amp; Loss Account</t>
  </si>
  <si>
    <t>Operations in</t>
  </si>
  <si>
    <t>Period</t>
  </si>
  <si>
    <t>Generated</t>
  </si>
  <si>
    <t>Cost of Sales</t>
  </si>
  <si>
    <t>Total Overhead Costs</t>
  </si>
  <si>
    <t>Depreciation</t>
  </si>
  <si>
    <t>Taxable income</t>
  </si>
  <si>
    <t>Taxation</t>
  </si>
  <si>
    <t>Net income after depreciation and taxes</t>
  </si>
  <si>
    <t>Balance Sheet</t>
  </si>
  <si>
    <t xml:space="preserve">At the end of </t>
  </si>
  <si>
    <t xml:space="preserve">Period </t>
  </si>
  <si>
    <t>the balance sheet shows</t>
  </si>
  <si>
    <t>Current Assets</t>
  </si>
  <si>
    <t>Cash on hand</t>
  </si>
  <si>
    <t>Total Current Assets</t>
  </si>
  <si>
    <t>Fixed Assets</t>
  </si>
  <si>
    <t xml:space="preserve">Gross fixed assets </t>
  </si>
  <si>
    <t>Accumulated Depreciation</t>
  </si>
  <si>
    <t>Net Fixed Assets</t>
  </si>
  <si>
    <t>Total Assets</t>
  </si>
  <si>
    <t>Current Liabilities</t>
  </si>
  <si>
    <t>Taxes Payable</t>
  </si>
  <si>
    <t>Total Current Liabilities</t>
  </si>
  <si>
    <t>Long Term Debt</t>
  </si>
  <si>
    <t>Equity</t>
  </si>
  <si>
    <t>Shareholder Equity</t>
  </si>
  <si>
    <t>Retained Earnings</t>
  </si>
  <si>
    <t>Dividends paid</t>
  </si>
  <si>
    <t>Total Equity</t>
  </si>
  <si>
    <t>Total Liabilities</t>
  </si>
  <si>
    <t>Cash Flow</t>
  </si>
  <si>
    <t xml:space="preserve">During </t>
  </si>
  <si>
    <t>The following shifts in cash position happened</t>
  </si>
  <si>
    <t>Initial cash position</t>
  </si>
  <si>
    <t>Add back:</t>
  </si>
  <si>
    <t>Change in tax payable</t>
  </si>
  <si>
    <t>Net cash flow from operations</t>
  </si>
  <si>
    <t>Purchases or sales of fixed assets</t>
  </si>
  <si>
    <t>Financing</t>
  </si>
  <si>
    <t>Changes in shareholder equity</t>
  </si>
  <si>
    <t>Trial balance =</t>
  </si>
  <si>
    <t>Digital Marketing</t>
  </si>
  <si>
    <t>Adminstration</t>
  </si>
  <si>
    <t>Product development</t>
  </si>
  <si>
    <t>Contingent  costs</t>
  </si>
  <si>
    <t>Business</t>
  </si>
  <si>
    <t>Total Gross Margin</t>
  </si>
  <si>
    <t>Net Long Tail Revenue</t>
  </si>
  <si>
    <t>Total Long term debt</t>
  </si>
  <si>
    <t>Net Margin before Interest, depn &amp; Tax</t>
  </si>
  <si>
    <t>Net Margin before depreciation &amp; tax</t>
  </si>
  <si>
    <t>Change in Accounts Payable Business</t>
  </si>
  <si>
    <t>Change in Accounts Payable Consumer</t>
  </si>
  <si>
    <t>Accounts receivable Business</t>
  </si>
  <si>
    <t>Accounts receivable Consumer</t>
  </si>
  <si>
    <t>Inventory Business</t>
  </si>
  <si>
    <t>Inventory Consumer</t>
  </si>
  <si>
    <t>Total Revenue</t>
  </si>
  <si>
    <t>Consumer</t>
  </si>
  <si>
    <t>Change in accounts receivable Business</t>
  </si>
  <si>
    <t>Change in accounts receivable Consumer</t>
  </si>
  <si>
    <t>Change in inventory Business</t>
  </si>
  <si>
    <t>Extra Debt raised</t>
  </si>
  <si>
    <t>Balance</t>
  </si>
  <si>
    <t>Internal investment</t>
  </si>
  <si>
    <t>Total internal investments</t>
  </si>
  <si>
    <t>Investment</t>
  </si>
  <si>
    <t>Starting</t>
  </si>
  <si>
    <t>Customer Advance Payments: Business</t>
  </si>
  <si>
    <t>Customer Advance Payments: Consumer</t>
  </si>
  <si>
    <t>Supplier accounts payable Business</t>
  </si>
  <si>
    <t>Supplier accounts Payable Consumer</t>
  </si>
  <si>
    <t>need aging?</t>
  </si>
  <si>
    <t>Opening cash</t>
  </si>
  <si>
    <t>Closing Cash</t>
  </si>
  <si>
    <t>Additional financing</t>
  </si>
  <si>
    <t>Investments in Group Companies</t>
  </si>
  <si>
    <t>Net Cash generated by Legacy Co. in period</t>
  </si>
  <si>
    <t>Net Cash generated by operations</t>
  </si>
  <si>
    <t>Cash released/absorbed by Working Capital</t>
  </si>
  <si>
    <t>Cash Profit after interest &amp; taxes</t>
  </si>
  <si>
    <t>Fixed asset purchases and sales</t>
  </si>
  <si>
    <t>Current Share Price</t>
  </si>
  <si>
    <t>Overheads</t>
  </si>
  <si>
    <t>Net Income from Operations</t>
  </si>
  <si>
    <t>xxx</t>
  </si>
  <si>
    <t>INCOME SUMMARY</t>
  </si>
  <si>
    <t>CASH SUMMARY</t>
  </si>
  <si>
    <t>Add: Long Tail Income</t>
  </si>
  <si>
    <t>Trial Balance Available this Period</t>
  </si>
  <si>
    <t>need a solution to this</t>
  </si>
  <si>
    <t>Note: dividends are a % of the prior year's net profits</t>
  </si>
  <si>
    <t>They are paid in the next period and deducted from cash in that period.</t>
  </si>
  <si>
    <t>They are rcorded but not counted in the cashfow</t>
  </si>
  <si>
    <t>Then everything balances</t>
  </si>
  <si>
    <t>I now need to fix the 'finance' button the allow for the cash going out and I need to allow them to fix the percent of prior year's sales to calculate it</t>
  </si>
  <si>
    <t>This will be a difficulty but I don't quite know Why</t>
  </si>
  <si>
    <t>Closing cash position after internal investments</t>
  </si>
  <si>
    <t>Dividends Paid to Shareholders</t>
  </si>
  <si>
    <t>The above is a set of summary data that indicate the health of the business</t>
  </si>
  <si>
    <t>Its cash position, how much it generates and where from, what extra cash it gets from outside, how much</t>
  </si>
  <si>
    <t>goes out to the shareholders and how much is diverted to other corporate investments</t>
  </si>
  <si>
    <t>Financial Ratios</t>
  </si>
  <si>
    <t>Return on Assets</t>
  </si>
  <si>
    <t>Working Capital Ratio</t>
  </si>
  <si>
    <t>Gross Margin %</t>
  </si>
  <si>
    <t>RoSales%</t>
  </si>
  <si>
    <t>Return on Net Assets</t>
  </si>
  <si>
    <t>Asset Turnover</t>
  </si>
  <si>
    <t>Return on Equity</t>
  </si>
  <si>
    <t>Use rolling three periods</t>
  </si>
  <si>
    <t>Closing Cash Position before Internal investments</t>
  </si>
  <si>
    <t>Dividends payable</t>
  </si>
  <si>
    <t>Dividends cumulative</t>
  </si>
  <si>
    <t>Dividends this period</t>
  </si>
  <si>
    <t>Purchases of fixed assets(+goodwill)</t>
  </si>
  <si>
    <t>cash component</t>
  </si>
  <si>
    <t># shares</t>
  </si>
  <si>
    <t>Value of share</t>
  </si>
  <si>
    <t>offer</t>
  </si>
  <si>
    <t>these repeat for the new offerings by niche or in total - easier in total</t>
  </si>
  <si>
    <t>THESE COULD BE JOINED</t>
  </si>
  <si>
    <t xml:space="preserve">SIMPLE PICK UP </t>
  </si>
  <si>
    <t>SIMPLE PICK UP</t>
  </si>
  <si>
    <t>SIMPLE PICK UP - WILL BE FOR THE ACQUISITIONS</t>
  </si>
  <si>
    <t>Internal long term debt</t>
  </si>
  <si>
    <t>Extra intracompany debt raised/repaid in period</t>
  </si>
  <si>
    <t>Intracompany loans granted</t>
  </si>
  <si>
    <t>this is a possible as it reduces the cash position</t>
  </si>
  <si>
    <t>IntraCompany Loans Received</t>
  </si>
  <si>
    <t>New internal loans received</t>
  </si>
  <si>
    <t>New Internal loans granted</t>
  </si>
  <si>
    <t>Total internal debt received</t>
  </si>
  <si>
    <t>So use this for on the NewCo side for money received and repaid</t>
  </si>
  <si>
    <t>So use this for money paid out and received by legacy</t>
  </si>
  <si>
    <t>Niche 1</t>
  </si>
  <si>
    <t>Niche 2</t>
  </si>
  <si>
    <t>Niche 3</t>
  </si>
  <si>
    <t>COST OF SALES PERCENTAGE IS 25% IN THIS EXAMPLE</t>
  </si>
  <si>
    <t>New Revenue</t>
  </si>
  <si>
    <t>Total New Revenue</t>
  </si>
  <si>
    <t xml:space="preserve">Total Old  Cost of Sales </t>
  </si>
  <si>
    <t>Total Cost of Sales New Offerings</t>
  </si>
  <si>
    <t>Grand Total Revenue</t>
  </si>
  <si>
    <t>Interest Charges (External Debt)</t>
  </si>
  <si>
    <t>drop?</t>
  </si>
  <si>
    <t>IGNORE FOR THIS THURSDAY - IT IS TOO LATE TO GO THROUGH IT</t>
  </si>
  <si>
    <t>THE ACCOUNTS ON THE NEXT TAB ARE 'GENERAL' ACCOUNTS</t>
  </si>
  <si>
    <t>THEY CAN BE USED FOR LEGACY AND NewCo WITH CERTAIN LINES HIDDEN IF NECESSARY</t>
  </si>
  <si>
    <t xml:space="preserve">EXAMPLE: TREASURY SHARES AND FIXED ASSETS. </t>
  </si>
  <si>
    <t>THESE WILL BE IMPORTANT FOR PRODUCTION SOURCING ANF CORPORATE ACQUISITIONS</t>
  </si>
  <si>
    <t>THE ACCOUNTS CONTAIN EXAMPLES OF THE MONEY TRANSFERS BETWEEN LEGACY AND NewCo. THEY ARE VERY SIMPLE</t>
  </si>
  <si>
    <t>INSERTIONS. IF THE CASHFLOW HAS BEEN PROPERLY CONSTRUCTED ALL YOU HAVE TO DO ISINSERT THE LOAN AMOUNTS</t>
  </si>
  <si>
    <t>AND THE ACCOUNTING STRUCTURE WILL AUTOMATICALLY SELF ADJUST AND BALANCE</t>
  </si>
  <si>
    <t>BOTH THESE ARE ON THE LIST OF FUNCTIONS TO BE INCLUDED IN THE VERY NEAR FUTURE</t>
  </si>
  <si>
    <t>New Internal Investments or Repayments</t>
  </si>
  <si>
    <t>Strongly Recommend you do not do this line</t>
  </si>
  <si>
    <t>Depreciation may create a problem in cashflow. I have included it but if you hit problems consider removing it</t>
  </si>
  <si>
    <t>I recommend you do not include this. Treat taxes as paid immediately and this disappears along with cash flow issues</t>
  </si>
  <si>
    <t>recommend you do not include this for Thursday</t>
  </si>
  <si>
    <t>do not include for Thursday</t>
  </si>
  <si>
    <t>note the pluses and minuses are ABSOLUTELY CRITICAL</t>
  </si>
  <si>
    <t>Supplier accounts receivable - new offerings</t>
  </si>
  <si>
    <t>Customer Advance payments: new offerings</t>
  </si>
  <si>
    <t>check</t>
  </si>
  <si>
    <t>Accounts receivable: New Offerings</t>
  </si>
  <si>
    <t>Inventory: New Offerings</t>
  </si>
  <si>
    <t>Change in Inventory: consumer</t>
  </si>
  <si>
    <t>Change in Inventory: new offerings</t>
  </si>
  <si>
    <t>Change in Accounts Payable New Offerings</t>
  </si>
  <si>
    <t>Customer Advance Payments: New Offerings</t>
  </si>
  <si>
    <t>CAN IGNORE THIS FOR THURSDAY IF WANT</t>
  </si>
  <si>
    <t>Extra External Debt Raised</t>
  </si>
  <si>
    <t>Grand Total Cost of Sales</t>
  </si>
  <si>
    <t>Grand Total Gross Margin</t>
  </si>
  <si>
    <t>Grand Total Net Revenue</t>
  </si>
  <si>
    <t xml:space="preserve">recommend you do not include this right now. </t>
  </si>
  <si>
    <t>Change in accounts receivable: New Offerings</t>
  </si>
  <si>
    <t>This is the test to see if the accounts balance: It is Total Assets minus Total Liabilities and it should always balance to ZERO</t>
  </si>
  <si>
    <r>
      <t>inclu</t>
    </r>
    <r>
      <rPr>
        <sz val="11"/>
        <color rgb="FFFF0000"/>
        <rFont val="Calibri"/>
        <family val="2"/>
        <scheme val="minor"/>
      </rPr>
      <t>de this TAX line but IF WE assume taxes paid in same period and so no effects on balance sheet or cashflow</t>
    </r>
  </si>
  <si>
    <t>THERE ARE CERTAIN LINE COLOURED IN BLUE. THESE ARE ITEMS THAT COMMONLY CAUSE PROBLEMS</t>
  </si>
  <si>
    <t>IN CREATING THE CASHFLOW. FOR THURSDAY I STRONGLY SUGGEST THAT YOU DO NOT TO INCLUDE THEM</t>
  </si>
  <si>
    <t xml:space="preserve">Treasury shares </t>
  </si>
  <si>
    <t>Add Back Cash from Operations</t>
  </si>
  <si>
    <t xml:space="preserve">PERIOD </t>
  </si>
  <si>
    <t>PERIOD</t>
  </si>
  <si>
    <t>NOTE: THE STARTING INVESTMENTS MUST BE INCLUDED. THEY ONLY AFFECT THE BALANCE SHEET</t>
  </si>
  <si>
    <t xml:space="preserve">BELOW THIS LINE ARE RATIOS ETC. THAT WE WILL USE TO BUILD THE DASHBOARD. </t>
  </si>
  <si>
    <t>THE RATIO YOU ALREADY HAVE IN THE GAM IS THE RIGHT ONE THIS IS AN ILLUSTRATIVE GUESS</t>
  </si>
  <si>
    <t>ALL NUMBERS ARE FOR ILLUSTRATION ONLY. EXCEPT THE RATIOS INCLUDED IN VARIOUS FORMULAE</t>
  </si>
  <si>
    <t>Legacy Revenue</t>
  </si>
  <si>
    <t>Total Legacy Revenue</t>
  </si>
  <si>
    <t>THE ACCOUNTS CONTAIN CERTAIN LINES THAT WILL BE USEFUL FOR OTHER FUNCTION that will be built later</t>
  </si>
  <si>
    <t>IN PERIOD2 1 AND 3 WHEN DOLLARS ARE AGREED BETWEEN LEGACY AND NewCo THEY NEED TO BE TRANSFERRED.</t>
  </si>
  <si>
    <t>THE ACCOUNTING IS AS FOLLOWS</t>
  </si>
  <si>
    <t>LEGACY</t>
  </si>
  <si>
    <t>THE AGREED NUMBER IS INSERTED INTO THE “New Internal Investments or Repayments” line in example Excel ACCOUNTS file. It is line 73 with a $5m example number in it.</t>
  </si>
  <si>
    <t>NewCo</t>
  </si>
  <si>
    <r>
      <t>THE AGREED NUMBERS ARE INSERTED INTO THE :”</t>
    </r>
    <r>
      <rPr>
        <sz val="11"/>
        <color rgb="FF000000"/>
        <rFont val="Calibri"/>
        <family val="2"/>
      </rPr>
      <t xml:space="preserve"> Extra intracompany debt raised/repaid in period” LINE</t>
    </r>
  </si>
  <si>
    <t>This is Line 93 in the Excel Accounts file</t>
  </si>
  <si>
    <t>Note the example numbers match BUT THE LEGACY AND NewCo ACCOUNTS ARE TOTALLY SEPARATE ENTITIES</t>
  </si>
  <si>
    <t>NOTE: WHEN REPAYMENTS ARE MADE – IF THEY ARE – THE SAME PROCEDURE IS DONE BUT THE NUMBERS ARE NEGATIVE</t>
  </si>
  <si>
    <t>TRANSFERING DOLLARS BETWEEN COMPANIES</t>
  </si>
  <si>
    <t xml:space="preserve">EVENTUALLY I WANT A TASK THAT CAN ALLOW THE TRANSFER OF FUNDS BETWEEN THE LEGACY AND NEW </t>
  </si>
  <si>
    <t>THAT WILL ALLOW NEW TO RETURN FUNDS TO LEGACY</t>
  </si>
  <si>
    <t>AA011</t>
  </si>
  <si>
    <t>AA012</t>
  </si>
  <si>
    <t>AA021</t>
  </si>
  <si>
    <t>AA031</t>
  </si>
  <si>
    <t>AA032</t>
  </si>
  <si>
    <t>AA033</t>
  </si>
  <si>
    <t>AA041</t>
  </si>
  <si>
    <t>AA131</t>
  </si>
  <si>
    <t>AA132</t>
  </si>
  <si>
    <t>AA133</t>
  </si>
  <si>
    <t>AA141</t>
  </si>
  <si>
    <t>AA202</t>
  </si>
  <si>
    <t>AA201</t>
  </si>
  <si>
    <t>AA200</t>
  </si>
  <si>
    <t>AA211</t>
  </si>
  <si>
    <t>AA210</t>
  </si>
  <si>
    <t>AB011</t>
  </si>
  <si>
    <t>AB012</t>
  </si>
  <si>
    <t>AB013</t>
  </si>
  <si>
    <t>AB014</t>
  </si>
  <si>
    <t>AB015</t>
  </si>
  <si>
    <t>AB016</t>
  </si>
  <si>
    <t>AB017</t>
  </si>
  <si>
    <t>AB021</t>
  </si>
  <si>
    <t>AB031</t>
  </si>
  <si>
    <t>AB041</t>
  </si>
  <si>
    <t>AB051</t>
  </si>
  <si>
    <t>AB061</t>
  </si>
  <si>
    <t>AB071</t>
  </si>
  <si>
    <t>AB081</t>
  </si>
  <si>
    <t>AB100</t>
  </si>
  <si>
    <t>BA011</t>
  </si>
  <si>
    <t>BA012</t>
  </si>
  <si>
    <t>BA013</t>
  </si>
  <si>
    <t>BA014</t>
  </si>
  <si>
    <t>BA015</t>
  </si>
  <si>
    <t>BA016</t>
  </si>
  <si>
    <t>BA017</t>
  </si>
  <si>
    <t>BA021</t>
  </si>
  <si>
    <t>BA040</t>
  </si>
  <si>
    <t>BA041</t>
  </si>
  <si>
    <t>BA042</t>
  </si>
  <si>
    <t>BA043</t>
  </si>
  <si>
    <t>BA051</t>
  </si>
  <si>
    <t>BA060</t>
  </si>
  <si>
    <t>BA061</t>
  </si>
  <si>
    <t>BA062</t>
  </si>
  <si>
    <t>BA063</t>
  </si>
  <si>
    <t>BA100</t>
  </si>
  <si>
    <t>BB010</t>
  </si>
  <si>
    <t>BB011</t>
  </si>
  <si>
    <t>BB012</t>
  </si>
  <si>
    <t>BB013</t>
  </si>
  <si>
    <t>BB014</t>
  </si>
  <si>
    <t>BB015</t>
  </si>
  <si>
    <t>BB016</t>
  </si>
  <si>
    <t>BB017</t>
  </si>
  <si>
    <t>BB018</t>
  </si>
  <si>
    <t>BB021</t>
  </si>
  <si>
    <t>BB031</t>
  </si>
  <si>
    <t>BB032</t>
  </si>
  <si>
    <t>BB041</t>
  </si>
  <si>
    <t>BB040</t>
  </si>
  <si>
    <t>BB042</t>
  </si>
  <si>
    <t>BB050</t>
  </si>
  <si>
    <t>BB060</t>
  </si>
  <si>
    <t>BB110</t>
  </si>
  <si>
    <t>BB111</t>
  </si>
  <si>
    <t>BB112</t>
  </si>
  <si>
    <t>BB113</t>
  </si>
  <si>
    <t>BB114</t>
  </si>
  <si>
    <t>BB115</t>
  </si>
  <si>
    <t>BB121</t>
  </si>
  <si>
    <t>BB131</t>
  </si>
  <si>
    <t>BB200</t>
  </si>
  <si>
    <t>CA011</t>
  </si>
  <si>
    <t>CA021</t>
  </si>
  <si>
    <t>CA020</t>
  </si>
  <si>
    <t>CA022</t>
  </si>
  <si>
    <t>CA023</t>
  </si>
  <si>
    <t>CA024</t>
  </si>
  <si>
    <t>CA025</t>
  </si>
  <si>
    <t>CA026</t>
  </si>
  <si>
    <t>CA027</t>
  </si>
  <si>
    <t>CA028</t>
  </si>
  <si>
    <t>CA029</t>
  </si>
  <si>
    <t>CA030</t>
  </si>
  <si>
    <t>CA031</t>
  </si>
  <si>
    <t>CA032</t>
  </si>
  <si>
    <t>CA033</t>
  </si>
  <si>
    <t>CA034</t>
  </si>
  <si>
    <t>CA041</t>
  </si>
  <si>
    <t>CA051</t>
  </si>
  <si>
    <t>CA052</t>
  </si>
  <si>
    <t>CA053</t>
  </si>
  <si>
    <t>CA054</t>
  </si>
  <si>
    <t>CA055</t>
  </si>
  <si>
    <t>CA061</t>
  </si>
  <si>
    <t>CA071</t>
  </si>
  <si>
    <t>CA081</t>
  </si>
  <si>
    <t>CA091</t>
  </si>
  <si>
    <t>AA025</t>
  </si>
  <si>
    <t>AA026</t>
  </si>
  <si>
    <t>AA029</t>
  </si>
  <si>
    <t>BA010</t>
  </si>
  <si>
    <t>AA011+AA012</t>
  </si>
  <si>
    <t>AA011*0.25</t>
  </si>
  <si>
    <t>AA012*0.25</t>
  </si>
  <si>
    <t>AA025+AA026</t>
  </si>
  <si>
    <t>AA031+AA032+AA033</t>
  </si>
  <si>
    <t>AA031*0.25</t>
  </si>
  <si>
    <t>AA032*0.25</t>
  </si>
  <si>
    <t>AA033*0.25</t>
  </si>
  <si>
    <t>AA131+AA132+AA133</t>
  </si>
  <si>
    <t>AA021+AA041</t>
  </si>
  <si>
    <t>AA029+AA141</t>
  </si>
  <si>
    <t>AA021-AA029+AA041-AA141</t>
  </si>
  <si>
    <t>AA202+AA210</t>
  </si>
  <si>
    <t>init</t>
  </si>
  <si>
    <t>AB011+AB012+AB013+AB014+AB015+AB016+AB017</t>
  </si>
  <si>
    <t>AA211-AB021</t>
  </si>
  <si>
    <t>AA011*0.1</t>
  </si>
  <si>
    <t>AA012*0.1</t>
  </si>
  <si>
    <t>AA041*0.1</t>
  </si>
  <si>
    <t>AA025*0.1</t>
  </si>
  <si>
    <t>AA026*0.1</t>
  </si>
  <si>
    <t>AA141*0.1</t>
  </si>
  <si>
    <t>BA040-&gt;+BA041</t>
  </si>
  <si>
    <t>BA040+BA041</t>
  </si>
  <si>
    <t>BA061+BA062-&gt;</t>
  </si>
  <si>
    <t>BA061+BA062</t>
  </si>
  <si>
    <t>AA011*0.5</t>
  </si>
  <si>
    <t>AA012*0.5</t>
  </si>
  <si>
    <t>AA041*0.5</t>
  </si>
  <si>
    <t>SUM(84:89)</t>
  </si>
  <si>
    <t>BB031+BB032-&gt;</t>
  </si>
  <si>
    <t>BB041+BB042</t>
  </si>
  <si>
    <t>BB050-&gt;</t>
  </si>
  <si>
    <t>BB031+BB032+BB041+BB042</t>
  </si>
  <si>
    <t>BB111-&gt;</t>
  </si>
  <si>
    <t>BA012-&gt;-BA012</t>
  </si>
  <si>
    <t>BA013-&gt;-BA013</t>
  </si>
  <si>
    <t>BA014-&gt;-BA014</t>
  </si>
  <si>
    <t>BA015-&gt;-BA015</t>
  </si>
  <si>
    <t>BA016-&gt;-BA016</t>
  </si>
  <si>
    <t>BA017-&gt;-BA017</t>
  </si>
  <si>
    <t>BB011-BB011-&gt;</t>
  </si>
  <si>
    <t>BB012-BB012-&gt;</t>
  </si>
  <si>
    <t>BB013-BB013-&gt;</t>
  </si>
  <si>
    <t>BB014-BB014-&gt;</t>
  </si>
  <si>
    <t>BB015-BB015-&gt;</t>
  </si>
  <si>
    <t>BB016-BB016-&gt;</t>
  </si>
  <si>
    <t>BA062*-1</t>
  </si>
  <si>
    <t>BB031*0.05</t>
  </si>
  <si>
    <t>AB031-AB041</t>
  </si>
  <si>
    <t>BA042*0.12</t>
  </si>
  <si>
    <t>AB051-AB061</t>
  </si>
  <si>
    <t>AB071*0.2</t>
  </si>
  <si>
    <t>AB071*0.8</t>
  </si>
  <si>
    <t>BA011-&gt;</t>
  </si>
  <si>
    <t>SUM(129:144)</t>
  </si>
  <si>
    <t>BA041*-1</t>
  </si>
  <si>
    <t>CA011+CA041+CA051+CA053+CA054+CA071+CA081</t>
  </si>
  <si>
    <t>CA091-CA071</t>
  </si>
  <si>
    <t>SUM(61:67)</t>
  </si>
  <si>
    <t>BA043-&gt;+AB061</t>
  </si>
  <si>
    <t>BA042-BA043</t>
  </si>
  <si>
    <t>BA021+BA051+BA063</t>
  </si>
  <si>
    <t>AB100+BB113-&gt;</t>
  </si>
  <si>
    <t>BB111+BB112+BB113</t>
  </si>
  <si>
    <t>BB021+BB060+BB121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</si>
</sst>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b/>
      <sz val="12"/>
      <color rgb="FFFF0000"/>
      <name val="Times New Roman"/>
      <family val="1"/>
    </font>
    <font>
      <b/>
      <sz val="11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9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3" fontId="0" fillId="2" borderId="0" xfId="0" applyNumberFormat="1" applyFill="1"/>
    <xf numFmtId="3" fontId="0" fillId="0" borderId="0" xfId="0" applyNumberFormat="1" applyFill="1"/>
    <xf numFmtId="3" fontId="0" fillId="5" borderId="0" xfId="0" applyNumberFormat="1" applyFill="1"/>
    <xf numFmtId="0" fontId="0" fillId="6" borderId="0" xfId="0" applyFill="1"/>
    <xf numFmtId="0" fontId="1" fillId="6" borderId="0" xfId="0" applyFont="1" applyFill="1"/>
    <xf numFmtId="3" fontId="0" fillId="6" borderId="0" xfId="0" applyNumberFormat="1" applyFill="1"/>
    <xf numFmtId="4" fontId="0" fillId="6" borderId="0" xfId="0" applyNumberFormat="1" applyFill="1"/>
    <xf numFmtId="0" fontId="3" fillId="0" borderId="0" xfId="0" applyFont="1" applyFill="1"/>
    <xf numFmtId="0" fontId="1" fillId="0" borderId="0" xfId="0" applyFont="1" applyFill="1"/>
    <xf numFmtId="0" fontId="5" fillId="0" borderId="0" xfId="0" applyFont="1" applyFill="1"/>
    <xf numFmtId="0" fontId="3" fillId="2" borderId="0" xfId="0" applyFont="1" applyFill="1"/>
    <xf numFmtId="3" fontId="3" fillId="2" borderId="0" xfId="0" applyNumberFormat="1" applyFont="1" applyFill="1"/>
    <xf numFmtId="0" fontId="2" fillId="0" borderId="0" xfId="0" applyFont="1" applyFill="1"/>
    <xf numFmtId="0" fontId="3" fillId="5" borderId="0" xfId="0" applyFont="1" applyFill="1"/>
    <xf numFmtId="0" fontId="1" fillId="5" borderId="0" xfId="0" applyFont="1" applyFill="1"/>
    <xf numFmtId="0" fontId="0" fillId="5" borderId="0" xfId="0" applyFill="1"/>
    <xf numFmtId="3" fontId="1" fillId="5" borderId="0" xfId="0" applyNumberFormat="1" applyFont="1" applyFill="1"/>
    <xf numFmtId="3" fontId="1" fillId="0" borderId="0" xfId="0" applyNumberFormat="1" applyFont="1" applyFill="1"/>
    <xf numFmtId="0" fontId="0" fillId="0" borderId="0" xfId="0" applyFont="1" applyFill="1"/>
    <xf numFmtId="3" fontId="0" fillId="0" borderId="0" xfId="0" applyNumberFormat="1" applyFont="1" applyFill="1"/>
    <xf numFmtId="3" fontId="2" fillId="0" borderId="0" xfId="0" applyNumberFormat="1" applyFont="1" applyFill="1"/>
    <xf numFmtId="3" fontId="5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0" fontId="4" fillId="0" borderId="0" xfId="0" applyFont="1" applyFill="1"/>
    <xf numFmtId="3" fontId="4" fillId="0" borderId="0" xfId="0" applyNumberFormat="1" applyFont="1" applyFill="1"/>
    <xf numFmtId="3" fontId="0" fillId="4" borderId="0" xfId="0" applyNumberFormat="1" applyFill="1"/>
    <xf numFmtId="3" fontId="5" fillId="4" borderId="0" xfId="0" applyNumberFormat="1" applyFont="1" applyFill="1"/>
    <xf numFmtId="3" fontId="0" fillId="3" borderId="0" xfId="0" applyNumberFormat="1" applyFill="1"/>
    <xf numFmtId="3" fontId="5" fillId="0" borderId="0" xfId="0" applyNumberFormat="1" applyFont="1" applyFill="1" applyAlignment="1">
      <alignment horizontal="center" vertical="center" wrapText="1"/>
    </xf>
    <xf numFmtId="3" fontId="0" fillId="0" borderId="0" xfId="0" applyNumberForma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6" fillId="0" borderId="0" xfId="1" applyFill="1"/>
    <xf numFmtId="0" fontId="3" fillId="7" borderId="0" xfId="0" applyFont="1" applyFill="1"/>
    <xf numFmtId="0" fontId="0" fillId="7" borderId="0" xfId="0" applyFill="1"/>
    <xf numFmtId="3" fontId="0" fillId="7" borderId="0" xfId="0" applyNumberFormat="1" applyFill="1"/>
    <xf numFmtId="3" fontId="8" fillId="0" borderId="0" xfId="0" applyNumberFormat="1" applyFont="1" applyFill="1"/>
    <xf numFmtId="0" fontId="0" fillId="8" borderId="0" xfId="0" applyFill="1"/>
    <xf numFmtId="3" fontId="0" fillId="8" borderId="0" xfId="0" applyNumberFormat="1" applyFill="1"/>
    <xf numFmtId="3" fontId="0" fillId="0" borderId="0" xfId="0" applyNumberFormat="1" applyFill="1" applyAlignment="1">
      <alignment horizontal="center"/>
    </xf>
    <xf numFmtId="3" fontId="5" fillId="0" borderId="0" xfId="0" applyNumberFormat="1" applyFont="1" applyFill="1" applyAlignment="1">
      <alignment vertical="center" wrapText="1"/>
    </xf>
    <xf numFmtId="3" fontId="10" fillId="0" borderId="0" xfId="0" applyNumberFormat="1" applyFont="1" applyFill="1"/>
    <xf numFmtId="3" fontId="10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3" fontId="2" fillId="0" borderId="0" xfId="0" applyNumberFormat="1" applyFont="1" applyFill="1" applyAlignment="1">
      <alignment horizontal="center"/>
    </xf>
    <xf numFmtId="3" fontId="3" fillId="0" borderId="0" xfId="0" applyNumberFormat="1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3" fontId="3" fillId="5" borderId="0" xfId="0" applyNumberFormat="1" applyFont="1" applyFill="1" applyAlignment="1">
      <alignment horizontal="center"/>
    </xf>
    <xf numFmtId="3" fontId="2" fillId="3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3" fontId="9" fillId="0" borderId="0" xfId="0" applyNumberFormat="1" applyFont="1" applyFill="1" applyAlignment="1">
      <alignment horizontal="center"/>
    </xf>
    <xf numFmtId="3" fontId="8" fillId="7" borderId="0" xfId="0" applyNumberFormat="1" applyFont="1" applyFill="1" applyAlignment="1">
      <alignment horizontal="center"/>
    </xf>
    <xf numFmtId="0" fontId="8" fillId="7" borderId="0" xfId="0" applyFont="1" applyFill="1" applyAlignment="1">
      <alignment horizontal="center"/>
    </xf>
    <xf numFmtId="3" fontId="11" fillId="0" borderId="0" xfId="0" applyNumberFormat="1" applyFont="1" applyFill="1" applyAlignment="1">
      <alignment horizontal="center"/>
    </xf>
    <xf numFmtId="3" fontId="2" fillId="6" borderId="0" xfId="0" applyNumberFormat="1" applyFont="1" applyFill="1" applyAlignment="1">
      <alignment horizontal="center"/>
    </xf>
    <xf numFmtId="3" fontId="2" fillId="0" borderId="0" xfId="0" applyNumberFormat="1" applyFont="1" applyFill="1" applyAlignment="1">
      <alignment horizontal="left"/>
    </xf>
    <xf numFmtId="3" fontId="3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3" fontId="12" fillId="0" borderId="0" xfId="0" applyNumberFormat="1" applyFont="1" applyFill="1" applyAlignment="1">
      <alignment horizontal="center"/>
    </xf>
    <xf numFmtId="0" fontId="1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3" fontId="0" fillId="9" borderId="0" xfId="0" applyNumberFormat="1" applyFill="1"/>
    <xf numFmtId="3" fontId="0" fillId="4" borderId="0" xfId="0" applyNumberFormat="1" applyFont="1" applyFill="1"/>
    <xf numFmtId="3" fontId="0" fillId="2" borderId="0" xfId="0" applyNumberFormat="1" applyFill="1" applyAlignment="1">
      <alignment horizontal="center" vertical="center" wrapText="1"/>
    </xf>
    <xf numFmtId="3" fontId="2" fillId="0" borderId="0" xfId="0" applyNumberFormat="1" applyFont="1" applyFill="1" applyAlignment="1">
      <alignment horizontal="center" vertical="center" wrapText="1"/>
    </xf>
    <xf numFmtId="3" fontId="0" fillId="4" borderId="0" xfId="0" applyNumberFormat="1" applyFill="1" applyAlignment="1">
      <alignment horizontal="center"/>
    </xf>
    <xf numFmtId="3" fontId="7" fillId="0" borderId="0" xfId="0" applyNumberFormat="1" applyFont="1" applyFill="1" applyAlignment="1">
      <alignment horizontal="center" vertical="center" wrapText="1"/>
    </xf>
    <xf numFmtId="3" fontId="0" fillId="0" borderId="0" xfId="0" applyNumberFormat="1" applyFill="1" applyAlignment="1">
      <alignment horizontal="center" vertical="center" wrapText="1"/>
    </xf>
    <xf numFmtId="0" fontId="0" fillId="3" borderId="0" xfId="0" applyFill="1" applyAlignment="1">
      <alignment horizontal="center" wrapText="1"/>
    </xf>
    <xf numFmtId="3" fontId="0" fillId="0" borderId="0" xfId="0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wrapText="1"/>
    </xf>
    <xf numFmtId="0" fontId="16" fillId="0" borderId="0" xfId="0" applyFont="1" applyFill="1"/>
    <xf numFmtId="0" fontId="16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0E0E0"/>
      <color rgb="FFCCFFFF"/>
      <color rgb="FFFFFF99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G41"/>
  <sheetViews>
    <sheetView topLeftCell="A25" workbookViewId="0">
      <selection activeCell="E39" sqref="E39"/>
    </sheetView>
  </sheetViews>
  <sheetFormatPr baseColWidth="10" defaultColWidth="8.83203125" defaultRowHeight="15" x14ac:dyDescent="0.2"/>
  <sheetData>
    <row r="3" spans="6:6" x14ac:dyDescent="0.2">
      <c r="F3" t="s">
        <v>152</v>
      </c>
    </row>
    <row r="5" spans="6:6" x14ac:dyDescent="0.2">
      <c r="F5" t="s">
        <v>153</v>
      </c>
    </row>
    <row r="8" spans="6:6" x14ac:dyDescent="0.2">
      <c r="F8" t="s">
        <v>197</v>
      </c>
    </row>
    <row r="10" spans="6:6" x14ac:dyDescent="0.2">
      <c r="F10" t="s">
        <v>154</v>
      </c>
    </row>
    <row r="11" spans="6:6" x14ac:dyDescent="0.2">
      <c r="F11" t="s">
        <v>155</v>
      </c>
    </row>
    <row r="12" spans="6:6" x14ac:dyDescent="0.2">
      <c r="F12" t="s">
        <v>159</v>
      </c>
    </row>
    <row r="15" spans="6:6" x14ac:dyDescent="0.2">
      <c r="F15" s="63" t="s">
        <v>156</v>
      </c>
    </row>
    <row r="16" spans="6:6" x14ac:dyDescent="0.2">
      <c r="F16" s="63" t="s">
        <v>157</v>
      </c>
    </row>
    <row r="17" spans="6:7" x14ac:dyDescent="0.2">
      <c r="F17" s="63" t="s">
        <v>158</v>
      </c>
    </row>
    <row r="20" spans="6:7" ht="16" x14ac:dyDescent="0.2">
      <c r="G20" s="66" t="s">
        <v>207</v>
      </c>
    </row>
    <row r="21" spans="6:7" ht="16" x14ac:dyDescent="0.2">
      <c r="G21" s="64"/>
    </row>
    <row r="22" spans="6:7" ht="16" x14ac:dyDescent="0.2">
      <c r="G22" s="64" t="s">
        <v>198</v>
      </c>
    </row>
    <row r="23" spans="6:7" ht="16" x14ac:dyDescent="0.2">
      <c r="G23" s="64"/>
    </row>
    <row r="24" spans="6:7" ht="16" x14ac:dyDescent="0.2">
      <c r="G24" s="64" t="s">
        <v>199</v>
      </c>
    </row>
    <row r="25" spans="6:7" ht="16" x14ac:dyDescent="0.2">
      <c r="G25" s="64"/>
    </row>
    <row r="26" spans="6:7" ht="16" x14ac:dyDescent="0.2">
      <c r="G26" s="66" t="s">
        <v>200</v>
      </c>
    </row>
    <row r="27" spans="6:7" ht="16" x14ac:dyDescent="0.2">
      <c r="G27" s="64"/>
    </row>
    <row r="28" spans="6:7" ht="16" x14ac:dyDescent="0.2">
      <c r="G28" s="64" t="s">
        <v>201</v>
      </c>
    </row>
    <row r="29" spans="6:7" ht="16" x14ac:dyDescent="0.2">
      <c r="G29" s="64"/>
    </row>
    <row r="30" spans="6:7" ht="16" x14ac:dyDescent="0.2">
      <c r="G30" s="66" t="s">
        <v>202</v>
      </c>
    </row>
    <row r="31" spans="6:7" ht="16" x14ac:dyDescent="0.2">
      <c r="G31" s="64"/>
    </row>
    <row r="32" spans="6:7" ht="16" x14ac:dyDescent="0.2">
      <c r="G32" s="64" t="s">
        <v>203</v>
      </c>
    </row>
    <row r="33" spans="6:7" x14ac:dyDescent="0.2">
      <c r="G33" s="65" t="s">
        <v>204</v>
      </c>
    </row>
    <row r="34" spans="6:7" x14ac:dyDescent="0.2">
      <c r="G34" s="65" t="s">
        <v>205</v>
      </c>
    </row>
    <row r="35" spans="6:7" x14ac:dyDescent="0.2">
      <c r="G35" s="65"/>
    </row>
    <row r="36" spans="6:7" x14ac:dyDescent="0.2">
      <c r="G36" s="65" t="s">
        <v>206</v>
      </c>
    </row>
    <row r="37" spans="6:7" x14ac:dyDescent="0.2">
      <c r="G37" s="65"/>
    </row>
    <row r="40" spans="6:7" x14ac:dyDescent="0.2">
      <c r="F40" s="63" t="s">
        <v>208</v>
      </c>
    </row>
    <row r="41" spans="6:7" x14ac:dyDescent="0.2">
      <c r="F41" s="63" t="s">
        <v>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0"/>
  <sheetViews>
    <sheetView tabSelected="1" topLeftCell="A185" workbookViewId="0">
      <selection activeCell="C114" sqref="C114"/>
    </sheetView>
  </sheetViews>
  <sheetFormatPr baseColWidth="10" defaultColWidth="8.83203125" defaultRowHeight="15" x14ac:dyDescent="0.2"/>
  <cols>
    <col min="1" max="1" width="8.83203125" style="2"/>
    <col min="2" max="2" width="8.83203125" style="11"/>
    <col min="3" max="3" width="19.5" style="11" customWidth="1"/>
    <col min="4" max="7" width="8.83203125" style="2"/>
    <col min="8" max="8" width="19.1640625" style="2" customWidth="1"/>
    <col min="9" max="9" width="15" style="48" customWidth="1"/>
    <col min="10" max="10" width="10.1640625" style="5" customWidth="1"/>
    <col min="11" max="11" width="10.83203125" style="5" customWidth="1"/>
    <col min="12" max="17" width="11" style="5" customWidth="1"/>
    <col min="18" max="28" width="8.83203125" style="5"/>
    <col min="29" max="16384" width="8.83203125" style="2"/>
  </cols>
  <sheetData>
    <row r="1" spans="1:17" ht="21" x14ac:dyDescent="0.25">
      <c r="F1" s="39" t="s">
        <v>185</v>
      </c>
    </row>
    <row r="2" spans="1:17" ht="21" x14ac:dyDescent="0.25">
      <c r="F2" s="39" t="s">
        <v>186</v>
      </c>
    </row>
    <row r="3" spans="1:17" ht="21" x14ac:dyDescent="0.25">
      <c r="F3" s="39"/>
    </row>
    <row r="4" spans="1:17" ht="21" x14ac:dyDescent="0.25">
      <c r="F4" s="39"/>
      <c r="I4" s="59" t="s">
        <v>191</v>
      </c>
    </row>
    <row r="5" spans="1:17" ht="43.5" customHeight="1" x14ac:dyDescent="0.3">
      <c r="F5" s="39"/>
      <c r="I5" s="2"/>
      <c r="L5" s="62" t="s">
        <v>194</v>
      </c>
    </row>
    <row r="7" spans="1:17" s="5" customFormat="1" ht="26" x14ac:dyDescent="0.3">
      <c r="B7" s="11"/>
      <c r="C7" s="11"/>
      <c r="D7" s="2"/>
      <c r="E7" s="2"/>
      <c r="F7" s="2"/>
      <c r="G7" s="2"/>
      <c r="H7" s="2"/>
      <c r="I7" s="48"/>
      <c r="J7" s="44" t="s">
        <v>3</v>
      </c>
      <c r="K7" s="21"/>
      <c r="L7" s="21"/>
      <c r="M7" s="21"/>
    </row>
    <row r="8" spans="1:17" s="5" customFormat="1" x14ac:dyDescent="0.2">
      <c r="B8" s="11"/>
      <c r="C8" s="11"/>
      <c r="D8" s="2"/>
      <c r="E8" s="2"/>
      <c r="F8" s="2"/>
      <c r="G8" s="2"/>
      <c r="H8" s="2"/>
      <c r="I8" s="48"/>
      <c r="J8" s="21"/>
      <c r="K8" s="21" t="s">
        <v>4</v>
      </c>
      <c r="L8" s="21"/>
      <c r="M8" s="21"/>
    </row>
    <row r="9" spans="1:17" s="42" customFormat="1" x14ac:dyDescent="0.2">
      <c r="B9" s="46"/>
      <c r="C9" s="46"/>
      <c r="D9" s="47"/>
      <c r="E9" s="47"/>
      <c r="F9" s="47"/>
      <c r="G9" s="47"/>
      <c r="H9" s="47"/>
      <c r="I9" s="49" t="s">
        <v>189</v>
      </c>
      <c r="J9" s="26" t="s">
        <v>5</v>
      </c>
      <c r="K9" s="26" t="s">
        <v>5</v>
      </c>
      <c r="L9" s="26" t="s">
        <v>5</v>
      </c>
      <c r="M9" s="26" t="s">
        <v>5</v>
      </c>
      <c r="N9" s="42" t="s">
        <v>5</v>
      </c>
      <c r="O9" s="42" t="s">
        <v>5</v>
      </c>
      <c r="P9" s="42" t="s">
        <v>5</v>
      </c>
      <c r="Q9" s="42" t="s">
        <v>5</v>
      </c>
    </row>
    <row r="10" spans="1:17" s="42" customFormat="1" x14ac:dyDescent="0.2">
      <c r="B10" s="46"/>
      <c r="C10" s="46"/>
      <c r="D10" s="47"/>
      <c r="E10" s="47"/>
      <c r="F10" s="47"/>
      <c r="G10" s="47"/>
      <c r="H10" s="47"/>
      <c r="I10" s="49">
        <v>0</v>
      </c>
      <c r="J10" s="26">
        <v>1</v>
      </c>
      <c r="K10" s="26">
        <v>2</v>
      </c>
      <c r="L10" s="26">
        <v>3</v>
      </c>
      <c r="M10" s="26">
        <v>4</v>
      </c>
      <c r="N10" s="42">
        <v>5</v>
      </c>
      <c r="O10" s="42">
        <v>6</v>
      </c>
      <c r="P10" s="42">
        <v>7</v>
      </c>
      <c r="Q10" s="42">
        <v>8</v>
      </c>
    </row>
    <row r="11" spans="1:17" s="5" customFormat="1" x14ac:dyDescent="0.2">
      <c r="B11" s="11"/>
      <c r="C11" s="11"/>
      <c r="D11" s="2"/>
      <c r="E11" s="2"/>
      <c r="F11" s="2"/>
      <c r="G11" s="2"/>
      <c r="H11" s="2"/>
      <c r="I11" s="48"/>
      <c r="K11" s="5" t="s">
        <v>6</v>
      </c>
    </row>
    <row r="13" spans="1:17" s="5" customFormat="1" x14ac:dyDescent="0.2">
      <c r="B13" s="77" t="s">
        <v>210</v>
      </c>
      <c r="C13" s="11"/>
      <c r="D13" s="2"/>
      <c r="E13" s="2" t="s">
        <v>195</v>
      </c>
      <c r="F13" s="2"/>
      <c r="G13" s="2" t="s">
        <v>50</v>
      </c>
      <c r="H13" s="2"/>
      <c r="I13" s="48"/>
      <c r="J13" s="5">
        <v>2000000</v>
      </c>
      <c r="K13" s="5">
        <v>2100000</v>
      </c>
      <c r="L13" s="5">
        <v>2300000</v>
      </c>
      <c r="M13" s="5">
        <v>2500000</v>
      </c>
      <c r="N13" s="5">
        <v>2500000</v>
      </c>
      <c r="O13" s="5">
        <v>1800000</v>
      </c>
      <c r="P13" s="5">
        <v>1700000</v>
      </c>
      <c r="Q13" s="5">
        <v>1700000</v>
      </c>
    </row>
    <row r="14" spans="1:17" s="5" customFormat="1" x14ac:dyDescent="0.2">
      <c r="B14" s="77" t="s">
        <v>211</v>
      </c>
      <c r="C14" s="11"/>
      <c r="D14" s="2"/>
      <c r="E14" s="2"/>
      <c r="F14" s="2"/>
      <c r="G14" s="2" t="s">
        <v>63</v>
      </c>
      <c r="H14" s="2"/>
      <c r="I14" s="48"/>
      <c r="J14" s="5">
        <v>1900000</v>
      </c>
      <c r="K14" s="5">
        <v>1900000</v>
      </c>
      <c r="L14" s="5">
        <v>2100000</v>
      </c>
      <c r="M14" s="5">
        <v>2100000</v>
      </c>
      <c r="N14" s="5">
        <v>2000000</v>
      </c>
      <c r="O14" s="5">
        <v>1000000</v>
      </c>
      <c r="P14" s="5">
        <v>500000</v>
      </c>
      <c r="Q14" s="5">
        <v>250000</v>
      </c>
    </row>
    <row r="15" spans="1:17" x14ac:dyDescent="0.2">
      <c r="A15" s="2">
        <v>1</v>
      </c>
      <c r="B15" s="11" t="s">
        <v>212</v>
      </c>
      <c r="C15" s="11" t="s">
        <v>315</v>
      </c>
      <c r="E15" s="2" t="s">
        <v>196</v>
      </c>
      <c r="J15" s="5">
        <f>J13+J14</f>
        <v>3900000</v>
      </c>
      <c r="K15" s="5">
        <f t="shared" ref="K15:Q15" si="0">K13+K14</f>
        <v>4000000</v>
      </c>
      <c r="L15" s="5">
        <f t="shared" si="0"/>
        <v>4400000</v>
      </c>
      <c r="M15" s="5">
        <f t="shared" si="0"/>
        <v>4600000</v>
      </c>
      <c r="N15" s="5">
        <f t="shared" si="0"/>
        <v>4500000</v>
      </c>
      <c r="O15" s="5">
        <f t="shared" si="0"/>
        <v>2800000</v>
      </c>
      <c r="P15" s="5">
        <f t="shared" si="0"/>
        <v>2200000</v>
      </c>
      <c r="Q15" s="5">
        <f t="shared" si="0"/>
        <v>1950000</v>
      </c>
    </row>
    <row r="16" spans="1:17" s="5" customFormat="1" x14ac:dyDescent="0.2">
      <c r="A16" s="5">
        <v>2</v>
      </c>
      <c r="B16" s="11" t="s">
        <v>311</v>
      </c>
      <c r="C16" s="11" t="s">
        <v>316</v>
      </c>
      <c r="D16" s="2"/>
      <c r="E16" s="2" t="s">
        <v>7</v>
      </c>
      <c r="F16" s="2"/>
      <c r="G16" s="2" t="s">
        <v>50</v>
      </c>
      <c r="H16" s="2"/>
      <c r="I16" s="48"/>
      <c r="J16" s="5">
        <f>J13*0.25</f>
        <v>500000</v>
      </c>
      <c r="K16" s="5">
        <f t="shared" ref="K16:Q17" si="1">K13*0.25</f>
        <v>525000</v>
      </c>
      <c r="L16" s="5">
        <f t="shared" si="1"/>
        <v>575000</v>
      </c>
      <c r="M16" s="5">
        <f t="shared" si="1"/>
        <v>625000</v>
      </c>
      <c r="N16" s="5">
        <f t="shared" si="1"/>
        <v>625000</v>
      </c>
      <c r="O16" s="5">
        <f t="shared" si="1"/>
        <v>450000</v>
      </c>
      <c r="P16" s="5">
        <f t="shared" si="1"/>
        <v>425000</v>
      </c>
      <c r="Q16" s="5">
        <f t="shared" si="1"/>
        <v>425000</v>
      </c>
    </row>
    <row r="17" spans="1:17" s="5" customFormat="1" x14ac:dyDescent="0.2">
      <c r="A17" s="5">
        <v>3</v>
      </c>
      <c r="B17" s="11" t="s">
        <v>312</v>
      </c>
      <c r="C17" s="11" t="s">
        <v>317</v>
      </c>
      <c r="D17" s="2"/>
      <c r="E17" s="2"/>
      <c r="F17" s="2"/>
      <c r="G17" s="2" t="s">
        <v>63</v>
      </c>
      <c r="H17" s="2"/>
      <c r="I17" s="48"/>
      <c r="J17" s="5">
        <f>J14*0.25</f>
        <v>475000</v>
      </c>
      <c r="K17" s="5">
        <f t="shared" si="1"/>
        <v>475000</v>
      </c>
      <c r="L17" s="5">
        <f t="shared" si="1"/>
        <v>525000</v>
      </c>
      <c r="M17" s="5">
        <f t="shared" si="1"/>
        <v>525000</v>
      </c>
      <c r="N17" s="5">
        <f t="shared" si="1"/>
        <v>500000</v>
      </c>
      <c r="O17" s="5">
        <f t="shared" si="1"/>
        <v>250000</v>
      </c>
      <c r="P17" s="5">
        <f t="shared" si="1"/>
        <v>125000</v>
      </c>
      <c r="Q17" s="5">
        <f t="shared" si="1"/>
        <v>62500</v>
      </c>
    </row>
    <row r="18" spans="1:17" s="5" customFormat="1" x14ac:dyDescent="0.2">
      <c r="A18" s="5">
        <v>4</v>
      </c>
      <c r="B18" s="11" t="s">
        <v>313</v>
      </c>
      <c r="C18" s="11" t="s">
        <v>318</v>
      </c>
      <c r="D18" s="2"/>
      <c r="E18" s="2" t="s">
        <v>146</v>
      </c>
      <c r="F18" s="2"/>
      <c r="G18" s="2"/>
      <c r="H18" s="2"/>
      <c r="I18" s="48"/>
      <c r="J18" s="5">
        <f>J16+J17</f>
        <v>975000</v>
      </c>
      <c r="K18" s="5">
        <f t="shared" ref="K18:Q18" si="2">K16+K17</f>
        <v>1000000</v>
      </c>
      <c r="L18" s="5">
        <f t="shared" si="2"/>
        <v>1100000</v>
      </c>
      <c r="M18" s="5">
        <f t="shared" si="2"/>
        <v>1150000</v>
      </c>
      <c r="N18" s="5">
        <f t="shared" si="2"/>
        <v>1125000</v>
      </c>
      <c r="O18" s="5">
        <f t="shared" si="2"/>
        <v>700000</v>
      </c>
      <c r="P18" s="5">
        <f t="shared" si="2"/>
        <v>550000</v>
      </c>
      <c r="Q18" s="5">
        <f t="shared" si="2"/>
        <v>487500</v>
      </c>
    </row>
    <row r="19" spans="1:17" s="5" customFormat="1" x14ac:dyDescent="0.2">
      <c r="B19" s="11"/>
      <c r="C19" s="11"/>
      <c r="F19" s="2"/>
      <c r="G19" s="2"/>
      <c r="I19" s="48"/>
    </row>
    <row r="20" spans="1:17" s="5" customFormat="1" x14ac:dyDescent="0.2">
      <c r="B20" s="77" t="s">
        <v>213</v>
      </c>
      <c r="C20" s="11"/>
      <c r="D20" s="2"/>
      <c r="E20" s="2" t="s">
        <v>144</v>
      </c>
      <c r="F20" s="2"/>
      <c r="G20" s="2" t="s">
        <v>140</v>
      </c>
      <c r="I20" s="48"/>
      <c r="M20" s="5">
        <v>5000000</v>
      </c>
      <c r="N20" s="5">
        <v>12000000</v>
      </c>
      <c r="O20" s="5">
        <v>18000000</v>
      </c>
      <c r="P20" s="5">
        <v>25000000</v>
      </c>
      <c r="Q20" s="5">
        <v>28000000</v>
      </c>
    </row>
    <row r="21" spans="1:17" s="5" customFormat="1" x14ac:dyDescent="0.2">
      <c r="B21" s="77" t="s">
        <v>214</v>
      </c>
      <c r="C21" s="11"/>
      <c r="D21" s="2"/>
      <c r="E21" s="2"/>
      <c r="F21" s="2"/>
      <c r="G21" s="2" t="s">
        <v>141</v>
      </c>
      <c r="I21" s="48"/>
      <c r="N21" s="5">
        <v>3500000</v>
      </c>
      <c r="O21" s="5">
        <v>12000000</v>
      </c>
      <c r="P21" s="5">
        <v>18000000</v>
      </c>
      <c r="Q21" s="5">
        <v>18000000</v>
      </c>
    </row>
    <row r="22" spans="1:17" s="5" customFormat="1" x14ac:dyDescent="0.2">
      <c r="B22" s="77" t="s">
        <v>215</v>
      </c>
      <c r="C22" s="11"/>
      <c r="D22" s="2"/>
      <c r="E22" s="2"/>
      <c r="F22" s="2"/>
      <c r="G22" s="2" t="s">
        <v>142</v>
      </c>
      <c r="I22" s="48"/>
      <c r="O22" s="5">
        <v>10000000</v>
      </c>
      <c r="P22" s="5">
        <v>12000000</v>
      </c>
      <c r="Q22" s="5">
        <v>12000000</v>
      </c>
    </row>
    <row r="23" spans="1:17" s="5" customFormat="1" x14ac:dyDescent="0.2">
      <c r="A23" s="5">
        <v>5</v>
      </c>
      <c r="B23" s="11" t="s">
        <v>216</v>
      </c>
      <c r="C23" s="11" t="s">
        <v>319</v>
      </c>
      <c r="D23" s="2"/>
      <c r="E23" s="2" t="s">
        <v>145</v>
      </c>
      <c r="F23" s="2"/>
      <c r="G23" s="2"/>
      <c r="I23" s="48"/>
      <c r="J23" s="5">
        <f>J20+J21+J22</f>
        <v>0</v>
      </c>
      <c r="K23" s="5">
        <f t="shared" ref="K23:Q23" si="3">K20+K21+K22</f>
        <v>0</v>
      </c>
      <c r="L23" s="5">
        <f t="shared" si="3"/>
        <v>0</v>
      </c>
      <c r="M23" s="5">
        <f t="shared" si="3"/>
        <v>5000000</v>
      </c>
      <c r="N23" s="5">
        <f t="shared" si="3"/>
        <v>15500000</v>
      </c>
      <c r="O23" s="5">
        <f t="shared" si="3"/>
        <v>40000000</v>
      </c>
      <c r="P23" s="5">
        <f t="shared" si="3"/>
        <v>55000000</v>
      </c>
      <c r="Q23" s="5">
        <f t="shared" si="3"/>
        <v>58000000</v>
      </c>
    </row>
    <row r="24" spans="1:17" s="5" customFormat="1" x14ac:dyDescent="0.2">
      <c r="B24" s="11"/>
      <c r="C24" s="11"/>
      <c r="D24" s="2"/>
      <c r="E24" s="2"/>
      <c r="F24" s="2"/>
      <c r="G24" s="2"/>
      <c r="I24" s="48"/>
    </row>
    <row r="25" spans="1:17" s="5" customFormat="1" x14ac:dyDescent="0.2">
      <c r="A25" s="5">
        <v>6</v>
      </c>
      <c r="B25" s="11" t="s">
        <v>217</v>
      </c>
      <c r="C25" s="11" t="s">
        <v>320</v>
      </c>
      <c r="D25" s="2"/>
      <c r="E25" s="2" t="s">
        <v>7</v>
      </c>
      <c r="F25" s="2"/>
      <c r="G25" s="2" t="s">
        <v>140</v>
      </c>
      <c r="H25" s="5" t="s">
        <v>143</v>
      </c>
      <c r="I25" s="48"/>
      <c r="M25" s="5">
        <f>M20*0.25</f>
        <v>1250000</v>
      </c>
      <c r="N25" s="5">
        <f>N20*0.25</f>
        <v>3000000</v>
      </c>
      <c r="O25" s="5">
        <f>O20*0.25</f>
        <v>4500000</v>
      </c>
      <c r="P25" s="5">
        <f>P20*0.25</f>
        <v>6250000</v>
      </c>
      <c r="Q25" s="5">
        <f>Q20*0.25</f>
        <v>7000000</v>
      </c>
    </row>
    <row r="26" spans="1:17" s="5" customFormat="1" x14ac:dyDescent="0.2">
      <c r="A26" s="5">
        <v>7</v>
      </c>
      <c r="B26" s="11" t="s">
        <v>218</v>
      </c>
      <c r="C26" s="11" t="s">
        <v>321</v>
      </c>
      <c r="D26" s="2"/>
      <c r="E26" s="2"/>
      <c r="F26" s="2"/>
      <c r="G26" s="2" t="s">
        <v>141</v>
      </c>
      <c r="I26" s="48"/>
      <c r="N26" s="5">
        <f t="shared" ref="N26:Q27" si="4">N21*0.25</f>
        <v>875000</v>
      </c>
      <c r="O26" s="5">
        <f t="shared" si="4"/>
        <v>3000000</v>
      </c>
      <c r="P26" s="5">
        <f t="shared" si="4"/>
        <v>4500000</v>
      </c>
      <c r="Q26" s="5">
        <f t="shared" si="4"/>
        <v>4500000</v>
      </c>
    </row>
    <row r="27" spans="1:17" s="5" customFormat="1" x14ac:dyDescent="0.2">
      <c r="A27" s="5">
        <v>8</v>
      </c>
      <c r="B27" s="11" t="s">
        <v>219</v>
      </c>
      <c r="C27" s="11" t="s">
        <v>322</v>
      </c>
      <c r="D27" s="2"/>
      <c r="E27" s="2"/>
      <c r="F27" s="2"/>
      <c r="G27" s="2" t="s">
        <v>142</v>
      </c>
      <c r="I27" s="48"/>
      <c r="N27" s="5">
        <f t="shared" si="4"/>
        <v>0</v>
      </c>
      <c r="O27" s="5">
        <f t="shared" si="4"/>
        <v>2500000</v>
      </c>
      <c r="P27" s="5">
        <f t="shared" si="4"/>
        <v>3000000</v>
      </c>
      <c r="Q27" s="5">
        <f t="shared" si="4"/>
        <v>3000000</v>
      </c>
    </row>
    <row r="28" spans="1:17" s="5" customFormat="1" x14ac:dyDescent="0.2">
      <c r="A28" s="5">
        <v>9</v>
      </c>
      <c r="B28" s="11" t="s">
        <v>220</v>
      </c>
      <c r="C28" s="11" t="s">
        <v>323</v>
      </c>
      <c r="D28" s="2"/>
      <c r="E28" s="2" t="s">
        <v>147</v>
      </c>
      <c r="F28" s="2"/>
      <c r="G28" s="2"/>
      <c r="I28" s="48"/>
      <c r="J28" s="5">
        <f>J25+J26+J27</f>
        <v>0</v>
      </c>
      <c r="K28" s="5">
        <f t="shared" ref="K28:Q28" si="5">K25+K26+K27</f>
        <v>0</v>
      </c>
      <c r="L28" s="5">
        <f t="shared" si="5"/>
        <v>0</v>
      </c>
      <c r="M28" s="5">
        <f t="shared" si="5"/>
        <v>1250000</v>
      </c>
      <c r="N28" s="5">
        <f t="shared" si="5"/>
        <v>3875000</v>
      </c>
      <c r="O28" s="5">
        <f t="shared" si="5"/>
        <v>10000000</v>
      </c>
      <c r="P28" s="5">
        <f t="shared" si="5"/>
        <v>13750000</v>
      </c>
      <c r="Q28" s="5">
        <f t="shared" si="5"/>
        <v>14500000</v>
      </c>
    </row>
    <row r="29" spans="1:17" s="5" customFormat="1" x14ac:dyDescent="0.2">
      <c r="B29" s="11"/>
      <c r="C29" s="11"/>
      <c r="D29" s="2"/>
      <c r="E29" s="2"/>
      <c r="F29" s="2"/>
      <c r="G29" s="2"/>
      <c r="I29" s="48"/>
    </row>
    <row r="30" spans="1:17" s="5" customFormat="1" x14ac:dyDescent="0.2">
      <c r="B30" s="11"/>
      <c r="C30" s="11"/>
      <c r="D30" s="2"/>
      <c r="E30" s="2"/>
      <c r="F30" s="2"/>
      <c r="G30" s="2"/>
      <c r="H30" s="2"/>
      <c r="I30" s="48"/>
    </row>
    <row r="31" spans="1:17" s="5" customFormat="1" x14ac:dyDescent="0.2">
      <c r="A31" s="5">
        <v>10</v>
      </c>
      <c r="B31" s="14" t="s">
        <v>223</v>
      </c>
      <c r="C31" s="14" t="s">
        <v>324</v>
      </c>
      <c r="D31" s="2"/>
      <c r="E31" s="22" t="s">
        <v>148</v>
      </c>
      <c r="F31" s="22"/>
      <c r="G31" s="22"/>
      <c r="H31" s="22"/>
      <c r="I31" s="48"/>
      <c r="J31" s="23">
        <f t="shared" ref="J31:Q31" si="6">J15+J23</f>
        <v>3900000</v>
      </c>
      <c r="K31" s="23">
        <f t="shared" si="6"/>
        <v>4000000</v>
      </c>
      <c r="L31" s="23">
        <f t="shared" si="6"/>
        <v>4400000</v>
      </c>
      <c r="M31" s="23">
        <f t="shared" si="6"/>
        <v>9600000</v>
      </c>
      <c r="N31" s="23">
        <f t="shared" si="6"/>
        <v>20000000</v>
      </c>
      <c r="O31" s="23">
        <f t="shared" si="6"/>
        <v>42800000</v>
      </c>
      <c r="P31" s="23">
        <f t="shared" si="6"/>
        <v>57200000</v>
      </c>
      <c r="Q31" s="23">
        <f t="shared" si="6"/>
        <v>59950000</v>
      </c>
    </row>
    <row r="32" spans="1:17" s="5" customFormat="1" x14ac:dyDescent="0.2">
      <c r="A32" s="5">
        <v>11</v>
      </c>
      <c r="B32" s="14" t="s">
        <v>222</v>
      </c>
      <c r="C32" s="14" t="s">
        <v>325</v>
      </c>
      <c r="D32" s="2"/>
      <c r="E32" s="12" t="s">
        <v>178</v>
      </c>
      <c r="F32" s="12"/>
      <c r="G32" s="12"/>
      <c r="H32" s="12"/>
      <c r="I32" s="49"/>
      <c r="J32" s="21">
        <f t="shared" ref="J32:Q32" si="7">J28+J18</f>
        <v>975000</v>
      </c>
      <c r="K32" s="21">
        <f t="shared" si="7"/>
        <v>1000000</v>
      </c>
      <c r="L32" s="21">
        <f t="shared" si="7"/>
        <v>1100000</v>
      </c>
      <c r="M32" s="21">
        <f t="shared" si="7"/>
        <v>2400000</v>
      </c>
      <c r="N32" s="21">
        <f t="shared" si="7"/>
        <v>5000000</v>
      </c>
      <c r="O32" s="21">
        <f t="shared" si="7"/>
        <v>10700000</v>
      </c>
      <c r="P32" s="21">
        <f t="shared" si="7"/>
        <v>14300000</v>
      </c>
      <c r="Q32" s="21">
        <f t="shared" si="7"/>
        <v>14987500</v>
      </c>
    </row>
    <row r="33" spans="1:28" s="5" customFormat="1" x14ac:dyDescent="0.2">
      <c r="A33" s="5">
        <v>11</v>
      </c>
      <c r="B33" s="11" t="s">
        <v>221</v>
      </c>
      <c r="C33" s="11" t="s">
        <v>326</v>
      </c>
      <c r="D33" s="2"/>
      <c r="E33" s="12" t="s">
        <v>179</v>
      </c>
      <c r="F33" s="2"/>
      <c r="G33" s="2"/>
      <c r="H33" s="2"/>
      <c r="I33" s="48"/>
      <c r="J33" s="5">
        <f t="shared" ref="J33:Q33" si="8">(J13-J16)+(J14-J17)+J23-J28</f>
        <v>2925000</v>
      </c>
      <c r="K33" s="5">
        <f t="shared" si="8"/>
        <v>3000000</v>
      </c>
      <c r="L33" s="5">
        <f t="shared" si="8"/>
        <v>3300000</v>
      </c>
      <c r="M33" s="5">
        <f t="shared" si="8"/>
        <v>7200000</v>
      </c>
      <c r="N33" s="5">
        <f t="shared" si="8"/>
        <v>15000000</v>
      </c>
      <c r="O33" s="5">
        <f t="shared" si="8"/>
        <v>32100000</v>
      </c>
      <c r="P33" s="5">
        <f t="shared" si="8"/>
        <v>42900000</v>
      </c>
      <c r="Q33" s="5">
        <f t="shared" si="8"/>
        <v>44962500</v>
      </c>
    </row>
    <row r="34" spans="1:28" x14ac:dyDescent="0.2">
      <c r="A34" s="2" t="s">
        <v>328</v>
      </c>
      <c r="B34" s="78" t="s">
        <v>225</v>
      </c>
      <c r="C34" s="14"/>
      <c r="E34" s="2" t="s">
        <v>52</v>
      </c>
      <c r="H34" s="2" t="s">
        <v>176</v>
      </c>
      <c r="J34" s="67">
        <v>0</v>
      </c>
      <c r="K34" s="67">
        <v>0</v>
      </c>
      <c r="L34" s="67">
        <v>0</v>
      </c>
      <c r="M34" s="67">
        <v>0</v>
      </c>
      <c r="N34" s="67">
        <v>0</v>
      </c>
      <c r="O34" s="67">
        <v>20000</v>
      </c>
      <c r="P34" s="67">
        <v>30000</v>
      </c>
      <c r="Q34" s="67">
        <v>35000</v>
      </c>
    </row>
    <row r="35" spans="1:28" x14ac:dyDescent="0.2">
      <c r="A35" s="5">
        <v>12</v>
      </c>
      <c r="B35" s="11" t="s">
        <v>224</v>
      </c>
      <c r="C35" s="11" t="s">
        <v>327</v>
      </c>
      <c r="E35" s="12" t="s">
        <v>180</v>
      </c>
      <c r="J35" s="21">
        <f t="shared" ref="J35:Q35" si="9">J33+J34</f>
        <v>2925000</v>
      </c>
      <c r="K35" s="21">
        <f t="shared" si="9"/>
        <v>3000000</v>
      </c>
      <c r="L35" s="21">
        <f t="shared" si="9"/>
        <v>3300000</v>
      </c>
      <c r="M35" s="21">
        <f t="shared" si="9"/>
        <v>7200000</v>
      </c>
      <c r="N35" s="21">
        <f t="shared" si="9"/>
        <v>15000000</v>
      </c>
      <c r="O35" s="21">
        <f t="shared" si="9"/>
        <v>32120000</v>
      </c>
      <c r="P35" s="21">
        <f t="shared" si="9"/>
        <v>42930000</v>
      </c>
      <c r="Q35" s="21">
        <f t="shared" si="9"/>
        <v>44997500</v>
      </c>
    </row>
    <row r="37" spans="1:28" x14ac:dyDescent="0.2">
      <c r="B37" s="77" t="s">
        <v>226</v>
      </c>
      <c r="E37" s="2" t="s">
        <v>0</v>
      </c>
      <c r="J37" s="5">
        <v>10000</v>
      </c>
      <c r="K37" s="5">
        <v>10000</v>
      </c>
      <c r="L37" s="5">
        <v>10000</v>
      </c>
      <c r="M37" s="5">
        <v>10000</v>
      </c>
      <c r="N37" s="5">
        <v>10000</v>
      </c>
      <c r="O37" s="5">
        <v>10000</v>
      </c>
      <c r="P37" s="5">
        <v>10000</v>
      </c>
      <c r="Q37" s="5">
        <v>10000</v>
      </c>
    </row>
    <row r="38" spans="1:28" x14ac:dyDescent="0.2">
      <c r="B38" s="77" t="s">
        <v>227</v>
      </c>
      <c r="E38" s="2" t="s">
        <v>46</v>
      </c>
      <c r="J38" s="5">
        <v>10000</v>
      </c>
      <c r="K38" s="5">
        <v>10000</v>
      </c>
      <c r="L38" s="5">
        <v>10000</v>
      </c>
      <c r="M38" s="5">
        <v>10000</v>
      </c>
      <c r="N38" s="5">
        <v>10000</v>
      </c>
      <c r="O38" s="5">
        <v>10000</v>
      </c>
      <c r="P38" s="5">
        <v>10000</v>
      </c>
      <c r="Q38" s="5">
        <v>10000</v>
      </c>
    </row>
    <row r="39" spans="1:28" x14ac:dyDescent="0.2">
      <c r="B39" s="77" t="s">
        <v>228</v>
      </c>
      <c r="E39" s="2" t="s">
        <v>1</v>
      </c>
      <c r="J39" s="23">
        <v>10000</v>
      </c>
      <c r="K39" s="23">
        <v>10000</v>
      </c>
      <c r="L39" s="23">
        <v>10000</v>
      </c>
      <c r="M39" s="23">
        <v>10000</v>
      </c>
      <c r="N39" s="23">
        <v>10000</v>
      </c>
      <c r="O39" s="23">
        <v>10000</v>
      </c>
      <c r="P39" s="23">
        <v>10000</v>
      </c>
      <c r="Q39" s="23">
        <v>10000</v>
      </c>
    </row>
    <row r="40" spans="1:28" x14ac:dyDescent="0.2">
      <c r="B40" s="77" t="s">
        <v>229</v>
      </c>
      <c r="E40" s="2" t="s">
        <v>48</v>
      </c>
      <c r="J40" s="23">
        <v>10000</v>
      </c>
      <c r="K40" s="23">
        <v>10000</v>
      </c>
      <c r="L40" s="23">
        <v>10000</v>
      </c>
      <c r="M40" s="23">
        <v>10000</v>
      </c>
      <c r="N40" s="23">
        <v>10000</v>
      </c>
      <c r="O40" s="23">
        <v>10000</v>
      </c>
      <c r="P40" s="23">
        <v>10000</v>
      </c>
      <c r="Q40" s="23">
        <v>10000</v>
      </c>
    </row>
    <row r="41" spans="1:28" x14ac:dyDescent="0.2">
      <c r="B41" s="77" t="s">
        <v>230</v>
      </c>
      <c r="E41" s="2" t="s">
        <v>2</v>
      </c>
      <c r="J41" s="23">
        <v>10000</v>
      </c>
      <c r="K41" s="23">
        <v>10000</v>
      </c>
      <c r="L41" s="23">
        <v>10000</v>
      </c>
      <c r="M41" s="23">
        <v>10000</v>
      </c>
      <c r="N41" s="23">
        <v>10000</v>
      </c>
      <c r="O41" s="23">
        <v>10000</v>
      </c>
      <c r="P41" s="23">
        <v>10000</v>
      </c>
      <c r="Q41" s="23">
        <v>10000</v>
      </c>
    </row>
    <row r="42" spans="1:28" x14ac:dyDescent="0.2">
      <c r="B42" s="77" t="s">
        <v>231</v>
      </c>
      <c r="E42" s="2" t="s">
        <v>49</v>
      </c>
      <c r="G42" s="11"/>
      <c r="J42" s="23">
        <v>10000</v>
      </c>
      <c r="K42" s="23">
        <v>10000</v>
      </c>
      <c r="L42" s="23">
        <v>10000</v>
      </c>
      <c r="M42" s="23">
        <v>10000</v>
      </c>
      <c r="N42" s="23">
        <v>10000</v>
      </c>
      <c r="O42" s="23">
        <v>10000</v>
      </c>
      <c r="P42" s="23">
        <v>10000</v>
      </c>
      <c r="Q42" s="23">
        <v>10000</v>
      </c>
    </row>
    <row r="43" spans="1:28" x14ac:dyDescent="0.2">
      <c r="B43" s="77" t="s">
        <v>232</v>
      </c>
      <c r="E43" s="2" t="s">
        <v>47</v>
      </c>
      <c r="J43" s="23">
        <f>J31*0.05</f>
        <v>195000</v>
      </c>
      <c r="K43" s="23">
        <f t="shared" ref="K43:Q43" si="10">K31*0.05</f>
        <v>200000</v>
      </c>
      <c r="L43" s="23">
        <f t="shared" si="10"/>
        <v>220000</v>
      </c>
      <c r="M43" s="23">
        <f t="shared" si="10"/>
        <v>480000</v>
      </c>
      <c r="N43" s="23">
        <f t="shared" si="10"/>
        <v>1000000</v>
      </c>
      <c r="O43" s="23">
        <f t="shared" si="10"/>
        <v>2140000</v>
      </c>
      <c r="P43" s="23">
        <f t="shared" si="10"/>
        <v>2860000</v>
      </c>
      <c r="Q43" s="23">
        <f t="shared" si="10"/>
        <v>2997500</v>
      </c>
      <c r="R43" s="5" t="s">
        <v>193</v>
      </c>
    </row>
    <row r="44" spans="1:28" s="12" customFormat="1" x14ac:dyDescent="0.2">
      <c r="A44" s="12">
        <v>13</v>
      </c>
      <c r="B44" s="11" t="s">
        <v>233</v>
      </c>
      <c r="C44" s="11" t="s">
        <v>329</v>
      </c>
      <c r="E44" s="12" t="s">
        <v>8</v>
      </c>
      <c r="I44" s="49"/>
      <c r="J44" s="21">
        <f>J37+J40+J38+J41+J42+J43+J39</f>
        <v>255000</v>
      </c>
      <c r="K44" s="21">
        <f t="shared" ref="K44:Q44" si="11">K37+K40+K38+K41+K42+K43+K39</f>
        <v>260000</v>
      </c>
      <c r="L44" s="21">
        <f t="shared" si="11"/>
        <v>280000</v>
      </c>
      <c r="M44" s="21">
        <f t="shared" si="11"/>
        <v>540000</v>
      </c>
      <c r="N44" s="21">
        <f t="shared" si="11"/>
        <v>1060000</v>
      </c>
      <c r="O44" s="21">
        <f t="shared" si="11"/>
        <v>2200000</v>
      </c>
      <c r="P44" s="21">
        <f t="shared" si="11"/>
        <v>2920000</v>
      </c>
      <c r="Q44" s="21">
        <f t="shared" si="11"/>
        <v>3057500</v>
      </c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</row>
    <row r="45" spans="1:28" s="12" customFormat="1" x14ac:dyDescent="0.2">
      <c r="A45" s="12">
        <v>14</v>
      </c>
      <c r="B45" s="11" t="s">
        <v>234</v>
      </c>
      <c r="C45" s="11" t="s">
        <v>330</v>
      </c>
      <c r="E45" s="12" t="s">
        <v>54</v>
      </c>
      <c r="I45" s="49"/>
      <c r="J45" s="21">
        <f>J35-J44</f>
        <v>2670000</v>
      </c>
      <c r="K45" s="21">
        <f t="shared" ref="K45:Q45" si="12">K35-K44</f>
        <v>2740000</v>
      </c>
      <c r="L45" s="21">
        <f t="shared" si="12"/>
        <v>3020000</v>
      </c>
      <c r="M45" s="21">
        <f t="shared" si="12"/>
        <v>6660000</v>
      </c>
      <c r="N45" s="21">
        <f t="shared" si="12"/>
        <v>13940000</v>
      </c>
      <c r="O45" s="21">
        <f t="shared" si="12"/>
        <v>29920000</v>
      </c>
      <c r="P45" s="21">
        <f t="shared" si="12"/>
        <v>40010000</v>
      </c>
      <c r="Q45" s="21">
        <f t="shared" si="12"/>
        <v>41940000</v>
      </c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</row>
    <row r="46" spans="1:28" x14ac:dyDescent="0.2">
      <c r="A46" s="2">
        <v>54</v>
      </c>
      <c r="B46" s="11" t="s">
        <v>235</v>
      </c>
      <c r="C46" s="11" t="s">
        <v>363</v>
      </c>
      <c r="E46" s="2" t="s">
        <v>149</v>
      </c>
      <c r="J46" s="5">
        <f>J94*0.05</f>
        <v>100000</v>
      </c>
      <c r="K46" s="5">
        <f t="shared" ref="K46:Q46" si="13">K94*0.05</f>
        <v>100005.40000000001</v>
      </c>
      <c r="L46" s="5">
        <f t="shared" si="13"/>
        <v>100005.40000000001</v>
      </c>
      <c r="M46" s="5">
        <f t="shared" si="13"/>
        <v>100005.40000000001</v>
      </c>
      <c r="N46" s="5">
        <f t="shared" si="13"/>
        <v>100005.40000000001</v>
      </c>
      <c r="O46" s="5">
        <f t="shared" si="13"/>
        <v>100005.40000000001</v>
      </c>
      <c r="P46" s="5">
        <f t="shared" si="13"/>
        <v>100005.40000000001</v>
      </c>
      <c r="Q46" s="5">
        <f t="shared" si="13"/>
        <v>100005.40000000001</v>
      </c>
    </row>
    <row r="47" spans="1:28" x14ac:dyDescent="0.2">
      <c r="A47" s="2">
        <v>55</v>
      </c>
      <c r="B47" s="11" t="s">
        <v>236</v>
      </c>
      <c r="C47" s="11" t="s">
        <v>364</v>
      </c>
      <c r="E47" s="2" t="s">
        <v>55</v>
      </c>
      <c r="J47" s="5">
        <f>J45-J46</f>
        <v>2570000</v>
      </c>
      <c r="K47" s="5">
        <f t="shared" ref="K47:Q47" si="14">K45-K46</f>
        <v>2639994.6</v>
      </c>
      <c r="L47" s="5">
        <f t="shared" si="14"/>
        <v>2919994.6</v>
      </c>
      <c r="M47" s="5">
        <f t="shared" si="14"/>
        <v>6559994.5999999996</v>
      </c>
      <c r="N47" s="5">
        <f t="shared" si="14"/>
        <v>13839994.6</v>
      </c>
      <c r="O47" s="5">
        <f t="shared" si="14"/>
        <v>29819994.600000001</v>
      </c>
      <c r="P47" s="5">
        <f t="shared" si="14"/>
        <v>39909994.600000001</v>
      </c>
      <c r="Q47" s="5">
        <f t="shared" si="14"/>
        <v>41839994.600000001</v>
      </c>
    </row>
    <row r="48" spans="1:28" x14ac:dyDescent="0.2">
      <c r="A48" s="2">
        <v>56</v>
      </c>
      <c r="B48" s="11" t="s">
        <v>237</v>
      </c>
      <c r="C48" s="11" t="s">
        <v>365</v>
      </c>
      <c r="E48" s="2" t="s">
        <v>9</v>
      </c>
      <c r="J48" s="29">
        <f>J72*0.12</f>
        <v>360000</v>
      </c>
      <c r="K48" s="29">
        <f t="shared" ref="K48:Q48" si="15">K72*0.12</f>
        <v>362400</v>
      </c>
      <c r="L48" s="29">
        <f t="shared" si="15"/>
        <v>362400</v>
      </c>
      <c r="M48" s="29">
        <f t="shared" si="15"/>
        <v>362400</v>
      </c>
      <c r="N48" s="29">
        <f t="shared" si="15"/>
        <v>362400</v>
      </c>
      <c r="O48" s="29">
        <f t="shared" si="15"/>
        <v>362400</v>
      </c>
      <c r="P48" s="29">
        <f t="shared" si="15"/>
        <v>362400</v>
      </c>
      <c r="Q48" s="29">
        <f t="shared" si="15"/>
        <v>362400</v>
      </c>
    </row>
    <row r="49" spans="1:28" x14ac:dyDescent="0.2">
      <c r="A49" s="2">
        <v>57</v>
      </c>
      <c r="B49" s="11" t="s">
        <v>238</v>
      </c>
      <c r="C49" s="11" t="s">
        <v>366</v>
      </c>
      <c r="E49" s="2" t="s">
        <v>10</v>
      </c>
      <c r="J49" s="5">
        <f>J47-I48</f>
        <v>2570000</v>
      </c>
      <c r="K49" s="5">
        <f>K47-K48</f>
        <v>2277594.6</v>
      </c>
      <c r="L49" s="5">
        <f>L47-L48</f>
        <v>2557594.6</v>
      </c>
      <c r="M49" s="5">
        <f>M47-M48</f>
        <v>6197594.5999999996</v>
      </c>
      <c r="N49" s="5">
        <f t="shared" ref="N49:Q49" si="16">N47-N48</f>
        <v>13477594.6</v>
      </c>
      <c r="O49" s="5">
        <f t="shared" si="16"/>
        <v>29457594.600000001</v>
      </c>
      <c r="P49" s="5">
        <f t="shared" si="16"/>
        <v>39547594.600000001</v>
      </c>
      <c r="Q49" s="5">
        <f t="shared" si="16"/>
        <v>41477594.600000001</v>
      </c>
    </row>
    <row r="50" spans="1:28" x14ac:dyDescent="0.2">
      <c r="A50" s="2">
        <v>58</v>
      </c>
      <c r="B50" s="11" t="s">
        <v>239</v>
      </c>
      <c r="C50" s="11" t="s">
        <v>367</v>
      </c>
      <c r="E50" s="1" t="s">
        <v>11</v>
      </c>
      <c r="F50" s="1"/>
      <c r="G50" s="1"/>
      <c r="H50" s="1"/>
      <c r="I50" s="50"/>
      <c r="J50" s="4">
        <f>(J47-I48)*0.2</f>
        <v>514000</v>
      </c>
      <c r="K50" s="4">
        <f t="shared" ref="K50:Q50" si="17">(K47-K48)*0.2</f>
        <v>455518.92000000004</v>
      </c>
      <c r="L50" s="4">
        <f t="shared" si="17"/>
        <v>511518.92000000004</v>
      </c>
      <c r="M50" s="4">
        <f t="shared" si="17"/>
        <v>1239518.92</v>
      </c>
      <c r="N50" s="4">
        <f t="shared" si="17"/>
        <v>2695518.92</v>
      </c>
      <c r="O50" s="4">
        <f t="shared" si="17"/>
        <v>5891518.9200000009</v>
      </c>
      <c r="P50" s="4">
        <f t="shared" si="17"/>
        <v>7909518.9200000009</v>
      </c>
      <c r="Q50" s="4">
        <f t="shared" si="17"/>
        <v>8295518.9200000009</v>
      </c>
      <c r="R50" s="69" t="s">
        <v>184</v>
      </c>
      <c r="S50" s="69"/>
      <c r="T50" s="69"/>
    </row>
    <row r="51" spans="1:28" s="19" customFormat="1" x14ac:dyDescent="0.2">
      <c r="A51" s="19">
        <v>59</v>
      </c>
      <c r="B51" s="17" t="s">
        <v>240</v>
      </c>
      <c r="C51" s="17" t="s">
        <v>368</v>
      </c>
      <c r="E51" s="18" t="s">
        <v>12</v>
      </c>
      <c r="F51" s="18"/>
      <c r="G51" s="18"/>
      <c r="H51" s="18"/>
      <c r="I51" s="51"/>
      <c r="J51" s="20">
        <f>J47-J50</f>
        <v>2056000</v>
      </c>
      <c r="K51" s="20">
        <f t="shared" ref="K51:Q51" si="18">K47-K48-K50</f>
        <v>1822075.6800000002</v>
      </c>
      <c r="L51" s="20">
        <f t="shared" si="18"/>
        <v>2046075.6800000002</v>
      </c>
      <c r="M51" s="20">
        <f t="shared" si="18"/>
        <v>4958075.68</v>
      </c>
      <c r="N51" s="6">
        <f t="shared" si="18"/>
        <v>10782075.68</v>
      </c>
      <c r="O51" s="6">
        <f t="shared" si="18"/>
        <v>23566075.68</v>
      </c>
      <c r="P51" s="6">
        <f t="shared" si="18"/>
        <v>31638075.68</v>
      </c>
      <c r="Q51" s="6">
        <f t="shared" si="18"/>
        <v>33182075.68</v>
      </c>
      <c r="R51" s="69"/>
      <c r="S51" s="69"/>
      <c r="T51" s="69"/>
      <c r="U51" s="6"/>
      <c r="V51" s="6"/>
      <c r="W51" s="6"/>
      <c r="X51" s="6"/>
      <c r="Y51" s="6"/>
      <c r="Z51" s="6"/>
      <c r="AA51" s="6"/>
      <c r="AB51" s="6"/>
    </row>
    <row r="52" spans="1:28" x14ac:dyDescent="0.2">
      <c r="R52" s="69"/>
      <c r="S52" s="69"/>
      <c r="T52" s="69"/>
    </row>
    <row r="53" spans="1:28" x14ac:dyDescent="0.2">
      <c r="R53" s="69"/>
      <c r="S53" s="69"/>
      <c r="T53" s="69"/>
    </row>
    <row r="55" spans="1:28" ht="26" x14ac:dyDescent="0.3">
      <c r="J55" s="44" t="s">
        <v>13</v>
      </c>
      <c r="K55" s="21"/>
      <c r="L55" s="21"/>
      <c r="M55" s="21"/>
    </row>
    <row r="56" spans="1:28" x14ac:dyDescent="0.2">
      <c r="J56" s="21"/>
      <c r="K56" s="21" t="s">
        <v>14</v>
      </c>
      <c r="L56" s="21"/>
      <c r="M56" s="21"/>
    </row>
    <row r="57" spans="1:28" s="47" customFormat="1" x14ac:dyDescent="0.2">
      <c r="B57" s="46"/>
      <c r="C57" s="46"/>
      <c r="I57" s="60" t="s">
        <v>190</v>
      </c>
      <c r="J57" s="26" t="s">
        <v>5</v>
      </c>
      <c r="K57" s="26" t="s">
        <v>5</v>
      </c>
      <c r="L57" s="26" t="s">
        <v>15</v>
      </c>
      <c r="M57" s="26" t="s">
        <v>5</v>
      </c>
      <c r="N57" s="42" t="s">
        <v>5</v>
      </c>
      <c r="O57" s="42" t="s">
        <v>5</v>
      </c>
      <c r="P57" s="42" t="s">
        <v>5</v>
      </c>
      <c r="Q57" s="42" t="s">
        <v>5</v>
      </c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</row>
    <row r="58" spans="1:28" s="47" customFormat="1" x14ac:dyDescent="0.2">
      <c r="B58" s="46"/>
      <c r="C58" s="46"/>
      <c r="I58" s="61">
        <v>0</v>
      </c>
      <c r="J58" s="26">
        <v>1</v>
      </c>
      <c r="K58" s="26">
        <v>2</v>
      </c>
      <c r="L58" s="26">
        <v>3</v>
      </c>
      <c r="M58" s="26">
        <v>4</v>
      </c>
      <c r="N58" s="42">
        <v>5</v>
      </c>
      <c r="O58" s="42">
        <v>6</v>
      </c>
      <c r="P58" s="42">
        <v>7</v>
      </c>
      <c r="Q58" s="42">
        <v>8</v>
      </c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</row>
    <row r="59" spans="1:28" x14ac:dyDescent="0.2">
      <c r="I59" s="60" t="s">
        <v>72</v>
      </c>
      <c r="K59" s="5" t="s">
        <v>16</v>
      </c>
    </row>
    <row r="60" spans="1:28" x14ac:dyDescent="0.2">
      <c r="B60" s="11" t="s">
        <v>314</v>
      </c>
      <c r="D60" s="12" t="s">
        <v>17</v>
      </c>
      <c r="I60" s="60" t="s">
        <v>71</v>
      </c>
    </row>
    <row r="61" spans="1:28" x14ac:dyDescent="0.2">
      <c r="A61" s="2">
        <v>66</v>
      </c>
      <c r="B61" s="11" t="s">
        <v>241</v>
      </c>
      <c r="C61" s="11" t="s">
        <v>310</v>
      </c>
      <c r="E61" s="2" t="s">
        <v>18</v>
      </c>
      <c r="I61" s="60">
        <v>2000000</v>
      </c>
      <c r="J61" s="5">
        <f t="shared" ref="J61:Q61" si="19">J159</f>
        <v>5616108</v>
      </c>
      <c r="K61" s="5">
        <f>K159</f>
        <v>7820583.6799999997</v>
      </c>
      <c r="L61" s="5">
        <f t="shared" si="19"/>
        <v>10389059.359999999</v>
      </c>
      <c r="M61" s="5">
        <f t="shared" si="19"/>
        <v>17789535.039999999</v>
      </c>
      <c r="N61" s="5">
        <f t="shared" si="19"/>
        <v>33094010.719999999</v>
      </c>
      <c r="O61" s="5">
        <f t="shared" si="19"/>
        <v>66142486.400000006</v>
      </c>
      <c r="P61" s="5">
        <f t="shared" si="19"/>
        <v>103902962.08000001</v>
      </c>
      <c r="Q61" s="5">
        <f t="shared" si="19"/>
        <v>138547437.76000002</v>
      </c>
    </row>
    <row r="62" spans="1:28" x14ac:dyDescent="0.2">
      <c r="A62" s="2">
        <v>15</v>
      </c>
      <c r="B62" s="11" t="s">
        <v>242</v>
      </c>
      <c r="C62" s="11" t="s">
        <v>331</v>
      </c>
      <c r="E62" s="2" t="s">
        <v>58</v>
      </c>
      <c r="I62" s="60"/>
      <c r="J62" s="5">
        <f t="shared" ref="J62:Q63" si="20">J13*0.1</f>
        <v>200000</v>
      </c>
      <c r="K62" s="5">
        <f t="shared" si="20"/>
        <v>210000</v>
      </c>
      <c r="L62" s="5">
        <f t="shared" si="20"/>
        <v>230000</v>
      </c>
      <c r="M62" s="5">
        <f t="shared" si="20"/>
        <v>250000</v>
      </c>
      <c r="N62" s="5">
        <f t="shared" si="20"/>
        <v>250000</v>
      </c>
      <c r="O62" s="5">
        <f t="shared" si="20"/>
        <v>180000</v>
      </c>
      <c r="P62" s="5">
        <f t="shared" si="20"/>
        <v>170000</v>
      </c>
      <c r="Q62" s="5">
        <f t="shared" si="20"/>
        <v>170000</v>
      </c>
      <c r="R62" s="73" t="s">
        <v>126</v>
      </c>
      <c r="S62" s="73"/>
      <c r="T62" s="73"/>
    </row>
    <row r="63" spans="1:28" x14ac:dyDescent="0.2">
      <c r="A63" s="2">
        <v>16</v>
      </c>
      <c r="B63" s="11" t="s">
        <v>243</v>
      </c>
      <c r="C63" s="11" t="s">
        <v>332</v>
      </c>
      <c r="E63" s="2" t="s">
        <v>59</v>
      </c>
      <c r="I63" s="60"/>
      <c r="J63" s="5">
        <f t="shared" si="20"/>
        <v>190000</v>
      </c>
      <c r="K63" s="5">
        <f t="shared" si="20"/>
        <v>190000</v>
      </c>
      <c r="L63" s="5">
        <f t="shared" si="20"/>
        <v>210000</v>
      </c>
      <c r="M63" s="5">
        <f t="shared" si="20"/>
        <v>210000</v>
      </c>
      <c r="N63" s="5">
        <f t="shared" si="20"/>
        <v>200000</v>
      </c>
      <c r="O63" s="5">
        <f t="shared" si="20"/>
        <v>100000</v>
      </c>
      <c r="P63" s="5">
        <f t="shared" si="20"/>
        <v>50000</v>
      </c>
      <c r="Q63" s="5">
        <f t="shared" si="20"/>
        <v>25000</v>
      </c>
      <c r="R63" s="73"/>
      <c r="S63" s="73"/>
      <c r="T63" s="73"/>
    </row>
    <row r="64" spans="1:28" x14ac:dyDescent="0.2">
      <c r="A64" s="2">
        <v>17</v>
      </c>
      <c r="B64" s="11" t="s">
        <v>244</v>
      </c>
      <c r="C64" s="11" t="s">
        <v>333</v>
      </c>
      <c r="E64" s="2" t="s">
        <v>170</v>
      </c>
      <c r="I64" s="60"/>
      <c r="J64" s="5">
        <f t="shared" ref="J64:Q64" si="21">J23*0.1</f>
        <v>0</v>
      </c>
      <c r="K64" s="5">
        <f t="shared" si="21"/>
        <v>0</v>
      </c>
      <c r="L64" s="5">
        <f t="shared" si="21"/>
        <v>0</v>
      </c>
      <c r="M64" s="5">
        <f t="shared" si="21"/>
        <v>500000</v>
      </c>
      <c r="N64" s="5">
        <f t="shared" si="21"/>
        <v>1550000</v>
      </c>
      <c r="O64" s="5">
        <f t="shared" si="21"/>
        <v>4000000</v>
      </c>
      <c r="P64" s="5">
        <f t="shared" si="21"/>
        <v>5500000</v>
      </c>
      <c r="Q64" s="5">
        <f t="shared" si="21"/>
        <v>5800000</v>
      </c>
      <c r="R64" s="33"/>
      <c r="S64" s="33"/>
      <c r="T64" s="33"/>
    </row>
    <row r="65" spans="1:20" x14ac:dyDescent="0.2">
      <c r="A65" s="2">
        <v>18</v>
      </c>
      <c r="B65" s="11" t="s">
        <v>245</v>
      </c>
      <c r="C65" s="11" t="s">
        <v>334</v>
      </c>
      <c r="E65" s="2" t="s">
        <v>60</v>
      </c>
      <c r="I65" s="60"/>
      <c r="J65" s="5">
        <f t="shared" ref="J65:Q66" si="22">J16*0.1</f>
        <v>50000</v>
      </c>
      <c r="K65" s="5">
        <f t="shared" si="22"/>
        <v>52500</v>
      </c>
      <c r="L65" s="5">
        <f t="shared" si="22"/>
        <v>57500</v>
      </c>
      <c r="M65" s="5">
        <f t="shared" si="22"/>
        <v>62500</v>
      </c>
      <c r="N65" s="5">
        <f t="shared" si="22"/>
        <v>62500</v>
      </c>
      <c r="O65" s="5">
        <f t="shared" si="22"/>
        <v>45000</v>
      </c>
      <c r="P65" s="5">
        <f t="shared" si="22"/>
        <v>42500</v>
      </c>
      <c r="Q65" s="5">
        <f t="shared" si="22"/>
        <v>42500</v>
      </c>
    </row>
    <row r="66" spans="1:20" x14ac:dyDescent="0.2">
      <c r="A66" s="2">
        <v>19</v>
      </c>
      <c r="B66" s="11" t="s">
        <v>246</v>
      </c>
      <c r="C66" s="11" t="s">
        <v>335</v>
      </c>
      <c r="E66" s="2" t="s">
        <v>61</v>
      </c>
      <c r="I66" s="60"/>
      <c r="J66" s="5">
        <f t="shared" si="22"/>
        <v>47500</v>
      </c>
      <c r="K66" s="5">
        <f t="shared" si="22"/>
        <v>47500</v>
      </c>
      <c r="L66" s="5">
        <f t="shared" si="22"/>
        <v>52500</v>
      </c>
      <c r="M66" s="5">
        <f t="shared" si="22"/>
        <v>52500</v>
      </c>
      <c r="N66" s="5">
        <f t="shared" si="22"/>
        <v>50000</v>
      </c>
      <c r="O66" s="5">
        <f t="shared" si="22"/>
        <v>25000</v>
      </c>
      <c r="P66" s="5">
        <f t="shared" si="22"/>
        <v>12500</v>
      </c>
      <c r="Q66" s="5">
        <f t="shared" si="22"/>
        <v>6250</v>
      </c>
    </row>
    <row r="67" spans="1:20" x14ac:dyDescent="0.2">
      <c r="A67" s="2">
        <v>20</v>
      </c>
      <c r="B67" s="11" t="s">
        <v>247</v>
      </c>
      <c r="C67" s="11" t="s">
        <v>336</v>
      </c>
      <c r="E67" s="2" t="s">
        <v>171</v>
      </c>
      <c r="I67" s="60"/>
      <c r="J67" s="5">
        <f t="shared" ref="J67:Q67" si="23">J28*0.1</f>
        <v>0</v>
      </c>
      <c r="K67" s="5">
        <f t="shared" si="23"/>
        <v>0</v>
      </c>
      <c r="L67" s="5">
        <f t="shared" si="23"/>
        <v>0</v>
      </c>
      <c r="M67" s="5">
        <f t="shared" si="23"/>
        <v>125000</v>
      </c>
      <c r="N67" s="5">
        <f t="shared" si="23"/>
        <v>387500</v>
      </c>
      <c r="O67" s="5">
        <f t="shared" si="23"/>
        <v>1000000</v>
      </c>
      <c r="P67" s="5">
        <f t="shared" si="23"/>
        <v>1375000</v>
      </c>
      <c r="Q67" s="5">
        <f t="shared" si="23"/>
        <v>1450000</v>
      </c>
    </row>
    <row r="68" spans="1:20" x14ac:dyDescent="0.2">
      <c r="A68" s="2">
        <v>67</v>
      </c>
      <c r="B68" s="11" t="s">
        <v>248</v>
      </c>
      <c r="C68" s="11" t="s">
        <v>374</v>
      </c>
      <c r="D68" s="12" t="s">
        <v>19</v>
      </c>
      <c r="I68" s="60">
        <f t="shared" ref="I68" si="24">SUM(I61:I66)</f>
        <v>2000000</v>
      </c>
      <c r="J68" s="23">
        <f t="shared" ref="J68:L68" si="25">SUM(J61:J67)</f>
        <v>6103608</v>
      </c>
      <c r="K68" s="23">
        <f t="shared" si="25"/>
        <v>8320583.6799999997</v>
      </c>
      <c r="L68" s="23">
        <f t="shared" si="25"/>
        <v>10939059.359999999</v>
      </c>
      <c r="M68" s="23">
        <f>SUM(M61:M67)</f>
        <v>18989535.039999999</v>
      </c>
      <c r="N68" s="23">
        <f t="shared" ref="N68:Q68" si="26">SUM(N61:N67)</f>
        <v>35594010.719999999</v>
      </c>
      <c r="O68" s="23">
        <f t="shared" si="26"/>
        <v>71492486.400000006</v>
      </c>
      <c r="P68" s="23">
        <f t="shared" si="26"/>
        <v>111052962.08000001</v>
      </c>
      <c r="Q68" s="23">
        <f t="shared" si="26"/>
        <v>146041187.76000002</v>
      </c>
    </row>
    <row r="69" spans="1:20" x14ac:dyDescent="0.2">
      <c r="D69" s="12"/>
      <c r="I69" s="60"/>
      <c r="J69" s="23"/>
      <c r="K69" s="23"/>
      <c r="L69" s="23"/>
      <c r="M69" s="23"/>
      <c r="N69" s="23"/>
      <c r="O69" s="23"/>
      <c r="P69" s="23"/>
      <c r="Q69" s="23"/>
    </row>
    <row r="70" spans="1:20" x14ac:dyDescent="0.2">
      <c r="A70" s="2">
        <v>21</v>
      </c>
      <c r="B70" s="11" t="s">
        <v>249</v>
      </c>
      <c r="C70" s="11" t="s">
        <v>337</v>
      </c>
      <c r="D70" s="12" t="s">
        <v>20</v>
      </c>
      <c r="I70" s="60"/>
      <c r="J70" s="23">
        <f>I70+I71</f>
        <v>3000000</v>
      </c>
      <c r="K70" s="23">
        <f>J70+J71</f>
        <v>3000000</v>
      </c>
      <c r="L70" s="23">
        <f>K70+K71</f>
        <v>3020000</v>
      </c>
      <c r="M70" s="23">
        <f>L70+L71</f>
        <v>3020000</v>
      </c>
      <c r="N70" s="23">
        <f t="shared" ref="N70:Q70" si="27">M70+M71</f>
        <v>3020000</v>
      </c>
      <c r="O70" s="23">
        <f t="shared" si="27"/>
        <v>3020000</v>
      </c>
      <c r="P70" s="23">
        <f t="shared" si="27"/>
        <v>3020000</v>
      </c>
      <c r="Q70" s="23">
        <f t="shared" si="27"/>
        <v>3020000</v>
      </c>
    </row>
    <row r="71" spans="1:20" x14ac:dyDescent="0.2">
      <c r="B71" s="77" t="s">
        <v>250</v>
      </c>
      <c r="E71" s="2" t="s">
        <v>120</v>
      </c>
      <c r="I71" s="60">
        <v>3000000</v>
      </c>
      <c r="J71" s="23"/>
      <c r="K71" s="21">
        <v>20000</v>
      </c>
      <c r="L71" s="23">
        <v>0</v>
      </c>
      <c r="M71" s="23">
        <v>0</v>
      </c>
      <c r="N71" s="23">
        <v>0</v>
      </c>
      <c r="O71" s="23">
        <v>0</v>
      </c>
      <c r="P71" s="23">
        <v>0</v>
      </c>
      <c r="Q71" s="23">
        <v>0</v>
      </c>
    </row>
    <row r="72" spans="1:20" x14ac:dyDescent="0.2">
      <c r="A72" s="2">
        <v>22</v>
      </c>
      <c r="B72" s="11" t="s">
        <v>251</v>
      </c>
      <c r="C72" s="11" t="s">
        <v>338</v>
      </c>
      <c r="E72" s="2" t="s">
        <v>21</v>
      </c>
      <c r="I72" s="60"/>
      <c r="J72" s="23">
        <f>J70+J71</f>
        <v>3000000</v>
      </c>
      <c r="K72" s="23">
        <f>K70+K71</f>
        <v>3020000</v>
      </c>
      <c r="L72" s="23">
        <f>L70+L71</f>
        <v>3020000</v>
      </c>
      <c r="M72" s="23">
        <f>M70+M71</f>
        <v>3020000</v>
      </c>
      <c r="N72" s="23">
        <f t="shared" ref="N72:Q72" si="28">N70+N71</f>
        <v>3020000</v>
      </c>
      <c r="O72" s="23">
        <f t="shared" si="28"/>
        <v>3020000</v>
      </c>
      <c r="P72" s="23">
        <f t="shared" si="28"/>
        <v>3020000</v>
      </c>
      <c r="Q72" s="23">
        <f t="shared" si="28"/>
        <v>3020000</v>
      </c>
    </row>
    <row r="73" spans="1:20" x14ac:dyDescent="0.2">
      <c r="A73" s="2">
        <v>68</v>
      </c>
      <c r="B73" s="11" t="s">
        <v>252</v>
      </c>
      <c r="C73" s="11" t="s">
        <v>375</v>
      </c>
      <c r="E73" s="2" t="s">
        <v>22</v>
      </c>
      <c r="I73" s="60"/>
      <c r="J73" s="68">
        <f>I48</f>
        <v>0</v>
      </c>
      <c r="K73" s="68">
        <f>K48</f>
        <v>362400</v>
      </c>
      <c r="L73" s="68">
        <f t="shared" ref="L73:Q73" si="29">L48+K73</f>
        <v>724800</v>
      </c>
      <c r="M73" s="68">
        <f t="shared" si="29"/>
        <v>1087200</v>
      </c>
      <c r="N73" s="68">
        <f t="shared" si="29"/>
        <v>1449600</v>
      </c>
      <c r="O73" s="68">
        <f t="shared" si="29"/>
        <v>1812000</v>
      </c>
      <c r="P73" s="68">
        <f t="shared" si="29"/>
        <v>2174400</v>
      </c>
      <c r="Q73" s="68">
        <f t="shared" si="29"/>
        <v>2536800</v>
      </c>
      <c r="R73" s="70" t="s">
        <v>162</v>
      </c>
      <c r="S73" s="70"/>
      <c r="T73" s="70"/>
    </row>
    <row r="74" spans="1:20" x14ac:dyDescent="0.2">
      <c r="A74" s="2">
        <v>69</v>
      </c>
      <c r="B74" s="11" t="s">
        <v>253</v>
      </c>
      <c r="C74" s="11" t="s">
        <v>376</v>
      </c>
      <c r="D74" s="12" t="s">
        <v>23</v>
      </c>
      <c r="I74" s="60">
        <f>I70+I71-I73</f>
        <v>3000000</v>
      </c>
      <c r="J74" s="23">
        <f>J72-J73</f>
        <v>3000000</v>
      </c>
      <c r="K74" s="23">
        <f>K72-K73</f>
        <v>2657600</v>
      </c>
      <c r="L74" s="23">
        <f>L72-L73</f>
        <v>2295200</v>
      </c>
      <c r="M74" s="23">
        <f>M72-M73</f>
        <v>1932800</v>
      </c>
      <c r="N74" s="23">
        <f t="shared" ref="N74:Q74" si="30">N72-N73</f>
        <v>1570400</v>
      </c>
      <c r="O74" s="23">
        <f t="shared" si="30"/>
        <v>1208000</v>
      </c>
      <c r="P74" s="23">
        <f t="shared" si="30"/>
        <v>845600</v>
      </c>
      <c r="Q74" s="23">
        <f t="shared" si="30"/>
        <v>483200</v>
      </c>
      <c r="R74" s="70"/>
      <c r="S74" s="70"/>
      <c r="T74" s="70"/>
    </row>
    <row r="75" spans="1:20" x14ac:dyDescent="0.2">
      <c r="B75" s="14" t="s">
        <v>254</v>
      </c>
      <c r="D75" s="12" t="s">
        <v>132</v>
      </c>
      <c r="I75" s="60"/>
      <c r="R75" s="70"/>
      <c r="S75" s="70"/>
      <c r="T75" s="70"/>
    </row>
    <row r="76" spans="1:20" x14ac:dyDescent="0.2">
      <c r="A76" s="2">
        <v>23</v>
      </c>
      <c r="B76" s="14" t="s">
        <v>255</v>
      </c>
      <c r="C76" s="11" t="s">
        <v>339</v>
      </c>
      <c r="E76" s="2" t="s">
        <v>69</v>
      </c>
      <c r="I76" s="60"/>
      <c r="J76" s="5">
        <f>I76+I77</f>
        <v>0</v>
      </c>
      <c r="K76" s="5">
        <f>J76+J77</f>
        <v>5000000</v>
      </c>
      <c r="L76" s="5">
        <f>K76+K77</f>
        <v>5000000</v>
      </c>
      <c r="M76" s="5">
        <f>L76+L77</f>
        <v>20000000</v>
      </c>
      <c r="N76" s="5">
        <f t="shared" ref="N76:Q76" si="31">M76+M77</f>
        <v>20000000</v>
      </c>
      <c r="O76" s="5">
        <f t="shared" si="31"/>
        <v>20000000</v>
      </c>
      <c r="P76" s="5">
        <f t="shared" si="31"/>
        <v>19000000</v>
      </c>
      <c r="Q76" s="5">
        <f t="shared" si="31"/>
        <v>19000000</v>
      </c>
      <c r="S76" s="73" t="s">
        <v>139</v>
      </c>
      <c r="T76" s="73"/>
    </row>
    <row r="77" spans="1:20" x14ac:dyDescent="0.2">
      <c r="B77" s="78" t="s">
        <v>256</v>
      </c>
      <c r="E77" s="14" t="s">
        <v>160</v>
      </c>
      <c r="F77" s="1"/>
      <c r="G77" s="1"/>
      <c r="H77" s="1"/>
      <c r="I77" s="60">
        <v>0</v>
      </c>
      <c r="J77" s="15">
        <v>5000000</v>
      </c>
      <c r="K77" s="4">
        <v>0</v>
      </c>
      <c r="L77" s="15">
        <v>15000000</v>
      </c>
      <c r="M77" s="41">
        <v>0</v>
      </c>
      <c r="N77" s="41">
        <v>0</v>
      </c>
      <c r="O77" s="41">
        <v>-1000000</v>
      </c>
      <c r="P77" s="41">
        <v>0</v>
      </c>
      <c r="Q77" s="41">
        <v>0</v>
      </c>
      <c r="S77" s="73"/>
      <c r="T77" s="73"/>
    </row>
    <row r="78" spans="1:20" x14ac:dyDescent="0.2">
      <c r="A78" s="2">
        <v>24</v>
      </c>
      <c r="B78" s="14" t="s">
        <v>257</v>
      </c>
      <c r="C78" s="11" t="s">
        <v>340</v>
      </c>
      <c r="E78" s="2" t="s">
        <v>70</v>
      </c>
      <c r="I78" s="60"/>
      <c r="J78" s="5">
        <f>J76+J77</f>
        <v>5000000</v>
      </c>
      <c r="K78" s="5">
        <f>K76+K77</f>
        <v>5000000</v>
      </c>
      <c r="L78" s="5">
        <f>L76+L77</f>
        <v>20000000</v>
      </c>
      <c r="M78" s="5">
        <f>M76+M77</f>
        <v>20000000</v>
      </c>
      <c r="N78" s="5">
        <f t="shared" ref="N78:Q78" si="32">N76+N77</f>
        <v>20000000</v>
      </c>
      <c r="O78" s="5">
        <f t="shared" si="32"/>
        <v>19000000</v>
      </c>
      <c r="P78" s="5">
        <f t="shared" si="32"/>
        <v>19000000</v>
      </c>
      <c r="Q78" s="5">
        <f t="shared" si="32"/>
        <v>19000000</v>
      </c>
      <c r="S78" s="73"/>
      <c r="T78" s="73"/>
    </row>
    <row r="79" spans="1:20" x14ac:dyDescent="0.2">
      <c r="I79" s="58"/>
    </row>
    <row r="80" spans="1:20" x14ac:dyDescent="0.2">
      <c r="I80" s="58"/>
    </row>
    <row r="81" spans="1:28" x14ac:dyDescent="0.2">
      <c r="A81" s="2">
        <v>70</v>
      </c>
      <c r="B81" s="11" t="s">
        <v>258</v>
      </c>
      <c r="C81" s="11" t="s">
        <v>377</v>
      </c>
      <c r="D81" s="12" t="s">
        <v>24</v>
      </c>
      <c r="F81" s="12"/>
      <c r="G81" s="12"/>
      <c r="H81" s="12"/>
      <c r="I81" s="60">
        <f t="shared" ref="I81:Q81" si="33">I68+I74+I78</f>
        <v>5000000</v>
      </c>
      <c r="J81" s="21">
        <f t="shared" si="33"/>
        <v>14103608</v>
      </c>
      <c r="K81" s="21">
        <f t="shared" si="33"/>
        <v>15978183.68</v>
      </c>
      <c r="L81" s="21">
        <f t="shared" si="33"/>
        <v>33234259.359999999</v>
      </c>
      <c r="M81" s="21">
        <f t="shared" si="33"/>
        <v>40922335.039999999</v>
      </c>
      <c r="N81" s="5">
        <f t="shared" si="33"/>
        <v>57164410.719999999</v>
      </c>
      <c r="O81" s="5">
        <f t="shared" si="33"/>
        <v>91700486.400000006</v>
      </c>
      <c r="P81" s="5">
        <f t="shared" si="33"/>
        <v>130898562.08000001</v>
      </c>
      <c r="Q81" s="5">
        <f t="shared" si="33"/>
        <v>165524387.76000002</v>
      </c>
    </row>
    <row r="82" spans="1:28" x14ac:dyDescent="0.2">
      <c r="I82" s="58"/>
    </row>
    <row r="83" spans="1:28" x14ac:dyDescent="0.2">
      <c r="B83" s="14" t="s">
        <v>259</v>
      </c>
      <c r="D83" s="12" t="s">
        <v>25</v>
      </c>
      <c r="I83" s="58"/>
    </row>
    <row r="84" spans="1:28" s="13" customFormat="1" ht="15" customHeight="1" x14ac:dyDescent="0.2">
      <c r="A84" s="13">
        <v>25</v>
      </c>
      <c r="B84" s="14" t="s">
        <v>260</v>
      </c>
      <c r="C84" s="11" t="s">
        <v>334</v>
      </c>
      <c r="E84" s="13" t="s">
        <v>75</v>
      </c>
      <c r="I84" s="58"/>
      <c r="J84" s="25">
        <f t="shared" ref="J84:Q85" si="34">J16*0.1</f>
        <v>50000</v>
      </c>
      <c r="K84" s="25">
        <f t="shared" si="34"/>
        <v>52500</v>
      </c>
      <c r="L84" s="25">
        <f t="shared" si="34"/>
        <v>57500</v>
      </c>
      <c r="M84" s="25">
        <f t="shared" si="34"/>
        <v>62500</v>
      </c>
      <c r="N84" s="25">
        <f t="shared" si="34"/>
        <v>62500</v>
      </c>
      <c r="O84" s="25">
        <f t="shared" si="34"/>
        <v>45000</v>
      </c>
      <c r="P84" s="25">
        <f t="shared" si="34"/>
        <v>42500</v>
      </c>
      <c r="Q84" s="25">
        <f t="shared" si="34"/>
        <v>42500</v>
      </c>
      <c r="R84" s="43" t="s">
        <v>125</v>
      </c>
      <c r="S84" s="43"/>
      <c r="T84" s="43"/>
      <c r="U84" s="25"/>
      <c r="V84" s="25"/>
      <c r="W84" s="25"/>
      <c r="X84" s="25"/>
      <c r="Y84" s="25"/>
      <c r="Z84" s="25"/>
      <c r="AA84" s="25"/>
      <c r="AB84" s="25"/>
    </row>
    <row r="85" spans="1:28" s="13" customFormat="1" x14ac:dyDescent="0.2">
      <c r="A85" s="13">
        <v>26</v>
      </c>
      <c r="B85" s="14" t="s">
        <v>261</v>
      </c>
      <c r="C85" s="11" t="s">
        <v>335</v>
      </c>
      <c r="E85" s="13" t="s">
        <v>76</v>
      </c>
      <c r="I85" s="58"/>
      <c r="J85" s="25">
        <f t="shared" si="34"/>
        <v>47500</v>
      </c>
      <c r="K85" s="25">
        <f t="shared" si="34"/>
        <v>47500</v>
      </c>
      <c r="L85" s="25">
        <f t="shared" si="34"/>
        <v>52500</v>
      </c>
      <c r="M85" s="25">
        <f t="shared" si="34"/>
        <v>52500</v>
      </c>
      <c r="N85" s="25">
        <f t="shared" si="34"/>
        <v>50000</v>
      </c>
      <c r="O85" s="25">
        <f t="shared" si="34"/>
        <v>25000</v>
      </c>
      <c r="P85" s="25">
        <f t="shared" si="34"/>
        <v>12500</v>
      </c>
      <c r="Q85" s="25">
        <f t="shared" si="34"/>
        <v>6250</v>
      </c>
      <c r="R85" s="43"/>
      <c r="S85" s="43"/>
      <c r="T85" s="43"/>
      <c r="U85" s="25"/>
      <c r="V85" s="25"/>
      <c r="W85" s="25"/>
      <c r="X85" s="25"/>
      <c r="Y85" s="25"/>
      <c r="Z85" s="25"/>
      <c r="AA85" s="25"/>
      <c r="AB85" s="25"/>
    </row>
    <row r="86" spans="1:28" s="13" customFormat="1" x14ac:dyDescent="0.2">
      <c r="A86" s="13">
        <v>27</v>
      </c>
      <c r="B86" s="14" t="s">
        <v>262</v>
      </c>
      <c r="C86" s="11" t="s">
        <v>336</v>
      </c>
      <c r="E86" s="13" t="s">
        <v>167</v>
      </c>
      <c r="I86" s="58"/>
      <c r="J86" s="25">
        <f t="shared" ref="J86:Q86" si="35">J28*0.1</f>
        <v>0</v>
      </c>
      <c r="K86" s="25">
        <f t="shared" si="35"/>
        <v>0</v>
      </c>
      <c r="L86" s="25">
        <f t="shared" si="35"/>
        <v>0</v>
      </c>
      <c r="M86" s="25">
        <f t="shared" si="35"/>
        <v>125000</v>
      </c>
      <c r="N86" s="25">
        <f t="shared" si="35"/>
        <v>387500</v>
      </c>
      <c r="O86" s="25">
        <f t="shared" si="35"/>
        <v>1000000</v>
      </c>
      <c r="P86" s="25">
        <f t="shared" si="35"/>
        <v>1375000</v>
      </c>
      <c r="Q86" s="25">
        <f t="shared" si="35"/>
        <v>1450000</v>
      </c>
      <c r="R86" s="43"/>
      <c r="S86" s="43"/>
      <c r="T86" s="43"/>
      <c r="U86" s="25"/>
      <c r="V86" s="25"/>
      <c r="W86" s="25"/>
      <c r="X86" s="25"/>
      <c r="Y86" s="25"/>
      <c r="Z86" s="25"/>
      <c r="AA86" s="25"/>
      <c r="AB86" s="25"/>
    </row>
    <row r="87" spans="1:28" s="13" customFormat="1" x14ac:dyDescent="0.2">
      <c r="A87" s="13">
        <v>28</v>
      </c>
      <c r="B87" s="14" t="s">
        <v>263</v>
      </c>
      <c r="C87" s="11" t="s">
        <v>341</v>
      </c>
      <c r="E87" s="13" t="s">
        <v>73</v>
      </c>
      <c r="I87" s="58"/>
      <c r="J87" s="25">
        <f t="shared" ref="J87:Q88" si="36">J13*0.5</f>
        <v>1000000</v>
      </c>
      <c r="K87" s="25">
        <f t="shared" si="36"/>
        <v>1050000</v>
      </c>
      <c r="L87" s="25">
        <f t="shared" si="36"/>
        <v>1150000</v>
      </c>
      <c r="M87" s="25">
        <f t="shared" si="36"/>
        <v>1250000</v>
      </c>
      <c r="N87" s="25">
        <f t="shared" si="36"/>
        <v>1250000</v>
      </c>
      <c r="O87" s="25">
        <f t="shared" si="36"/>
        <v>900000</v>
      </c>
      <c r="P87" s="25">
        <f t="shared" si="36"/>
        <v>850000</v>
      </c>
      <c r="Q87" s="25">
        <f t="shared" si="36"/>
        <v>850000</v>
      </c>
      <c r="R87" s="43"/>
      <c r="S87" s="43"/>
      <c r="T87" s="43"/>
      <c r="U87" s="25"/>
      <c r="V87" s="25"/>
      <c r="W87" s="25"/>
      <c r="X87" s="25"/>
      <c r="Y87" s="25"/>
      <c r="Z87" s="25"/>
      <c r="AA87" s="25"/>
      <c r="AB87" s="25"/>
    </row>
    <row r="88" spans="1:28" s="13" customFormat="1" x14ac:dyDescent="0.2">
      <c r="A88" s="13">
        <v>29</v>
      </c>
      <c r="B88" s="14" t="s">
        <v>264</v>
      </c>
      <c r="C88" s="11" t="s">
        <v>342</v>
      </c>
      <c r="E88" s="13" t="s">
        <v>74</v>
      </c>
      <c r="I88" s="58"/>
      <c r="J88" s="25">
        <f t="shared" si="36"/>
        <v>950000</v>
      </c>
      <c r="K88" s="25">
        <f t="shared" si="36"/>
        <v>950000</v>
      </c>
      <c r="L88" s="25">
        <f t="shared" si="36"/>
        <v>1050000</v>
      </c>
      <c r="M88" s="25">
        <f t="shared" si="36"/>
        <v>1050000</v>
      </c>
      <c r="N88" s="25">
        <f t="shared" si="36"/>
        <v>1000000</v>
      </c>
      <c r="O88" s="25">
        <f t="shared" si="36"/>
        <v>500000</v>
      </c>
      <c r="P88" s="25">
        <f t="shared" si="36"/>
        <v>250000</v>
      </c>
      <c r="Q88" s="25">
        <f t="shared" si="36"/>
        <v>125000</v>
      </c>
      <c r="R88" s="43"/>
      <c r="S88" s="43"/>
      <c r="T88" s="43"/>
      <c r="U88" s="25"/>
      <c r="V88" s="25"/>
      <c r="W88" s="25"/>
      <c r="X88" s="25"/>
      <c r="Y88" s="25"/>
      <c r="Z88" s="25"/>
      <c r="AA88" s="25"/>
      <c r="AB88" s="25"/>
    </row>
    <row r="89" spans="1:28" s="13" customFormat="1" x14ac:dyDescent="0.2">
      <c r="A89" s="13">
        <v>30</v>
      </c>
      <c r="B89" s="14" t="s">
        <v>265</v>
      </c>
      <c r="C89" s="11" t="s">
        <v>343</v>
      </c>
      <c r="E89" s="13" t="s">
        <v>168</v>
      </c>
      <c r="I89" s="58"/>
      <c r="J89" s="25">
        <f t="shared" ref="J89:Q89" si="37">J23*0.5</f>
        <v>0</v>
      </c>
      <c r="K89" s="25">
        <f t="shared" si="37"/>
        <v>0</v>
      </c>
      <c r="L89" s="25">
        <f t="shared" si="37"/>
        <v>0</v>
      </c>
      <c r="M89" s="25">
        <f t="shared" si="37"/>
        <v>2500000</v>
      </c>
      <c r="N89" s="25">
        <f t="shared" si="37"/>
        <v>7750000</v>
      </c>
      <c r="O89" s="25">
        <f t="shared" si="37"/>
        <v>20000000</v>
      </c>
      <c r="P89" s="25">
        <f t="shared" si="37"/>
        <v>27500000</v>
      </c>
      <c r="Q89" s="25">
        <f t="shared" si="37"/>
        <v>29000000</v>
      </c>
      <c r="R89" s="32"/>
      <c r="S89" s="32"/>
      <c r="T89" s="32"/>
      <c r="U89" s="25"/>
      <c r="V89" s="25"/>
      <c r="W89" s="25"/>
      <c r="X89" s="25"/>
      <c r="Y89" s="25"/>
      <c r="Z89" s="25"/>
      <c r="AA89" s="25"/>
      <c r="AB89" s="25"/>
    </row>
    <row r="90" spans="1:28" s="13" customFormat="1" x14ac:dyDescent="0.2">
      <c r="B90" s="14" t="s">
        <v>266</v>
      </c>
      <c r="C90" s="11"/>
      <c r="E90" s="13" t="s">
        <v>26</v>
      </c>
      <c r="I90" s="58"/>
      <c r="J90" s="30" t="s">
        <v>163</v>
      </c>
      <c r="K90" s="30"/>
      <c r="L90" s="30"/>
      <c r="M90" s="30"/>
      <c r="N90" s="30"/>
      <c r="O90" s="30"/>
      <c r="P90" s="30"/>
      <c r="Q90" s="30"/>
      <c r="S90" s="32"/>
      <c r="T90" s="32"/>
      <c r="U90" s="25"/>
      <c r="V90" s="25"/>
      <c r="W90" s="25"/>
      <c r="X90" s="25"/>
      <c r="Y90" s="25"/>
      <c r="Z90" s="25"/>
      <c r="AA90" s="25"/>
      <c r="AB90" s="25"/>
    </row>
    <row r="91" spans="1:28" s="13" customFormat="1" x14ac:dyDescent="0.2">
      <c r="B91" s="14" t="s">
        <v>267</v>
      </c>
      <c r="C91" s="11"/>
      <c r="E91" s="13" t="s">
        <v>117</v>
      </c>
      <c r="I91" s="58"/>
      <c r="J91" s="30" t="s">
        <v>181</v>
      </c>
      <c r="K91" s="30"/>
      <c r="L91" s="30"/>
      <c r="M91" s="30"/>
      <c r="N91" s="30"/>
      <c r="O91" s="30"/>
      <c r="P91" s="30"/>
      <c r="Q91" s="30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x14ac:dyDescent="0.2">
      <c r="A92" s="13">
        <v>31</v>
      </c>
      <c r="B92" s="11" t="s">
        <v>268</v>
      </c>
      <c r="C92" s="11" t="s">
        <v>344</v>
      </c>
      <c r="D92" s="12" t="s">
        <v>27</v>
      </c>
      <c r="I92" s="58"/>
      <c r="J92" s="5">
        <f>SUM(J84:J89)</f>
        <v>2047500</v>
      </c>
      <c r="K92" s="5">
        <f t="shared" ref="K92:Q92" si="38">SUM(K84:K89)</f>
        <v>2100000</v>
      </c>
      <c r="L92" s="5">
        <f t="shared" si="38"/>
        <v>2310000</v>
      </c>
      <c r="M92" s="5">
        <f>SUM(M84:M89)</f>
        <v>5040000</v>
      </c>
      <c r="N92" s="5">
        <f t="shared" si="38"/>
        <v>10500000</v>
      </c>
      <c r="O92" s="5">
        <f t="shared" si="38"/>
        <v>22470000</v>
      </c>
      <c r="P92" s="5">
        <f t="shared" si="38"/>
        <v>30030000</v>
      </c>
      <c r="Q92" s="5">
        <f t="shared" si="38"/>
        <v>31473750</v>
      </c>
    </row>
    <row r="93" spans="1:28" x14ac:dyDescent="0.2">
      <c r="I93" s="58"/>
      <c r="S93" s="5" t="s">
        <v>121</v>
      </c>
      <c r="U93" s="5">
        <v>1000</v>
      </c>
    </row>
    <row r="94" spans="1:28" x14ac:dyDescent="0.2">
      <c r="A94" s="2">
        <v>32</v>
      </c>
      <c r="B94" s="11" t="s">
        <v>269</v>
      </c>
      <c r="C94" s="11" t="s">
        <v>345</v>
      </c>
      <c r="E94" s="2" t="s">
        <v>28</v>
      </c>
      <c r="I94" s="58">
        <v>2000000</v>
      </c>
      <c r="J94" s="5">
        <f t="shared" ref="J94" si="39">I94+I95</f>
        <v>2000000</v>
      </c>
      <c r="K94" s="5">
        <f>J94+J95</f>
        <v>2000108</v>
      </c>
      <c r="L94" s="5">
        <f t="shared" ref="L94:Q94" si="40">K94+K95</f>
        <v>2000108</v>
      </c>
      <c r="M94" s="5">
        <f t="shared" si="40"/>
        <v>2000108</v>
      </c>
      <c r="N94" s="5">
        <f t="shared" si="40"/>
        <v>2000108</v>
      </c>
      <c r="O94" s="5">
        <f t="shared" si="40"/>
        <v>2000108</v>
      </c>
      <c r="P94" s="5">
        <f t="shared" si="40"/>
        <v>2000108</v>
      </c>
      <c r="Q94" s="5">
        <f t="shared" si="40"/>
        <v>2000108</v>
      </c>
      <c r="S94" s="5" t="s">
        <v>122</v>
      </c>
      <c r="T94" s="2"/>
      <c r="U94" s="5">
        <v>1000</v>
      </c>
      <c r="V94" s="5" t="s">
        <v>123</v>
      </c>
    </row>
    <row r="95" spans="1:28" x14ac:dyDescent="0.2">
      <c r="B95" s="77" t="s">
        <v>270</v>
      </c>
      <c r="E95" s="2" t="s">
        <v>177</v>
      </c>
      <c r="I95" s="58">
        <v>0</v>
      </c>
      <c r="J95" s="5">
        <v>108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V95" s="5">
        <v>5</v>
      </c>
    </row>
    <row r="96" spans="1:28" x14ac:dyDescent="0.2">
      <c r="I96" s="58"/>
    </row>
    <row r="97" spans="1:28" x14ac:dyDescent="0.2">
      <c r="B97" s="11" t="s">
        <v>272</v>
      </c>
      <c r="D97" s="12" t="s">
        <v>134</v>
      </c>
      <c r="I97" s="58"/>
    </row>
    <row r="98" spans="1:28" x14ac:dyDescent="0.2">
      <c r="A98" s="2">
        <v>34</v>
      </c>
      <c r="B98" s="11" t="s">
        <v>271</v>
      </c>
      <c r="C98" s="11" t="s">
        <v>347</v>
      </c>
      <c r="E98" s="2" t="s">
        <v>130</v>
      </c>
      <c r="I98" s="58"/>
      <c r="J98" s="5">
        <f>I99</f>
        <v>0</v>
      </c>
      <c r="K98" s="5">
        <f>J100</f>
        <v>5000000</v>
      </c>
      <c r="L98" s="5">
        <f t="shared" ref="L98:Q98" si="41">K100</f>
        <v>5000000</v>
      </c>
      <c r="M98" s="5">
        <f t="shared" si="41"/>
        <v>20000000</v>
      </c>
      <c r="N98" s="5">
        <f t="shared" si="41"/>
        <v>20000000</v>
      </c>
      <c r="O98" s="5">
        <f t="shared" si="41"/>
        <v>20000000</v>
      </c>
      <c r="P98" s="5">
        <f t="shared" si="41"/>
        <v>19000000</v>
      </c>
      <c r="Q98" s="5">
        <f t="shared" si="41"/>
        <v>19000000</v>
      </c>
      <c r="S98" s="76" t="s">
        <v>138</v>
      </c>
      <c r="T98" s="76"/>
    </row>
    <row r="99" spans="1:28" x14ac:dyDescent="0.2">
      <c r="B99" s="77" t="s">
        <v>273</v>
      </c>
      <c r="E99" s="40" t="s">
        <v>131</v>
      </c>
      <c r="F99" s="40"/>
      <c r="G99" s="40"/>
      <c r="H99" s="40"/>
      <c r="I99" s="58"/>
      <c r="J99" s="41">
        <v>5000000</v>
      </c>
      <c r="K99" s="41"/>
      <c r="L99" s="41">
        <v>15000000</v>
      </c>
      <c r="M99" s="41">
        <v>0</v>
      </c>
      <c r="N99" s="41"/>
      <c r="O99" s="41">
        <v>-1000000</v>
      </c>
      <c r="P99" s="41"/>
      <c r="Q99" s="41">
        <v>0</v>
      </c>
      <c r="S99" s="76"/>
      <c r="T99" s="76"/>
    </row>
    <row r="100" spans="1:28" x14ac:dyDescent="0.2">
      <c r="A100" s="2">
        <v>33</v>
      </c>
      <c r="B100" s="11" t="s">
        <v>274</v>
      </c>
      <c r="C100" s="11" t="s">
        <v>346</v>
      </c>
      <c r="E100" s="2" t="s">
        <v>137</v>
      </c>
      <c r="I100" s="58"/>
      <c r="J100" s="5">
        <f>J98+J99</f>
        <v>5000000</v>
      </c>
      <c r="K100" s="5">
        <f>K98+K99</f>
        <v>5000000</v>
      </c>
      <c r="L100" s="5">
        <f t="shared" ref="L100:Q100" si="42">L98+L99</f>
        <v>20000000</v>
      </c>
      <c r="M100" s="5">
        <f t="shared" si="42"/>
        <v>20000000</v>
      </c>
      <c r="N100" s="5">
        <f t="shared" si="42"/>
        <v>20000000</v>
      </c>
      <c r="O100" s="5">
        <f t="shared" si="42"/>
        <v>19000000</v>
      </c>
      <c r="P100" s="5">
        <f t="shared" si="42"/>
        <v>19000000</v>
      </c>
      <c r="Q100" s="5">
        <f t="shared" si="42"/>
        <v>19000000</v>
      </c>
    </row>
    <row r="101" spans="1:28" x14ac:dyDescent="0.2">
      <c r="I101" s="58"/>
    </row>
    <row r="102" spans="1:28" x14ac:dyDescent="0.2">
      <c r="I102" s="58"/>
    </row>
    <row r="103" spans="1:28" x14ac:dyDescent="0.2">
      <c r="I103" s="58"/>
    </row>
    <row r="104" spans="1:28" x14ac:dyDescent="0.2">
      <c r="A104" s="2">
        <v>35</v>
      </c>
      <c r="B104" s="11" t="s">
        <v>275</v>
      </c>
      <c r="C104" s="11" t="s">
        <v>348</v>
      </c>
      <c r="D104" s="12" t="s">
        <v>53</v>
      </c>
      <c r="I104" s="58">
        <f t="shared" ref="I104:M104" si="43">I94+I95+I98+I99</f>
        <v>2000000</v>
      </c>
      <c r="J104" s="5">
        <f>J94+J95+J98+J99</f>
        <v>7000108</v>
      </c>
      <c r="K104" s="5">
        <f>K94+K95+K98+K99</f>
        <v>7000108</v>
      </c>
      <c r="L104" s="5">
        <f t="shared" si="43"/>
        <v>22000108</v>
      </c>
      <c r="M104" s="5">
        <f t="shared" si="43"/>
        <v>22000108</v>
      </c>
      <c r="N104" s="5">
        <f>N94+N95+N98+N99</f>
        <v>22000108</v>
      </c>
      <c r="O104" s="5">
        <f>O94+O95+O98+O99</f>
        <v>21000108</v>
      </c>
      <c r="P104" s="5">
        <f t="shared" ref="P104:Q104" si="44">P94+P95+P98+P99</f>
        <v>21000108</v>
      </c>
      <c r="Q104" s="5">
        <f t="shared" si="44"/>
        <v>21000108</v>
      </c>
    </row>
    <row r="105" spans="1:28" x14ac:dyDescent="0.2">
      <c r="I105" s="58"/>
      <c r="T105" s="5" t="s">
        <v>124</v>
      </c>
      <c r="U105" s="5">
        <f>U93+U94</f>
        <v>2000</v>
      </c>
    </row>
    <row r="106" spans="1:28" x14ac:dyDescent="0.2">
      <c r="B106" s="14" t="s">
        <v>276</v>
      </c>
      <c r="D106" s="12" t="s">
        <v>29</v>
      </c>
      <c r="I106" s="58"/>
    </row>
    <row r="107" spans="1:28" x14ac:dyDescent="0.2">
      <c r="A107" s="2">
        <v>36</v>
      </c>
      <c r="B107" s="11" t="s">
        <v>277</v>
      </c>
      <c r="C107" s="11" t="s">
        <v>349</v>
      </c>
      <c r="E107" s="2" t="s">
        <v>30</v>
      </c>
      <c r="G107" s="35"/>
      <c r="I107" s="60">
        <v>3000000</v>
      </c>
      <c r="J107" s="9">
        <f>I107</f>
        <v>3000000</v>
      </c>
      <c r="K107" s="9">
        <f>J107+J108</f>
        <v>3000000</v>
      </c>
      <c r="L107" s="9">
        <f>K107+K108</f>
        <v>3000000</v>
      </c>
      <c r="M107" s="9">
        <f t="shared" ref="M107:Q107" si="45">L107+L108</f>
        <v>3000000</v>
      </c>
      <c r="N107" s="9">
        <f t="shared" si="45"/>
        <v>3000000</v>
      </c>
      <c r="O107" s="9">
        <f t="shared" si="45"/>
        <v>3000000</v>
      </c>
      <c r="P107" s="9">
        <f t="shared" si="45"/>
        <v>3000000</v>
      </c>
      <c r="Q107" s="9">
        <f t="shared" si="45"/>
        <v>3000000</v>
      </c>
    </row>
    <row r="108" spans="1:28" x14ac:dyDescent="0.2">
      <c r="B108" s="77" t="s">
        <v>278</v>
      </c>
      <c r="E108" s="2" t="s">
        <v>187</v>
      </c>
      <c r="G108" s="35"/>
      <c r="I108" s="60"/>
    </row>
    <row r="109" spans="1:28" x14ac:dyDescent="0.2">
      <c r="A109" s="2">
        <v>71</v>
      </c>
      <c r="B109" s="11" t="s">
        <v>279</v>
      </c>
      <c r="C109" s="11" t="s">
        <v>378</v>
      </c>
      <c r="E109" s="2" t="s">
        <v>31</v>
      </c>
      <c r="I109" s="58"/>
      <c r="J109" s="5">
        <f t="shared" ref="J109:Q109" si="46">I109+J51</f>
        <v>2056000</v>
      </c>
      <c r="K109" s="5">
        <f t="shared" si="46"/>
        <v>3878075.68</v>
      </c>
      <c r="L109" s="5">
        <f t="shared" si="46"/>
        <v>5924151.3600000003</v>
      </c>
      <c r="M109" s="5">
        <f t="shared" si="46"/>
        <v>10882227.039999999</v>
      </c>
      <c r="N109" s="5">
        <f t="shared" si="46"/>
        <v>21664302.719999999</v>
      </c>
      <c r="O109" s="5">
        <f t="shared" si="46"/>
        <v>45230378.399999999</v>
      </c>
      <c r="P109" s="5">
        <f t="shared" si="46"/>
        <v>76868454.079999998</v>
      </c>
      <c r="Q109" s="5">
        <f t="shared" si="46"/>
        <v>110050529.75999999</v>
      </c>
    </row>
    <row r="110" spans="1:28" x14ac:dyDescent="0.2">
      <c r="B110" s="11" t="s">
        <v>280</v>
      </c>
      <c r="E110" s="2" t="s">
        <v>118</v>
      </c>
      <c r="I110" s="58"/>
      <c r="J110" s="71" t="s">
        <v>164</v>
      </c>
      <c r="K110" s="71"/>
      <c r="L110" s="71"/>
      <c r="M110" s="71"/>
      <c r="N110" s="71"/>
      <c r="O110" s="71"/>
      <c r="P110" s="71"/>
      <c r="Q110" s="71"/>
    </row>
    <row r="111" spans="1:28" x14ac:dyDescent="0.2">
      <c r="B111" s="11" t="s">
        <v>281</v>
      </c>
      <c r="E111" s="2" t="s">
        <v>119</v>
      </c>
      <c r="I111" s="58"/>
      <c r="J111" s="71"/>
      <c r="K111" s="71"/>
      <c r="L111" s="71"/>
      <c r="M111" s="71"/>
      <c r="N111" s="71"/>
      <c r="O111" s="71"/>
      <c r="P111" s="71"/>
      <c r="Q111" s="71"/>
      <c r="S111" s="5" t="s">
        <v>133</v>
      </c>
      <c r="T111" s="2"/>
      <c r="U111" s="2"/>
      <c r="V111" s="2"/>
      <c r="W111" s="2"/>
      <c r="X111" s="2"/>
      <c r="Y111" s="2"/>
      <c r="Z111" s="2"/>
      <c r="AA111" s="2"/>
      <c r="AB111" s="2"/>
    </row>
    <row r="112" spans="1:28" x14ac:dyDescent="0.2">
      <c r="A112" s="2">
        <v>72</v>
      </c>
      <c r="B112" s="11" t="s">
        <v>282</v>
      </c>
      <c r="C112" s="11" t="s">
        <v>379</v>
      </c>
      <c r="D112" s="12" t="s">
        <v>33</v>
      </c>
      <c r="I112" s="58">
        <f t="shared" ref="I112" si="47">I107+I108+I109</f>
        <v>3000000</v>
      </c>
      <c r="J112" s="5">
        <f>J107+J108+J109</f>
        <v>5056000</v>
      </c>
      <c r="K112" s="5">
        <f t="shared" ref="K112:Q112" si="48">K107+K108+K109</f>
        <v>6878075.6799999997</v>
      </c>
      <c r="L112" s="5">
        <f t="shared" si="48"/>
        <v>8924151.3599999994</v>
      </c>
      <c r="M112" s="5">
        <f t="shared" si="48"/>
        <v>13882227.039999999</v>
      </c>
      <c r="N112" s="5">
        <f t="shared" si="48"/>
        <v>24664302.719999999</v>
      </c>
      <c r="O112" s="5">
        <f t="shared" si="48"/>
        <v>48230378.399999999</v>
      </c>
      <c r="P112" s="5">
        <f t="shared" si="48"/>
        <v>79868454.079999998</v>
      </c>
      <c r="Q112" s="5">
        <f t="shared" si="48"/>
        <v>113050529.75999999</v>
      </c>
      <c r="T112" s="2"/>
      <c r="U112" s="2"/>
      <c r="V112" s="2"/>
      <c r="W112" s="2"/>
      <c r="X112" s="2"/>
      <c r="Y112" s="2"/>
      <c r="Z112" s="2"/>
      <c r="AA112" s="2"/>
      <c r="AB112" s="2"/>
    </row>
    <row r="113" spans="1:28" x14ac:dyDescent="0.2">
      <c r="I113" s="58"/>
    </row>
    <row r="114" spans="1:28" ht="30.75" customHeight="1" x14ac:dyDescent="0.2">
      <c r="A114" s="2">
        <v>73</v>
      </c>
      <c r="B114" s="11" t="s">
        <v>283</v>
      </c>
      <c r="C114" s="11" t="s">
        <v>380</v>
      </c>
      <c r="E114" s="12" t="s">
        <v>34</v>
      </c>
      <c r="F114" s="12"/>
      <c r="G114" s="12"/>
      <c r="H114" s="12"/>
      <c r="I114" s="60">
        <f>I104+I92+I112</f>
        <v>5000000</v>
      </c>
      <c r="J114" s="21">
        <f t="shared" ref="J114:Q114" si="49">J92+J104+J112</f>
        <v>14103608</v>
      </c>
      <c r="K114" s="21">
        <f t="shared" si="49"/>
        <v>15978183.68</v>
      </c>
      <c r="L114" s="21">
        <f t="shared" si="49"/>
        <v>33234259.359999999</v>
      </c>
      <c r="M114" s="21">
        <f t="shared" si="49"/>
        <v>40922335.039999999</v>
      </c>
      <c r="N114" s="5">
        <f t="shared" si="49"/>
        <v>57164410.719999999</v>
      </c>
      <c r="O114" s="5">
        <f t="shared" si="49"/>
        <v>91700486.400000006</v>
      </c>
      <c r="P114" s="5">
        <f t="shared" si="49"/>
        <v>130898562.08</v>
      </c>
      <c r="Q114" s="5">
        <f t="shared" si="49"/>
        <v>165524387.75999999</v>
      </c>
      <c r="T114" s="2"/>
      <c r="U114" s="2"/>
      <c r="V114" s="2"/>
      <c r="W114" s="2"/>
      <c r="X114" s="2"/>
      <c r="Y114" s="2"/>
      <c r="Z114" s="2"/>
      <c r="AA114" s="2"/>
      <c r="AB114" s="2"/>
    </row>
    <row r="116" spans="1:28" x14ac:dyDescent="0.2">
      <c r="B116" s="11" t="s">
        <v>284</v>
      </c>
      <c r="D116" s="31" t="s">
        <v>68</v>
      </c>
      <c r="E116" s="74" t="s">
        <v>183</v>
      </c>
      <c r="F116" s="74"/>
      <c r="G116" s="74"/>
      <c r="H116" s="74"/>
      <c r="I116" s="52">
        <v>0</v>
      </c>
      <c r="J116" s="31">
        <f t="shared" ref="J116:Q116" si="50">J81-J114</f>
        <v>0</v>
      </c>
      <c r="K116" s="31">
        <f t="shared" si="50"/>
        <v>0</v>
      </c>
      <c r="L116" s="31">
        <f t="shared" si="50"/>
        <v>0</v>
      </c>
      <c r="M116" s="31">
        <f t="shared" si="50"/>
        <v>0</v>
      </c>
      <c r="N116" s="31">
        <f t="shared" si="50"/>
        <v>0</v>
      </c>
      <c r="O116" s="31">
        <f t="shared" si="50"/>
        <v>0</v>
      </c>
      <c r="P116" s="31">
        <f t="shared" si="50"/>
        <v>0</v>
      </c>
      <c r="Q116" s="31">
        <f t="shared" si="50"/>
        <v>0</v>
      </c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27.75" customHeight="1" x14ac:dyDescent="0.2">
      <c r="D117" s="3"/>
      <c r="E117" s="74"/>
      <c r="F117" s="74"/>
      <c r="G117" s="74"/>
      <c r="H117" s="74"/>
      <c r="I117" s="52"/>
      <c r="J117" s="31">
        <f t="shared" ref="J117:K117" si="51">J116-I116</f>
        <v>0</v>
      </c>
      <c r="K117" s="31">
        <f t="shared" si="51"/>
        <v>0</v>
      </c>
      <c r="L117" s="31">
        <f>L116-K116</f>
        <v>0</v>
      </c>
      <c r="M117" s="31">
        <f t="shared" ref="M117:Q117" si="52">M116-L116</f>
        <v>0</v>
      </c>
      <c r="N117" s="31">
        <f t="shared" si="52"/>
        <v>0</v>
      </c>
      <c r="O117" s="31">
        <f t="shared" si="52"/>
        <v>0</v>
      </c>
      <c r="P117" s="31">
        <f t="shared" si="52"/>
        <v>0</v>
      </c>
      <c r="Q117" s="31">
        <f t="shared" si="52"/>
        <v>0</v>
      </c>
      <c r="T117" s="2"/>
      <c r="U117" s="2"/>
      <c r="V117" s="2"/>
      <c r="W117" s="2"/>
      <c r="X117" s="2"/>
      <c r="Y117" s="2"/>
      <c r="Z117" s="2"/>
      <c r="AA117" s="2"/>
      <c r="AB117" s="2"/>
    </row>
    <row r="118" spans="1:28" x14ac:dyDescent="0.2">
      <c r="S118" s="5" t="s">
        <v>96</v>
      </c>
      <c r="T118" s="2"/>
      <c r="U118" s="2"/>
      <c r="V118" s="2"/>
      <c r="W118" s="2"/>
      <c r="X118" s="2"/>
      <c r="Y118" s="2"/>
      <c r="Z118" s="2"/>
      <c r="AA118" s="2"/>
      <c r="AB118" s="2"/>
    </row>
    <row r="119" spans="1:28" x14ac:dyDescent="0.2">
      <c r="I119" s="53"/>
      <c r="J119" s="2"/>
      <c r="K119" s="2"/>
      <c r="L119" s="2"/>
      <c r="M119" s="2"/>
      <c r="N119" s="2"/>
      <c r="O119" s="2"/>
      <c r="P119" s="2"/>
      <c r="Q119" s="2"/>
      <c r="S119" s="5" t="s">
        <v>97</v>
      </c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26" x14ac:dyDescent="0.3">
      <c r="J120" s="26"/>
      <c r="K120" s="45" t="s">
        <v>35</v>
      </c>
      <c r="L120" s="26"/>
      <c r="M120" s="26"/>
      <c r="N120" s="26"/>
      <c r="O120" s="26"/>
      <c r="P120" s="26"/>
      <c r="Q120" s="26"/>
      <c r="S120" s="5" t="s">
        <v>98</v>
      </c>
      <c r="T120" s="2"/>
      <c r="U120" s="2"/>
      <c r="V120" s="2"/>
      <c r="W120" s="2"/>
      <c r="X120" s="2"/>
      <c r="Y120" s="2"/>
      <c r="Z120" s="2"/>
      <c r="AA120" s="2"/>
      <c r="AB120" s="2"/>
    </row>
    <row r="121" spans="1:28" x14ac:dyDescent="0.2">
      <c r="J121" s="26"/>
      <c r="K121" s="26" t="s">
        <v>36</v>
      </c>
      <c r="L121" s="26"/>
      <c r="M121" s="26"/>
      <c r="N121" s="26"/>
      <c r="O121" s="26"/>
      <c r="P121" s="26"/>
      <c r="Q121" s="26"/>
      <c r="S121" s="5" t="s">
        <v>99</v>
      </c>
      <c r="T121" s="2"/>
      <c r="U121" s="2"/>
      <c r="V121" s="2"/>
      <c r="W121" s="2"/>
      <c r="X121" s="2"/>
      <c r="Y121" s="2"/>
      <c r="Z121" s="2"/>
      <c r="AA121" s="2"/>
      <c r="AB121" s="2"/>
    </row>
    <row r="122" spans="1:28" x14ac:dyDescent="0.2">
      <c r="J122" s="26" t="s">
        <v>5</v>
      </c>
      <c r="K122" s="26" t="s">
        <v>5</v>
      </c>
      <c r="L122" s="26" t="s">
        <v>15</v>
      </c>
      <c r="M122" s="26" t="s">
        <v>5</v>
      </c>
      <c r="N122" s="26" t="s">
        <v>5</v>
      </c>
      <c r="O122" s="26" t="s">
        <v>5</v>
      </c>
      <c r="P122" s="26" t="s">
        <v>5</v>
      </c>
      <c r="Q122" s="26" t="s">
        <v>5</v>
      </c>
      <c r="T122" s="2"/>
      <c r="U122" s="2"/>
      <c r="V122" s="2"/>
      <c r="W122" s="2"/>
      <c r="X122" s="2"/>
      <c r="Y122" s="2"/>
      <c r="Z122" s="2"/>
      <c r="AA122" s="2"/>
      <c r="AB122" s="2"/>
    </row>
    <row r="123" spans="1:28" x14ac:dyDescent="0.2">
      <c r="J123" s="26">
        <v>1</v>
      </c>
      <c r="K123" s="26">
        <v>2</v>
      </c>
      <c r="L123" s="26">
        <v>3</v>
      </c>
      <c r="M123" s="26">
        <v>4</v>
      </c>
      <c r="N123" s="26">
        <v>5</v>
      </c>
      <c r="O123" s="26">
        <v>6</v>
      </c>
      <c r="P123" s="26">
        <v>7</v>
      </c>
      <c r="Q123" s="26">
        <v>8</v>
      </c>
      <c r="S123" s="5" t="s">
        <v>100</v>
      </c>
      <c r="T123" s="2"/>
      <c r="U123" s="2"/>
      <c r="V123" s="2"/>
      <c r="W123" s="2"/>
      <c r="X123" s="2"/>
      <c r="Y123" s="2"/>
      <c r="Z123" s="2"/>
      <c r="AA123" s="2"/>
      <c r="AB123" s="2"/>
    </row>
    <row r="124" spans="1:28" x14ac:dyDescent="0.2">
      <c r="J124" s="5" t="s">
        <v>37</v>
      </c>
      <c r="S124" s="5" t="s">
        <v>101</v>
      </c>
      <c r="T124" s="2"/>
      <c r="U124" s="2"/>
      <c r="V124" s="2"/>
      <c r="W124" s="2"/>
      <c r="X124" s="2"/>
      <c r="Y124" s="2"/>
      <c r="Z124" s="2"/>
      <c r="AA124" s="2"/>
      <c r="AB124" s="2"/>
    </row>
    <row r="126" spans="1:28" s="5" customFormat="1" x14ac:dyDescent="0.2">
      <c r="A126" s="5">
        <v>60</v>
      </c>
      <c r="B126" s="11" t="s">
        <v>285</v>
      </c>
      <c r="C126" s="11" t="s">
        <v>369</v>
      </c>
      <c r="D126" s="12" t="s">
        <v>38</v>
      </c>
      <c r="E126" s="2"/>
      <c r="F126" s="2"/>
      <c r="G126" s="2"/>
      <c r="H126" s="2"/>
      <c r="I126" s="48"/>
      <c r="J126" s="23">
        <f>I61</f>
        <v>2000000</v>
      </c>
      <c r="K126" s="5">
        <f>J159</f>
        <v>5616108</v>
      </c>
      <c r="L126" s="5">
        <f t="shared" ref="L126:Q126" si="53">K159</f>
        <v>7820583.6799999997</v>
      </c>
      <c r="M126" s="5">
        <f t="shared" si="53"/>
        <v>10389059.359999999</v>
      </c>
      <c r="N126" s="5">
        <f t="shared" si="53"/>
        <v>17789535.039999999</v>
      </c>
      <c r="O126" s="5">
        <f t="shared" si="53"/>
        <v>33094010.719999999</v>
      </c>
      <c r="P126" s="5">
        <f t="shared" si="53"/>
        <v>66142486.400000006</v>
      </c>
      <c r="Q126" s="5">
        <f t="shared" si="53"/>
        <v>103902962.08000001</v>
      </c>
    </row>
    <row r="127" spans="1:28" s="5" customFormat="1" x14ac:dyDescent="0.2">
      <c r="B127" s="11"/>
      <c r="C127" s="11"/>
      <c r="D127" s="12"/>
      <c r="E127" s="2"/>
      <c r="F127" s="2"/>
      <c r="G127" s="2"/>
      <c r="H127" s="2"/>
      <c r="I127" s="48"/>
      <c r="J127" s="23"/>
    </row>
    <row r="128" spans="1:28" s="5" customFormat="1" x14ac:dyDescent="0.2">
      <c r="B128" s="11" t="s">
        <v>287</v>
      </c>
      <c r="C128" s="11"/>
      <c r="D128" s="12" t="s">
        <v>188</v>
      </c>
      <c r="E128" s="2"/>
      <c r="F128" s="2"/>
      <c r="G128" s="2"/>
      <c r="H128" s="2"/>
      <c r="I128" s="48"/>
    </row>
    <row r="129" spans="1:23" s="5" customFormat="1" x14ac:dyDescent="0.2">
      <c r="A129" s="5">
        <v>61</v>
      </c>
      <c r="B129" s="11" t="s">
        <v>286</v>
      </c>
      <c r="C129" s="11" t="s">
        <v>240</v>
      </c>
      <c r="D129" s="2"/>
      <c r="E129" s="2" t="s">
        <v>12</v>
      </c>
      <c r="F129" s="2"/>
      <c r="G129" s="2"/>
      <c r="H129" s="2"/>
      <c r="I129" s="48"/>
      <c r="J129" s="5">
        <f t="shared" ref="J129:Q129" si="54">J51</f>
        <v>2056000</v>
      </c>
      <c r="K129" s="5">
        <f t="shared" si="54"/>
        <v>1822075.6800000002</v>
      </c>
      <c r="L129" s="5">
        <f t="shared" si="54"/>
        <v>2046075.6800000002</v>
      </c>
      <c r="M129" s="5">
        <f t="shared" si="54"/>
        <v>4958075.68</v>
      </c>
      <c r="N129" s="5">
        <f t="shared" si="54"/>
        <v>10782075.68</v>
      </c>
      <c r="O129" s="5">
        <f t="shared" si="54"/>
        <v>23566075.68</v>
      </c>
      <c r="P129" s="5">
        <f t="shared" si="54"/>
        <v>31638075.68</v>
      </c>
      <c r="Q129" s="5">
        <f t="shared" si="54"/>
        <v>33182075.68</v>
      </c>
    </row>
    <row r="130" spans="1:23" s="5" customFormat="1" x14ac:dyDescent="0.2">
      <c r="B130" s="11"/>
      <c r="C130" s="11"/>
      <c r="D130" s="2"/>
      <c r="E130" s="2" t="s">
        <v>39</v>
      </c>
      <c r="F130" s="2"/>
      <c r="G130" s="2"/>
      <c r="H130" s="2"/>
      <c r="I130" s="48"/>
    </row>
    <row r="131" spans="1:23" s="5" customFormat="1" x14ac:dyDescent="0.2">
      <c r="A131" s="5">
        <v>37</v>
      </c>
      <c r="B131" s="11" t="s">
        <v>288</v>
      </c>
      <c r="C131" s="11" t="s">
        <v>237</v>
      </c>
      <c r="D131" s="2"/>
      <c r="E131" s="2" t="s">
        <v>9</v>
      </c>
      <c r="F131" s="2"/>
      <c r="G131" s="2"/>
      <c r="H131" s="2"/>
      <c r="I131" s="48"/>
      <c r="J131" s="29">
        <f>I48</f>
        <v>0</v>
      </c>
      <c r="K131" s="29">
        <f t="shared" ref="K131:Q131" si="55">K48</f>
        <v>362400</v>
      </c>
      <c r="L131" s="29">
        <f t="shared" si="55"/>
        <v>362400</v>
      </c>
      <c r="M131" s="29">
        <f t="shared" si="55"/>
        <v>362400</v>
      </c>
      <c r="N131" s="29">
        <f t="shared" si="55"/>
        <v>362400</v>
      </c>
      <c r="O131" s="29">
        <f t="shared" si="55"/>
        <v>362400</v>
      </c>
      <c r="P131" s="29">
        <f t="shared" si="55"/>
        <v>362400</v>
      </c>
      <c r="Q131" s="29">
        <f t="shared" si="55"/>
        <v>362400</v>
      </c>
      <c r="S131" s="5" t="s">
        <v>169</v>
      </c>
    </row>
    <row r="132" spans="1:23" s="5" customFormat="1" ht="15" customHeight="1" x14ac:dyDescent="0.2">
      <c r="A132" s="5">
        <v>38</v>
      </c>
      <c r="B132" s="11" t="s">
        <v>289</v>
      </c>
      <c r="C132" s="34" t="s">
        <v>350</v>
      </c>
      <c r="D132" s="34"/>
      <c r="E132" s="2" t="s">
        <v>64</v>
      </c>
      <c r="F132" s="2"/>
      <c r="G132" s="2"/>
      <c r="H132" s="2"/>
      <c r="I132" s="48"/>
      <c r="J132" s="5">
        <f>(I62-J62)</f>
        <v>-200000</v>
      </c>
      <c r="K132" s="5">
        <f t="shared" ref="J132:Q133" si="56">(J62-K62)</f>
        <v>-10000</v>
      </c>
      <c r="L132" s="5">
        <f t="shared" si="56"/>
        <v>-20000</v>
      </c>
      <c r="M132" s="5">
        <f t="shared" si="56"/>
        <v>-20000</v>
      </c>
      <c r="N132" s="5">
        <f t="shared" si="56"/>
        <v>0</v>
      </c>
      <c r="O132" s="5">
        <f t="shared" si="56"/>
        <v>70000</v>
      </c>
      <c r="P132" s="5">
        <f t="shared" si="56"/>
        <v>10000</v>
      </c>
      <c r="Q132" s="5">
        <f t="shared" si="56"/>
        <v>0</v>
      </c>
      <c r="R132" s="5" t="s">
        <v>77</v>
      </c>
      <c r="S132" s="72" t="s">
        <v>166</v>
      </c>
      <c r="T132" s="73"/>
      <c r="U132" s="73"/>
      <c r="V132" s="73"/>
      <c r="W132" s="73"/>
    </row>
    <row r="133" spans="1:23" s="5" customFormat="1" x14ac:dyDescent="0.2">
      <c r="A133" s="5">
        <v>39</v>
      </c>
      <c r="B133" s="11" t="s">
        <v>290</v>
      </c>
      <c r="C133" s="34" t="s">
        <v>351</v>
      </c>
      <c r="D133" s="34"/>
      <c r="E133" s="2" t="s">
        <v>65</v>
      </c>
      <c r="F133" s="2"/>
      <c r="G133" s="2"/>
      <c r="H133" s="2"/>
      <c r="I133" s="48"/>
      <c r="J133" s="5">
        <f t="shared" si="56"/>
        <v>-190000</v>
      </c>
      <c r="K133" s="5">
        <f t="shared" si="56"/>
        <v>0</v>
      </c>
      <c r="L133" s="5">
        <f t="shared" si="56"/>
        <v>-20000</v>
      </c>
      <c r="M133" s="5">
        <f t="shared" si="56"/>
        <v>0</v>
      </c>
      <c r="N133" s="5">
        <f t="shared" si="56"/>
        <v>10000</v>
      </c>
      <c r="O133" s="5">
        <f t="shared" si="56"/>
        <v>100000</v>
      </c>
      <c r="P133" s="5">
        <f t="shared" si="56"/>
        <v>50000</v>
      </c>
      <c r="Q133" s="5">
        <f t="shared" si="56"/>
        <v>25000</v>
      </c>
      <c r="S133" s="73"/>
      <c r="T133" s="73"/>
      <c r="U133" s="73"/>
      <c r="V133" s="73"/>
      <c r="W133" s="73"/>
    </row>
    <row r="134" spans="1:23" s="5" customFormat="1" x14ac:dyDescent="0.2">
      <c r="A134" s="5">
        <v>40</v>
      </c>
      <c r="B134" s="11" t="s">
        <v>291</v>
      </c>
      <c r="C134" s="34" t="s">
        <v>352</v>
      </c>
      <c r="D134" s="34"/>
      <c r="E134" s="2" t="s">
        <v>182</v>
      </c>
      <c r="F134" s="2"/>
      <c r="G134" s="2"/>
      <c r="H134" s="2"/>
      <c r="I134" s="48"/>
      <c r="J134" s="5">
        <f>(I64-J64)</f>
        <v>0</v>
      </c>
      <c r="K134" s="5">
        <f t="shared" ref="K134:Q134" si="57">(J64-K64)</f>
        <v>0</v>
      </c>
      <c r="L134" s="5">
        <f t="shared" si="57"/>
        <v>0</v>
      </c>
      <c r="M134" s="5">
        <f t="shared" si="57"/>
        <v>-500000</v>
      </c>
      <c r="N134" s="5">
        <f t="shared" si="57"/>
        <v>-1050000</v>
      </c>
      <c r="O134" s="5">
        <f t="shared" si="57"/>
        <v>-2450000</v>
      </c>
      <c r="P134" s="5">
        <f t="shared" si="57"/>
        <v>-1500000</v>
      </c>
      <c r="Q134" s="5">
        <f t="shared" si="57"/>
        <v>-300000</v>
      </c>
      <c r="S134" s="73"/>
      <c r="T134" s="73"/>
      <c r="U134" s="73"/>
      <c r="V134" s="73"/>
      <c r="W134" s="73"/>
    </row>
    <row r="135" spans="1:23" s="5" customFormat="1" x14ac:dyDescent="0.2">
      <c r="A135" s="5">
        <v>41</v>
      </c>
      <c r="B135" s="11" t="s">
        <v>292</v>
      </c>
      <c r="C135" s="34" t="s">
        <v>353</v>
      </c>
      <c r="D135" s="34"/>
      <c r="E135" s="2" t="s">
        <v>66</v>
      </c>
      <c r="F135" s="2"/>
      <c r="G135" s="2"/>
      <c r="H135" s="2"/>
      <c r="I135" s="48"/>
      <c r="J135" s="5">
        <f>(I65-J65)</f>
        <v>-50000</v>
      </c>
      <c r="K135" s="5">
        <f t="shared" ref="K135:Q137" si="58">(J65-K65)</f>
        <v>-2500</v>
      </c>
      <c r="L135" s="5">
        <f t="shared" si="58"/>
        <v>-5000</v>
      </c>
      <c r="M135" s="5">
        <f t="shared" si="58"/>
        <v>-5000</v>
      </c>
      <c r="N135" s="5">
        <f t="shared" si="58"/>
        <v>0</v>
      </c>
      <c r="O135" s="5">
        <f t="shared" si="58"/>
        <v>17500</v>
      </c>
      <c r="P135" s="5">
        <f t="shared" si="58"/>
        <v>2500</v>
      </c>
      <c r="Q135" s="5">
        <f t="shared" si="58"/>
        <v>0</v>
      </c>
      <c r="S135" s="73"/>
      <c r="T135" s="73"/>
      <c r="U135" s="73"/>
      <c r="V135" s="73"/>
      <c r="W135" s="73"/>
    </row>
    <row r="136" spans="1:23" s="5" customFormat="1" x14ac:dyDescent="0.2">
      <c r="A136" s="5">
        <v>42</v>
      </c>
      <c r="B136" s="11" t="s">
        <v>293</v>
      </c>
      <c r="C136" s="34" t="s">
        <v>354</v>
      </c>
      <c r="D136" s="34"/>
      <c r="E136" s="2" t="s">
        <v>172</v>
      </c>
      <c r="F136" s="2"/>
      <c r="G136" s="2"/>
      <c r="H136" s="2"/>
      <c r="I136" s="48"/>
      <c r="J136" s="5">
        <f>(I66-J66)</f>
        <v>-47500</v>
      </c>
      <c r="K136" s="5">
        <f t="shared" si="58"/>
        <v>0</v>
      </c>
      <c r="L136" s="5">
        <f t="shared" si="58"/>
        <v>-5000</v>
      </c>
      <c r="M136" s="5">
        <f t="shared" si="58"/>
        <v>0</v>
      </c>
      <c r="N136" s="5">
        <f t="shared" si="58"/>
        <v>2500</v>
      </c>
      <c r="O136" s="5">
        <f t="shared" si="58"/>
        <v>25000</v>
      </c>
      <c r="P136" s="5">
        <f t="shared" si="58"/>
        <v>12500</v>
      </c>
      <c r="Q136" s="5">
        <f t="shared" si="58"/>
        <v>6250</v>
      </c>
      <c r="S136" s="73"/>
      <c r="T136" s="73"/>
      <c r="U136" s="73"/>
      <c r="V136" s="73"/>
      <c r="W136" s="73"/>
    </row>
    <row r="137" spans="1:23" s="5" customFormat="1" x14ac:dyDescent="0.2">
      <c r="A137" s="5">
        <v>43</v>
      </c>
      <c r="B137" s="11" t="s">
        <v>294</v>
      </c>
      <c r="C137" s="34" t="s">
        <v>355</v>
      </c>
      <c r="D137" s="34"/>
      <c r="E137" s="2" t="s">
        <v>173</v>
      </c>
      <c r="F137" s="2"/>
      <c r="G137" s="2"/>
      <c r="H137" s="2"/>
      <c r="I137" s="48"/>
      <c r="J137" s="5">
        <f>(I67-J67)</f>
        <v>0</v>
      </c>
      <c r="K137" s="5">
        <f t="shared" si="58"/>
        <v>0</v>
      </c>
      <c r="L137" s="5">
        <f t="shared" si="58"/>
        <v>0</v>
      </c>
      <c r="M137" s="5">
        <f t="shared" si="58"/>
        <v>-125000</v>
      </c>
      <c r="N137" s="5">
        <f t="shared" si="58"/>
        <v>-262500</v>
      </c>
      <c r="O137" s="5">
        <f t="shared" si="58"/>
        <v>-612500</v>
      </c>
      <c r="P137" s="5">
        <f t="shared" si="58"/>
        <v>-375000</v>
      </c>
      <c r="Q137" s="5">
        <f t="shared" si="58"/>
        <v>-75000</v>
      </c>
      <c r="S137" s="73"/>
      <c r="T137" s="73"/>
      <c r="U137" s="73"/>
      <c r="V137" s="73"/>
      <c r="W137" s="73"/>
    </row>
    <row r="138" spans="1:23" s="5" customFormat="1" x14ac:dyDescent="0.2">
      <c r="A138" s="5">
        <v>44</v>
      </c>
      <c r="B138" s="11" t="s">
        <v>295</v>
      </c>
      <c r="C138" s="34" t="s">
        <v>356</v>
      </c>
      <c r="D138" s="34"/>
      <c r="E138" s="13" t="s">
        <v>56</v>
      </c>
      <c r="F138" s="13"/>
      <c r="G138" s="13"/>
      <c r="H138" s="13"/>
      <c r="I138" s="48"/>
      <c r="J138" s="25">
        <f t="shared" ref="J138:Q139" si="59">(I84-J84)*-1</f>
        <v>50000</v>
      </c>
      <c r="K138" s="25">
        <f t="shared" si="59"/>
        <v>2500</v>
      </c>
      <c r="L138" s="25">
        <f t="shared" si="59"/>
        <v>5000</v>
      </c>
      <c r="M138" s="25">
        <f t="shared" si="59"/>
        <v>5000</v>
      </c>
      <c r="N138" s="25">
        <f t="shared" si="59"/>
        <v>0</v>
      </c>
      <c r="O138" s="5">
        <f t="shared" si="59"/>
        <v>-17500</v>
      </c>
      <c r="P138" s="5">
        <f t="shared" si="59"/>
        <v>-2500</v>
      </c>
      <c r="Q138" s="5">
        <f t="shared" si="59"/>
        <v>0</v>
      </c>
      <c r="S138" s="73"/>
      <c r="T138" s="73"/>
      <c r="U138" s="73"/>
      <c r="V138" s="73"/>
      <c r="W138" s="73"/>
    </row>
    <row r="139" spans="1:23" s="5" customFormat="1" x14ac:dyDescent="0.2">
      <c r="A139" s="5">
        <v>45</v>
      </c>
      <c r="B139" s="11" t="s">
        <v>296</v>
      </c>
      <c r="C139" s="34" t="s">
        <v>357</v>
      </c>
      <c r="D139" s="34"/>
      <c r="E139" s="13" t="s">
        <v>57</v>
      </c>
      <c r="F139" s="13"/>
      <c r="G139" s="13"/>
      <c r="H139" s="13"/>
      <c r="I139" s="48"/>
      <c r="J139" s="25">
        <f t="shared" si="59"/>
        <v>47500</v>
      </c>
      <c r="K139" s="25">
        <f t="shared" si="59"/>
        <v>0</v>
      </c>
      <c r="L139" s="25">
        <f t="shared" si="59"/>
        <v>5000</v>
      </c>
      <c r="M139" s="25">
        <f t="shared" si="59"/>
        <v>0</v>
      </c>
      <c r="N139" s="25">
        <f t="shared" si="59"/>
        <v>-2500</v>
      </c>
      <c r="O139" s="5">
        <f t="shared" si="59"/>
        <v>-25000</v>
      </c>
      <c r="P139" s="5">
        <f t="shared" si="59"/>
        <v>-12500</v>
      </c>
      <c r="Q139" s="5">
        <f t="shared" si="59"/>
        <v>-6250</v>
      </c>
      <c r="S139" s="73"/>
      <c r="T139" s="73"/>
      <c r="U139" s="73"/>
      <c r="V139" s="73"/>
      <c r="W139" s="73"/>
    </row>
    <row r="140" spans="1:23" s="5" customFormat="1" x14ac:dyDescent="0.2">
      <c r="A140" s="5">
        <v>46</v>
      </c>
      <c r="B140" s="11" t="s">
        <v>297</v>
      </c>
      <c r="C140" s="34" t="s">
        <v>358</v>
      </c>
      <c r="D140" s="34"/>
      <c r="E140" s="13" t="s">
        <v>174</v>
      </c>
      <c r="F140" s="13"/>
      <c r="G140" s="13"/>
      <c r="H140" s="13"/>
      <c r="I140" s="48"/>
      <c r="J140" s="25">
        <f>(I86-J86)*-1</f>
        <v>0</v>
      </c>
      <c r="K140" s="25">
        <f t="shared" ref="K140:Q140" si="60">(J86-K86)*-1</f>
        <v>0</v>
      </c>
      <c r="L140" s="25">
        <f t="shared" si="60"/>
        <v>0</v>
      </c>
      <c r="M140" s="25">
        <f t="shared" si="60"/>
        <v>125000</v>
      </c>
      <c r="N140" s="25">
        <f t="shared" si="60"/>
        <v>262500</v>
      </c>
      <c r="O140" s="5">
        <f t="shared" si="60"/>
        <v>612500</v>
      </c>
      <c r="P140" s="5">
        <f t="shared" si="60"/>
        <v>375000</v>
      </c>
      <c r="Q140" s="5">
        <f t="shared" si="60"/>
        <v>75000</v>
      </c>
      <c r="S140" s="73"/>
      <c r="T140" s="73"/>
      <c r="U140" s="73"/>
      <c r="V140" s="73"/>
      <c r="W140" s="73"/>
    </row>
    <row r="141" spans="1:23" s="5" customFormat="1" x14ac:dyDescent="0.2">
      <c r="A141" s="5">
        <v>47</v>
      </c>
      <c r="B141" s="11" t="s">
        <v>298</v>
      </c>
      <c r="C141" s="34" t="s">
        <v>359</v>
      </c>
      <c r="D141" s="34"/>
      <c r="E141" s="13" t="s">
        <v>73</v>
      </c>
      <c r="F141" s="13"/>
      <c r="G141" s="13"/>
      <c r="H141" s="13"/>
      <c r="I141" s="48"/>
      <c r="J141" s="25">
        <f>(I87-J87)*-1</f>
        <v>1000000</v>
      </c>
      <c r="K141" s="25">
        <f t="shared" ref="K141:Q142" si="61">(J87-K87)*-1</f>
        <v>50000</v>
      </c>
      <c r="L141" s="25">
        <f t="shared" si="61"/>
        <v>100000</v>
      </c>
      <c r="M141" s="25">
        <f t="shared" si="61"/>
        <v>100000</v>
      </c>
      <c r="N141" s="25">
        <f t="shared" si="61"/>
        <v>0</v>
      </c>
      <c r="O141" s="5">
        <f t="shared" si="61"/>
        <v>-350000</v>
      </c>
      <c r="P141" s="5">
        <f t="shared" si="61"/>
        <v>-50000</v>
      </c>
      <c r="Q141" s="5">
        <f t="shared" si="61"/>
        <v>0</v>
      </c>
      <c r="S141" s="73"/>
      <c r="T141" s="73"/>
      <c r="U141" s="73"/>
      <c r="V141" s="73"/>
      <c r="W141" s="73"/>
    </row>
    <row r="142" spans="1:23" s="5" customFormat="1" x14ac:dyDescent="0.2">
      <c r="A142" s="5">
        <v>48</v>
      </c>
      <c r="B142" s="11" t="s">
        <v>299</v>
      </c>
      <c r="C142" s="34" t="s">
        <v>360</v>
      </c>
      <c r="D142" s="34"/>
      <c r="E142" s="13" t="s">
        <v>74</v>
      </c>
      <c r="F142" s="13"/>
      <c r="G142" s="13"/>
      <c r="H142" s="13"/>
      <c r="I142" s="48"/>
      <c r="J142" s="25">
        <f>(I88-J88)*-1</f>
        <v>950000</v>
      </c>
      <c r="K142" s="25">
        <f t="shared" si="61"/>
        <v>0</v>
      </c>
      <c r="L142" s="25">
        <f t="shared" si="61"/>
        <v>100000</v>
      </c>
      <c r="M142" s="25">
        <f t="shared" si="61"/>
        <v>0</v>
      </c>
      <c r="N142" s="25">
        <f t="shared" si="61"/>
        <v>-50000</v>
      </c>
      <c r="O142" s="5">
        <f t="shared" si="61"/>
        <v>-500000</v>
      </c>
      <c r="P142" s="5">
        <f t="shared" si="61"/>
        <v>-250000</v>
      </c>
      <c r="Q142" s="5">
        <f t="shared" si="61"/>
        <v>-125000</v>
      </c>
      <c r="S142" s="73"/>
      <c r="T142" s="73"/>
      <c r="U142" s="73"/>
      <c r="V142" s="73"/>
      <c r="W142" s="73"/>
    </row>
    <row r="143" spans="1:23" s="5" customFormat="1" x14ac:dyDescent="0.2">
      <c r="A143" s="5">
        <v>49</v>
      </c>
      <c r="B143" s="11" t="s">
        <v>300</v>
      </c>
      <c r="C143" s="34" t="s">
        <v>361</v>
      </c>
      <c r="D143" s="34"/>
      <c r="E143" s="13" t="s">
        <v>175</v>
      </c>
      <c r="F143" s="13"/>
      <c r="G143" s="13"/>
      <c r="H143" s="13"/>
      <c r="I143" s="48"/>
      <c r="J143" s="25">
        <f>(I89-J89)*-1</f>
        <v>0</v>
      </c>
      <c r="K143" s="25">
        <f t="shared" ref="K143:Q143" si="62">(J89-K89)*-1</f>
        <v>0</v>
      </c>
      <c r="L143" s="25">
        <f t="shared" si="62"/>
        <v>0</v>
      </c>
      <c r="M143" s="25">
        <f t="shared" si="62"/>
        <v>2500000</v>
      </c>
      <c r="N143" s="25">
        <f t="shared" si="62"/>
        <v>5250000</v>
      </c>
      <c r="O143" s="5">
        <f t="shared" si="62"/>
        <v>12250000</v>
      </c>
      <c r="P143" s="5">
        <f t="shared" si="62"/>
        <v>7500000</v>
      </c>
      <c r="Q143" s="5">
        <f t="shared" si="62"/>
        <v>1500000</v>
      </c>
      <c r="S143" s="33"/>
      <c r="T143" s="33"/>
      <c r="U143" s="33"/>
      <c r="V143" s="33"/>
      <c r="W143" s="33"/>
    </row>
    <row r="144" spans="1:23" s="5" customFormat="1" ht="19" x14ac:dyDescent="0.25">
      <c r="B144" s="11"/>
      <c r="C144" s="34"/>
      <c r="D144" s="34"/>
      <c r="E144" s="13" t="s">
        <v>40</v>
      </c>
      <c r="F144" s="13"/>
      <c r="G144" s="13"/>
      <c r="H144" s="13"/>
      <c r="I144" s="54" t="s">
        <v>161</v>
      </c>
      <c r="K144" s="30"/>
      <c r="L144" s="30"/>
      <c r="M144" s="30"/>
      <c r="N144" s="30"/>
      <c r="O144" s="29"/>
      <c r="P144" s="29"/>
      <c r="Q144" s="29"/>
    </row>
    <row r="145" spans="1:28" s="5" customFormat="1" x14ac:dyDescent="0.2">
      <c r="B145" s="11"/>
      <c r="C145" s="11"/>
      <c r="D145" s="2"/>
      <c r="E145" s="13"/>
      <c r="F145" s="13"/>
      <c r="G145" s="13"/>
      <c r="H145" s="13"/>
      <c r="I145" s="48"/>
      <c r="J145" s="25"/>
      <c r="K145" s="25"/>
      <c r="L145" s="25"/>
      <c r="M145" s="25"/>
      <c r="N145" s="25"/>
    </row>
    <row r="146" spans="1:28" s="5" customFormat="1" x14ac:dyDescent="0.2">
      <c r="A146" s="5">
        <v>62</v>
      </c>
      <c r="B146" s="11" t="s">
        <v>301</v>
      </c>
      <c r="C146" s="11" t="s">
        <v>370</v>
      </c>
      <c r="D146" s="12" t="s">
        <v>41</v>
      </c>
      <c r="E146" s="2"/>
      <c r="F146" s="2"/>
      <c r="G146" s="2"/>
      <c r="H146" s="2"/>
      <c r="I146" s="48"/>
      <c r="J146" s="5">
        <f>SUM(J129:J144)</f>
        <v>3616000</v>
      </c>
      <c r="K146" s="5">
        <f t="shared" ref="K146:Q146" si="63">SUM(K129:K144)</f>
        <v>2224475.6800000002</v>
      </c>
      <c r="L146" s="5">
        <f t="shared" si="63"/>
        <v>2568475.6800000002</v>
      </c>
      <c r="M146" s="5">
        <f t="shared" si="63"/>
        <v>7400475.6799999997</v>
      </c>
      <c r="N146" s="5">
        <f t="shared" si="63"/>
        <v>15304475.68</v>
      </c>
      <c r="O146" s="5">
        <f t="shared" si="63"/>
        <v>33048475.68</v>
      </c>
      <c r="P146" s="5">
        <f t="shared" si="63"/>
        <v>37760475.68</v>
      </c>
      <c r="Q146" s="5">
        <f t="shared" si="63"/>
        <v>34644475.68</v>
      </c>
    </row>
    <row r="148" spans="1:28" s="5" customFormat="1" x14ac:dyDescent="0.2">
      <c r="A148" s="5">
        <v>63</v>
      </c>
      <c r="B148" s="11" t="s">
        <v>302</v>
      </c>
      <c r="C148" s="11" t="s">
        <v>371</v>
      </c>
      <c r="D148" s="2"/>
      <c r="E148" s="2" t="s">
        <v>42</v>
      </c>
      <c r="F148" s="2"/>
      <c r="G148" s="2"/>
      <c r="H148" s="2"/>
      <c r="I148" s="48"/>
      <c r="J148" s="5">
        <f t="shared" ref="J148:Q148" si="64">J71*-1</f>
        <v>0</v>
      </c>
      <c r="K148" s="5">
        <f t="shared" si="64"/>
        <v>-20000</v>
      </c>
      <c r="L148" s="5">
        <f t="shared" si="64"/>
        <v>0</v>
      </c>
      <c r="M148" s="5">
        <f t="shared" si="64"/>
        <v>0</v>
      </c>
      <c r="N148" s="5">
        <f t="shared" si="64"/>
        <v>0</v>
      </c>
      <c r="O148" s="5">
        <f t="shared" si="64"/>
        <v>0</v>
      </c>
      <c r="P148" s="5">
        <f t="shared" si="64"/>
        <v>0</v>
      </c>
      <c r="Q148" s="5">
        <f t="shared" si="64"/>
        <v>0</v>
      </c>
      <c r="R148" s="75" t="s">
        <v>127</v>
      </c>
      <c r="S148" s="75"/>
    </row>
    <row r="149" spans="1:28" x14ac:dyDescent="0.2">
      <c r="R149" s="75"/>
      <c r="S149" s="75"/>
    </row>
    <row r="150" spans="1:28" x14ac:dyDescent="0.2">
      <c r="B150" s="11" t="s">
        <v>303</v>
      </c>
      <c r="D150" s="12" t="s">
        <v>43</v>
      </c>
    </row>
    <row r="151" spans="1:28" x14ac:dyDescent="0.2">
      <c r="A151" s="2">
        <v>50</v>
      </c>
      <c r="B151" s="11" t="s">
        <v>304</v>
      </c>
      <c r="C151" s="11" t="s">
        <v>270</v>
      </c>
      <c r="E151" s="2" t="s">
        <v>67</v>
      </c>
      <c r="J151" s="5">
        <f t="shared" ref="J151:Q151" si="65">J95</f>
        <v>108</v>
      </c>
      <c r="K151" s="5">
        <f t="shared" si="65"/>
        <v>0</v>
      </c>
      <c r="L151" s="5">
        <f t="shared" si="65"/>
        <v>0</v>
      </c>
      <c r="M151" s="5">
        <f t="shared" si="65"/>
        <v>0</v>
      </c>
      <c r="N151" s="5">
        <f t="shared" si="65"/>
        <v>0</v>
      </c>
      <c r="O151" s="5">
        <f t="shared" si="65"/>
        <v>0</v>
      </c>
      <c r="P151" s="5">
        <f t="shared" si="65"/>
        <v>0</v>
      </c>
      <c r="Q151" s="5">
        <f t="shared" si="65"/>
        <v>0</v>
      </c>
      <c r="R151" s="5" t="s">
        <v>128</v>
      </c>
    </row>
    <row r="152" spans="1:28" x14ac:dyDescent="0.2">
      <c r="A152" s="2">
        <v>51</v>
      </c>
      <c r="B152" s="11" t="s">
        <v>305</v>
      </c>
      <c r="C152" s="11" t="s">
        <v>278</v>
      </c>
      <c r="E152" s="2" t="s">
        <v>44</v>
      </c>
      <c r="J152" s="5">
        <f>J108</f>
        <v>0</v>
      </c>
      <c r="K152" s="5">
        <f>K108</f>
        <v>0</v>
      </c>
      <c r="L152" s="5">
        <f t="shared" ref="L152:Q152" si="66">L108</f>
        <v>0</v>
      </c>
      <c r="M152" s="5">
        <f t="shared" si="66"/>
        <v>0</v>
      </c>
      <c r="N152" s="5">
        <f t="shared" si="66"/>
        <v>0</v>
      </c>
      <c r="O152" s="5">
        <f t="shared" si="66"/>
        <v>0</v>
      </c>
      <c r="P152" s="5">
        <f t="shared" si="66"/>
        <v>0</v>
      </c>
      <c r="Q152" s="5">
        <f t="shared" si="66"/>
        <v>0</v>
      </c>
      <c r="R152" s="5" t="s">
        <v>129</v>
      </c>
    </row>
    <row r="153" spans="1:28" x14ac:dyDescent="0.2">
      <c r="B153" s="11" t="s">
        <v>306</v>
      </c>
      <c r="E153" s="2" t="s">
        <v>32</v>
      </c>
      <c r="J153" s="29"/>
      <c r="K153" s="29"/>
      <c r="L153" s="29"/>
      <c r="M153" s="29"/>
      <c r="N153" s="29"/>
      <c r="O153" s="29"/>
      <c r="P153" s="29"/>
      <c r="Q153" s="29"/>
      <c r="R153" s="5" t="s">
        <v>165</v>
      </c>
    </row>
    <row r="155" spans="1:28" x14ac:dyDescent="0.2">
      <c r="A155" s="2">
        <v>65</v>
      </c>
      <c r="B155" s="11" t="s">
        <v>307</v>
      </c>
      <c r="C155" s="11" t="s">
        <v>373</v>
      </c>
      <c r="D155" s="12" t="s">
        <v>116</v>
      </c>
      <c r="J155" s="5">
        <f>J159-J157</f>
        <v>10616108</v>
      </c>
      <c r="K155" s="5">
        <f t="shared" ref="K155:Q155" si="67">K159-K157</f>
        <v>7820583.6799999997</v>
      </c>
      <c r="L155" s="5">
        <f t="shared" si="67"/>
        <v>25389059.359999999</v>
      </c>
      <c r="M155" s="5">
        <f t="shared" si="67"/>
        <v>17789535.039999999</v>
      </c>
      <c r="N155" s="5">
        <f t="shared" si="67"/>
        <v>33094010.719999999</v>
      </c>
      <c r="O155" s="5">
        <f t="shared" si="67"/>
        <v>65142486.400000006</v>
      </c>
      <c r="P155" s="5">
        <f t="shared" si="67"/>
        <v>103902962.08000001</v>
      </c>
      <c r="Q155" s="5">
        <f t="shared" si="67"/>
        <v>138547437.76000002</v>
      </c>
    </row>
    <row r="157" spans="1:28" s="16" customFormat="1" x14ac:dyDescent="0.2">
      <c r="A157" s="16">
        <v>52</v>
      </c>
      <c r="B157" s="11" t="s">
        <v>308</v>
      </c>
      <c r="C157" s="11" t="s">
        <v>362</v>
      </c>
      <c r="E157" s="16" t="s">
        <v>136</v>
      </c>
      <c r="I157" s="48"/>
      <c r="J157" s="24">
        <f t="shared" ref="J157:Q157" si="68">J77*-1</f>
        <v>-5000000</v>
      </c>
      <c r="K157" s="24">
        <f t="shared" si="68"/>
        <v>0</v>
      </c>
      <c r="L157" s="24">
        <f t="shared" si="68"/>
        <v>-15000000</v>
      </c>
      <c r="M157" s="24">
        <f t="shared" si="68"/>
        <v>0</v>
      </c>
      <c r="N157" s="24">
        <f t="shared" si="68"/>
        <v>0</v>
      </c>
      <c r="O157" s="24">
        <f t="shared" si="68"/>
        <v>1000000</v>
      </c>
      <c r="P157" s="24">
        <f t="shared" si="68"/>
        <v>0</v>
      </c>
      <c r="Q157" s="24">
        <f t="shared" si="68"/>
        <v>0</v>
      </c>
      <c r="R157" s="24" t="s">
        <v>128</v>
      </c>
      <c r="S157" s="24"/>
      <c r="T157" s="24"/>
      <c r="U157" s="24"/>
      <c r="V157" s="24"/>
      <c r="W157" s="24"/>
      <c r="X157" s="24"/>
      <c r="Y157" s="24"/>
      <c r="Z157" s="24"/>
      <c r="AA157" s="24"/>
      <c r="AB157" s="24"/>
    </row>
    <row r="158" spans="1:28" x14ac:dyDescent="0.2">
      <c r="A158" s="2">
        <v>53</v>
      </c>
      <c r="B158" s="11" t="s">
        <v>309</v>
      </c>
      <c r="C158" s="11" t="s">
        <v>273</v>
      </c>
      <c r="E158" s="2" t="s">
        <v>135</v>
      </c>
      <c r="I158" s="48">
        <f>I99*-1</f>
        <v>0</v>
      </c>
      <c r="J158" s="5">
        <f>J99</f>
        <v>5000000</v>
      </c>
      <c r="K158" s="5">
        <f t="shared" ref="K158:Q158" si="69">K99</f>
        <v>0</v>
      </c>
      <c r="L158" s="5">
        <f t="shared" si="69"/>
        <v>15000000</v>
      </c>
      <c r="M158" s="5">
        <f t="shared" si="69"/>
        <v>0</v>
      </c>
      <c r="N158" s="5">
        <f t="shared" si="69"/>
        <v>0</v>
      </c>
      <c r="O158" s="5">
        <f t="shared" si="69"/>
        <v>-1000000</v>
      </c>
      <c r="P158" s="5">
        <f t="shared" si="69"/>
        <v>0</v>
      </c>
      <c r="Q158" s="5">
        <f t="shared" si="69"/>
        <v>0</v>
      </c>
      <c r="R158" s="5" t="s">
        <v>128</v>
      </c>
    </row>
    <row r="159" spans="1:28" x14ac:dyDescent="0.2">
      <c r="A159" s="2">
        <v>64</v>
      </c>
      <c r="B159" s="11" t="s">
        <v>310</v>
      </c>
      <c r="C159" s="11" t="s">
        <v>372</v>
      </c>
      <c r="D159" s="12" t="s">
        <v>102</v>
      </c>
      <c r="J159" s="5">
        <f>J126+J146+J148+J151+J152+J157+J158</f>
        <v>5616108</v>
      </c>
      <c r="K159" s="5">
        <f t="shared" ref="K159:Q159" si="70">K126+K146+K148+K151+K152+K157+K158</f>
        <v>7820583.6799999997</v>
      </c>
      <c r="L159" s="5">
        <f t="shared" si="70"/>
        <v>10389059.359999999</v>
      </c>
      <c r="M159" s="5">
        <f t="shared" si="70"/>
        <v>17789535.039999999</v>
      </c>
      <c r="N159" s="5">
        <f t="shared" si="70"/>
        <v>33094010.719999999</v>
      </c>
      <c r="O159" s="5">
        <f t="shared" si="70"/>
        <v>66142486.400000006</v>
      </c>
      <c r="P159" s="5">
        <f t="shared" si="70"/>
        <v>103902962.08000001</v>
      </c>
      <c r="Q159" s="5">
        <f t="shared" si="70"/>
        <v>138547437.76000002</v>
      </c>
    </row>
    <row r="160" spans="1:28" x14ac:dyDescent="0.2">
      <c r="D160" s="12"/>
    </row>
    <row r="161" spans="2:28" x14ac:dyDescent="0.2">
      <c r="D161" s="12"/>
    </row>
    <row r="162" spans="2:28" x14ac:dyDescent="0.2">
      <c r="D162" s="12"/>
    </row>
    <row r="171" spans="2:28" s="37" customFormat="1" ht="21" x14ac:dyDescent="0.25">
      <c r="B171" s="36"/>
      <c r="C171" s="36"/>
      <c r="I171" s="55" t="s">
        <v>192</v>
      </c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</row>
    <row r="172" spans="2:28" s="37" customFormat="1" ht="21" x14ac:dyDescent="0.25">
      <c r="B172" s="36"/>
      <c r="C172" s="36"/>
      <c r="I172" s="56" t="s">
        <v>151</v>
      </c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</row>
    <row r="174" spans="2:28" x14ac:dyDescent="0.2">
      <c r="F174" s="2" t="s">
        <v>45</v>
      </c>
      <c r="H174" s="2">
        <v>0.5</v>
      </c>
      <c r="J174" s="5">
        <f t="shared" ref="J174:Q174" si="71">J126+(I33*$H$174)</f>
        <v>2000000</v>
      </c>
      <c r="K174" s="5">
        <f t="shared" si="71"/>
        <v>7078608</v>
      </c>
      <c r="L174" s="5">
        <f t="shared" si="71"/>
        <v>9320583.6799999997</v>
      </c>
      <c r="M174" s="5">
        <f t="shared" si="71"/>
        <v>12039059.359999999</v>
      </c>
      <c r="N174" s="5">
        <f t="shared" si="71"/>
        <v>21389535.039999999</v>
      </c>
      <c r="O174" s="5">
        <f t="shared" si="71"/>
        <v>40594010.719999999</v>
      </c>
      <c r="P174" s="5">
        <f t="shared" si="71"/>
        <v>82192486.400000006</v>
      </c>
      <c r="Q174" s="5">
        <f t="shared" si="71"/>
        <v>125352962.08000001</v>
      </c>
    </row>
    <row r="176" spans="2:28" x14ac:dyDescent="0.2">
      <c r="B176" s="2"/>
      <c r="C176" s="2"/>
      <c r="E176" s="11" t="s">
        <v>91</v>
      </c>
      <c r="J176" s="26" t="s">
        <v>5</v>
      </c>
      <c r="K176" s="26" t="s">
        <v>5</v>
      </c>
      <c r="L176" s="26" t="s">
        <v>15</v>
      </c>
      <c r="M176" s="26" t="s">
        <v>5</v>
      </c>
      <c r="N176" s="5" t="s">
        <v>5</v>
      </c>
      <c r="O176" s="5" t="s">
        <v>5</v>
      </c>
      <c r="P176" s="5" t="s">
        <v>5</v>
      </c>
      <c r="Q176" s="5" t="s">
        <v>5</v>
      </c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2:28" x14ac:dyDescent="0.2">
      <c r="B177" s="2"/>
      <c r="C177" s="2"/>
      <c r="J177" s="26">
        <v>1</v>
      </c>
      <c r="K177" s="26">
        <v>2</v>
      </c>
      <c r="L177" s="26">
        <v>3</v>
      </c>
      <c r="M177" s="26">
        <v>4</v>
      </c>
      <c r="N177" s="5">
        <v>5</v>
      </c>
      <c r="O177" s="5">
        <v>6</v>
      </c>
      <c r="P177" s="5">
        <v>7</v>
      </c>
      <c r="Q177" s="5">
        <v>8</v>
      </c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2:28" x14ac:dyDescent="0.2">
      <c r="B178" s="2"/>
      <c r="C178" s="2"/>
      <c r="E178" s="12" t="s">
        <v>62</v>
      </c>
      <c r="F178" s="12"/>
      <c r="J178" s="5">
        <f t="shared" ref="J178:Q178" si="72">J31</f>
        <v>3900000</v>
      </c>
      <c r="K178" s="5">
        <f t="shared" si="72"/>
        <v>4000000</v>
      </c>
      <c r="L178" s="5">
        <f t="shared" si="72"/>
        <v>4400000</v>
      </c>
      <c r="M178" s="5">
        <f t="shared" si="72"/>
        <v>9600000</v>
      </c>
      <c r="N178" s="5">
        <f t="shared" si="72"/>
        <v>20000000</v>
      </c>
      <c r="O178" s="5">
        <f t="shared" si="72"/>
        <v>42800000</v>
      </c>
      <c r="P178" s="5">
        <f t="shared" si="72"/>
        <v>57200000</v>
      </c>
      <c r="Q178" s="5">
        <f t="shared" si="72"/>
        <v>59950000</v>
      </c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2:28" x14ac:dyDescent="0.2">
      <c r="B179" s="2"/>
      <c r="C179" s="2"/>
      <c r="E179" s="12" t="s">
        <v>51</v>
      </c>
      <c r="F179" s="12"/>
      <c r="J179" s="5">
        <f>J33</f>
        <v>2925000</v>
      </c>
      <c r="K179" s="5">
        <f t="shared" ref="K179:Q179" si="73">K32</f>
        <v>1000000</v>
      </c>
      <c r="L179" s="5">
        <f t="shared" si="73"/>
        <v>1100000</v>
      </c>
      <c r="M179" s="5">
        <f t="shared" si="73"/>
        <v>2400000</v>
      </c>
      <c r="N179" s="5">
        <f t="shared" si="73"/>
        <v>5000000</v>
      </c>
      <c r="O179" s="5">
        <f t="shared" si="73"/>
        <v>10700000</v>
      </c>
      <c r="P179" s="5">
        <f t="shared" si="73"/>
        <v>14300000</v>
      </c>
      <c r="Q179" s="5">
        <f t="shared" si="73"/>
        <v>14987500</v>
      </c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2:28" x14ac:dyDescent="0.2">
      <c r="B180" s="2"/>
      <c r="C180" s="2"/>
      <c r="E180" s="12" t="s">
        <v>88</v>
      </c>
      <c r="F180" s="12"/>
      <c r="J180" s="5">
        <f t="shared" ref="J180:Q180" si="74">J44</f>
        <v>255000</v>
      </c>
      <c r="K180" s="5">
        <f t="shared" si="74"/>
        <v>260000</v>
      </c>
      <c r="L180" s="5">
        <f t="shared" si="74"/>
        <v>280000</v>
      </c>
      <c r="M180" s="5">
        <f t="shared" si="74"/>
        <v>540000</v>
      </c>
      <c r="N180" s="5">
        <f t="shared" si="74"/>
        <v>1060000</v>
      </c>
      <c r="O180" s="5">
        <f t="shared" si="74"/>
        <v>2200000</v>
      </c>
      <c r="P180" s="5">
        <f t="shared" si="74"/>
        <v>2920000</v>
      </c>
      <c r="Q180" s="5">
        <f t="shared" si="74"/>
        <v>3057500</v>
      </c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2:28" x14ac:dyDescent="0.2">
      <c r="B181" s="2"/>
      <c r="C181" s="2"/>
      <c r="E181" s="12" t="s">
        <v>89</v>
      </c>
      <c r="J181" s="5">
        <f t="shared" ref="J181:Q181" si="75">J51</f>
        <v>2056000</v>
      </c>
      <c r="K181" s="5">
        <f t="shared" si="75"/>
        <v>1822075.6800000002</v>
      </c>
      <c r="L181" s="5">
        <f t="shared" si="75"/>
        <v>2046075.6800000002</v>
      </c>
      <c r="M181" s="5">
        <f t="shared" si="75"/>
        <v>4958075.68</v>
      </c>
      <c r="N181" s="5">
        <f t="shared" si="75"/>
        <v>10782075.68</v>
      </c>
      <c r="O181" s="5">
        <f t="shared" si="75"/>
        <v>23566075.68</v>
      </c>
      <c r="P181" s="5">
        <f t="shared" si="75"/>
        <v>31638075.68</v>
      </c>
      <c r="Q181" s="5">
        <f t="shared" si="75"/>
        <v>33182075.68</v>
      </c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3" spans="2:28" x14ac:dyDescent="0.2">
      <c r="B183" s="2"/>
      <c r="C183" s="2"/>
      <c r="E183" s="12" t="s">
        <v>93</v>
      </c>
      <c r="F183" s="12"/>
      <c r="J183" s="5">
        <f t="shared" ref="J183:Q183" si="76">J34</f>
        <v>0</v>
      </c>
      <c r="K183" s="5">
        <f t="shared" si="76"/>
        <v>0</v>
      </c>
      <c r="L183" s="5">
        <f t="shared" si="76"/>
        <v>0</v>
      </c>
      <c r="M183" s="5">
        <f t="shared" si="76"/>
        <v>0</v>
      </c>
      <c r="N183" s="5">
        <f t="shared" si="76"/>
        <v>0</v>
      </c>
      <c r="O183" s="5">
        <f t="shared" si="76"/>
        <v>20000</v>
      </c>
      <c r="P183" s="5">
        <f t="shared" si="76"/>
        <v>30000</v>
      </c>
      <c r="Q183" s="5">
        <f t="shared" si="76"/>
        <v>35000</v>
      </c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2:28" x14ac:dyDescent="0.2">
      <c r="B184" s="2"/>
      <c r="C184" s="2"/>
      <c r="E184" s="1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2:28" x14ac:dyDescent="0.2">
      <c r="B185" s="2"/>
      <c r="C185" s="2"/>
      <c r="E185" s="11" t="s">
        <v>92</v>
      </c>
      <c r="J185" s="5" t="s">
        <v>5</v>
      </c>
      <c r="K185" s="5" t="s">
        <v>5</v>
      </c>
      <c r="L185" s="5" t="s">
        <v>5</v>
      </c>
      <c r="M185" s="5" t="s">
        <v>5</v>
      </c>
      <c r="N185" s="5" t="s">
        <v>5</v>
      </c>
      <c r="O185" s="5" t="s">
        <v>5</v>
      </c>
      <c r="P185" s="5" t="s">
        <v>5</v>
      </c>
      <c r="Q185" s="5" t="s">
        <v>5</v>
      </c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2:28" x14ac:dyDescent="0.2">
      <c r="B186" s="2"/>
      <c r="C186" s="2"/>
      <c r="J186" s="5">
        <v>1</v>
      </c>
      <c r="K186" s="5">
        <v>2</v>
      </c>
      <c r="L186" s="5">
        <v>3</v>
      </c>
      <c r="M186" s="5">
        <v>4</v>
      </c>
      <c r="N186" s="5">
        <v>5</v>
      </c>
      <c r="O186" s="5">
        <v>6</v>
      </c>
      <c r="P186" s="5">
        <v>7</v>
      </c>
      <c r="Q186" s="5">
        <v>8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2:28" x14ac:dyDescent="0.2">
      <c r="B187" s="2"/>
      <c r="C187" s="2"/>
      <c r="E187" s="12" t="s">
        <v>78</v>
      </c>
      <c r="F187" s="12"/>
      <c r="J187" s="5">
        <f t="shared" ref="J187:Q187" si="77">J126</f>
        <v>2000000</v>
      </c>
      <c r="K187" s="5">
        <f t="shared" si="77"/>
        <v>5616108</v>
      </c>
      <c r="L187" s="5">
        <f t="shared" si="77"/>
        <v>7820583.6799999997</v>
      </c>
      <c r="M187" s="5">
        <f t="shared" si="77"/>
        <v>10389059.359999999</v>
      </c>
      <c r="N187" s="5">
        <f t="shared" si="77"/>
        <v>17789535.039999999</v>
      </c>
      <c r="O187" s="5">
        <f t="shared" si="77"/>
        <v>33094010.719999999</v>
      </c>
      <c r="P187" s="5">
        <f t="shared" si="77"/>
        <v>66142486.400000006</v>
      </c>
      <c r="Q187" s="5">
        <f t="shared" si="77"/>
        <v>103902962.08000001</v>
      </c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2:28" x14ac:dyDescent="0.2">
      <c r="B188" s="2"/>
      <c r="C188" s="2"/>
      <c r="E188" s="12" t="s">
        <v>83</v>
      </c>
      <c r="F188" s="12"/>
      <c r="J188" s="5">
        <f t="shared" ref="J188:Q188" si="78">J146</f>
        <v>3616000</v>
      </c>
      <c r="K188" s="5">
        <f t="shared" si="78"/>
        <v>2224475.6800000002</v>
      </c>
      <c r="L188" s="5">
        <f t="shared" si="78"/>
        <v>2568475.6800000002</v>
      </c>
      <c r="M188" s="5">
        <f t="shared" si="78"/>
        <v>7400475.6799999997</v>
      </c>
      <c r="N188" s="5">
        <f t="shared" si="78"/>
        <v>15304475.68</v>
      </c>
      <c r="O188" s="5">
        <f t="shared" si="78"/>
        <v>33048475.68</v>
      </c>
      <c r="P188" s="5">
        <f t="shared" si="78"/>
        <v>37760475.68</v>
      </c>
      <c r="Q188" s="5">
        <f t="shared" si="78"/>
        <v>34644475.68</v>
      </c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2:28" x14ac:dyDescent="0.2">
      <c r="F189" s="27" t="s">
        <v>85</v>
      </c>
      <c r="G189" s="27"/>
      <c r="H189" s="27"/>
      <c r="I189" s="57"/>
      <c r="J189" s="28">
        <f t="shared" ref="J189:Q189" si="79">J51</f>
        <v>2056000</v>
      </c>
      <c r="K189" s="28">
        <f t="shared" si="79"/>
        <v>1822075.6800000002</v>
      </c>
      <c r="L189" s="28">
        <f t="shared" si="79"/>
        <v>2046075.6800000002</v>
      </c>
      <c r="M189" s="28">
        <f t="shared" si="79"/>
        <v>4958075.68</v>
      </c>
      <c r="N189" s="28">
        <f t="shared" si="79"/>
        <v>10782075.68</v>
      </c>
      <c r="O189" s="28">
        <f t="shared" si="79"/>
        <v>23566075.68</v>
      </c>
      <c r="P189" s="28">
        <f t="shared" si="79"/>
        <v>31638075.68</v>
      </c>
      <c r="Q189" s="28">
        <f t="shared" si="79"/>
        <v>33182075.68</v>
      </c>
    </row>
    <row r="190" spans="2:28" x14ac:dyDescent="0.2">
      <c r="F190" s="27" t="s">
        <v>84</v>
      </c>
      <c r="G190" s="27"/>
      <c r="H190" s="27"/>
      <c r="I190" s="57"/>
      <c r="J190" s="28">
        <f t="shared" ref="J190:Q190" si="80">J129-J146</f>
        <v>-1560000</v>
      </c>
      <c r="K190" s="28">
        <f t="shared" si="80"/>
        <v>-402400</v>
      </c>
      <c r="L190" s="28">
        <f t="shared" si="80"/>
        <v>-522400</v>
      </c>
      <c r="M190" s="28">
        <f t="shared" si="80"/>
        <v>-2442400</v>
      </c>
      <c r="N190" s="28">
        <f t="shared" si="80"/>
        <v>-4522400</v>
      </c>
      <c r="O190" s="28">
        <f t="shared" si="80"/>
        <v>-9482400</v>
      </c>
      <c r="P190" s="28">
        <f t="shared" si="80"/>
        <v>-6122400</v>
      </c>
      <c r="Q190" s="28">
        <f t="shared" si="80"/>
        <v>-1462400</v>
      </c>
    </row>
    <row r="191" spans="2:28" x14ac:dyDescent="0.2">
      <c r="E191" s="12" t="s">
        <v>86</v>
      </c>
      <c r="F191" s="12"/>
      <c r="J191" s="5">
        <f t="shared" ref="J191:Q191" si="81">J148</f>
        <v>0</v>
      </c>
      <c r="K191" s="5">
        <f t="shared" si="81"/>
        <v>-20000</v>
      </c>
      <c r="L191" s="5">
        <f t="shared" si="81"/>
        <v>0</v>
      </c>
      <c r="M191" s="5">
        <f t="shared" si="81"/>
        <v>0</v>
      </c>
      <c r="N191" s="5">
        <f t="shared" si="81"/>
        <v>0</v>
      </c>
      <c r="O191" s="5">
        <f t="shared" si="81"/>
        <v>0</v>
      </c>
      <c r="P191" s="5">
        <f t="shared" si="81"/>
        <v>0</v>
      </c>
      <c r="Q191" s="5">
        <f t="shared" si="81"/>
        <v>0</v>
      </c>
    </row>
    <row r="192" spans="2:28" x14ac:dyDescent="0.2">
      <c r="E192" s="12" t="s">
        <v>80</v>
      </c>
      <c r="F192" s="12"/>
      <c r="J192" s="5">
        <f t="shared" ref="J192:Q192" si="82">J151+J152</f>
        <v>108</v>
      </c>
      <c r="K192" s="5">
        <f t="shared" si="82"/>
        <v>0</v>
      </c>
      <c r="L192" s="5">
        <f t="shared" si="82"/>
        <v>0</v>
      </c>
      <c r="M192" s="5">
        <f t="shared" si="82"/>
        <v>0</v>
      </c>
      <c r="N192" s="5">
        <f t="shared" si="82"/>
        <v>0</v>
      </c>
      <c r="O192" s="5">
        <f t="shared" si="82"/>
        <v>0</v>
      </c>
      <c r="P192" s="5">
        <f t="shared" si="82"/>
        <v>0</v>
      </c>
      <c r="Q192" s="5">
        <f t="shared" si="82"/>
        <v>0</v>
      </c>
    </row>
    <row r="193" spans="2:28" s="12" customFormat="1" x14ac:dyDescent="0.2">
      <c r="B193" s="11"/>
      <c r="C193" s="11"/>
      <c r="E193" s="12" t="s">
        <v>79</v>
      </c>
      <c r="I193" s="49"/>
      <c r="J193" s="21">
        <f>J159-J197</f>
        <v>616108</v>
      </c>
      <c r="K193" s="21">
        <f t="shared" ref="K193:Q193" si="83">K159-K197</f>
        <v>7820583.6799999997</v>
      </c>
      <c r="L193" s="21">
        <f t="shared" si="83"/>
        <v>-4610940.6400000006</v>
      </c>
      <c r="M193" s="21">
        <f t="shared" si="83"/>
        <v>17789535.039999999</v>
      </c>
      <c r="N193" s="21">
        <f t="shared" si="83"/>
        <v>33094010.719999999</v>
      </c>
      <c r="O193" s="21">
        <f t="shared" si="83"/>
        <v>67142486.400000006</v>
      </c>
      <c r="P193" s="21">
        <f t="shared" si="83"/>
        <v>103902962.08000001</v>
      </c>
      <c r="Q193" s="21">
        <f t="shared" si="83"/>
        <v>138547437.76000002</v>
      </c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</row>
    <row r="194" spans="2:28" x14ac:dyDescent="0.2">
      <c r="E194" s="12"/>
      <c r="F194" s="12"/>
    </row>
    <row r="195" spans="2:28" x14ac:dyDescent="0.2">
      <c r="E195" s="12" t="s">
        <v>82</v>
      </c>
      <c r="F195" s="12"/>
      <c r="J195" s="5">
        <f>J193-J187</f>
        <v>-1383892</v>
      </c>
      <c r="K195" s="5">
        <f>K193-K187</f>
        <v>2204475.6799999997</v>
      </c>
      <c r="L195" s="5">
        <f>L193-L187</f>
        <v>-12431524.32</v>
      </c>
      <c r="M195" s="5">
        <f>M193-M187</f>
        <v>7400475.6799999997</v>
      </c>
      <c r="N195" s="5">
        <f t="shared" ref="N195:Q195" si="84">N193-N187</f>
        <v>15304475.68</v>
      </c>
      <c r="O195" s="5">
        <f t="shared" si="84"/>
        <v>34048475.680000007</v>
      </c>
      <c r="P195" s="5">
        <f t="shared" si="84"/>
        <v>37760475.680000007</v>
      </c>
      <c r="Q195" s="5">
        <f t="shared" si="84"/>
        <v>34644475.680000007</v>
      </c>
    </row>
    <row r="196" spans="2:28" x14ac:dyDescent="0.2">
      <c r="E196" s="12"/>
      <c r="F196" s="12"/>
    </row>
    <row r="197" spans="2:28" x14ac:dyDescent="0.2">
      <c r="E197" s="12" t="s">
        <v>81</v>
      </c>
      <c r="J197" s="5">
        <f t="shared" ref="J197:Q197" si="85">J77</f>
        <v>5000000</v>
      </c>
      <c r="K197" s="5">
        <f t="shared" si="85"/>
        <v>0</v>
      </c>
      <c r="L197" s="5">
        <f t="shared" si="85"/>
        <v>15000000</v>
      </c>
      <c r="M197" s="5">
        <f t="shared" si="85"/>
        <v>0</v>
      </c>
      <c r="N197" s="5">
        <f t="shared" si="85"/>
        <v>0</v>
      </c>
      <c r="O197" s="5">
        <f t="shared" si="85"/>
        <v>-1000000</v>
      </c>
      <c r="P197" s="5">
        <f t="shared" si="85"/>
        <v>0</v>
      </c>
      <c r="Q197" s="5">
        <f t="shared" si="85"/>
        <v>0</v>
      </c>
    </row>
    <row r="198" spans="2:28" x14ac:dyDescent="0.2">
      <c r="E198" s="12" t="s">
        <v>103</v>
      </c>
      <c r="J198" s="29">
        <f>J153</f>
        <v>0</v>
      </c>
      <c r="K198" s="29" t="e">
        <f>#REF!</f>
        <v>#REF!</v>
      </c>
      <c r="L198" s="29" t="e">
        <f>#REF!</f>
        <v>#REF!</v>
      </c>
      <c r="M198" s="29" t="e">
        <f>#REF!</f>
        <v>#REF!</v>
      </c>
      <c r="N198" s="29" t="e">
        <f>#REF!</f>
        <v>#REF!</v>
      </c>
      <c r="O198" s="29" t="e">
        <f>#REF!</f>
        <v>#REF!</v>
      </c>
      <c r="P198" s="29" t="e">
        <f>#REF!</f>
        <v>#REF!</v>
      </c>
      <c r="Q198" s="29" t="e">
        <f>#REF!</f>
        <v>#REF!</v>
      </c>
      <c r="S198" s="5" t="s">
        <v>150</v>
      </c>
    </row>
    <row r="199" spans="2:28" x14ac:dyDescent="0.2">
      <c r="E199" s="12"/>
      <c r="F199" s="12"/>
    </row>
    <row r="200" spans="2:28" x14ac:dyDescent="0.2">
      <c r="E200" s="12"/>
      <c r="F200" s="12"/>
    </row>
    <row r="201" spans="2:28" x14ac:dyDescent="0.2">
      <c r="E201" s="12" t="s">
        <v>94</v>
      </c>
      <c r="J201" s="5">
        <f t="shared" ref="J201:Q201" si="86">J174</f>
        <v>2000000</v>
      </c>
      <c r="K201" s="5">
        <f t="shared" si="86"/>
        <v>7078608</v>
      </c>
      <c r="L201" s="5">
        <f t="shared" si="86"/>
        <v>9320583.6799999997</v>
      </c>
      <c r="M201" s="5">
        <f t="shared" si="86"/>
        <v>12039059.359999999</v>
      </c>
      <c r="N201" s="5">
        <f t="shared" si="86"/>
        <v>21389535.039999999</v>
      </c>
      <c r="O201" s="5">
        <f t="shared" si="86"/>
        <v>40594010.719999999</v>
      </c>
      <c r="P201" s="5">
        <f t="shared" si="86"/>
        <v>82192486.400000006</v>
      </c>
      <c r="Q201" s="5">
        <f t="shared" si="86"/>
        <v>125352962.08000001</v>
      </c>
    </row>
    <row r="202" spans="2:28" x14ac:dyDescent="0.2">
      <c r="F202" s="12"/>
    </row>
    <row r="203" spans="2:28" x14ac:dyDescent="0.2">
      <c r="E203" s="12" t="s">
        <v>87</v>
      </c>
      <c r="F203" s="12"/>
      <c r="J203" s="5" t="s">
        <v>90</v>
      </c>
      <c r="L203" s="2"/>
    </row>
    <row r="204" spans="2:28" x14ac:dyDescent="0.2">
      <c r="F204" s="12"/>
      <c r="J204" s="2"/>
      <c r="L204" s="2"/>
      <c r="S204" s="5" t="s">
        <v>95</v>
      </c>
    </row>
    <row r="205" spans="2:28" x14ac:dyDescent="0.2">
      <c r="J205" s="5" t="s">
        <v>5</v>
      </c>
      <c r="K205" s="5" t="s">
        <v>5</v>
      </c>
      <c r="L205" s="5" t="s">
        <v>5</v>
      </c>
      <c r="M205" s="5" t="s">
        <v>5</v>
      </c>
      <c r="N205" s="5" t="s">
        <v>5</v>
      </c>
      <c r="O205" s="5" t="s">
        <v>5</v>
      </c>
      <c r="P205" s="5" t="s">
        <v>5</v>
      </c>
      <c r="Q205" s="5" t="s">
        <v>5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2:28" x14ac:dyDescent="0.2">
      <c r="E206" s="8" t="s">
        <v>107</v>
      </c>
      <c r="F206" s="7"/>
      <c r="G206" s="7"/>
      <c r="H206" s="7"/>
      <c r="I206" s="58"/>
      <c r="J206" s="9">
        <v>1</v>
      </c>
      <c r="K206" s="9">
        <v>2</v>
      </c>
      <c r="L206" s="9">
        <v>3</v>
      </c>
      <c r="M206" s="9">
        <v>4</v>
      </c>
      <c r="N206" s="9">
        <v>5</v>
      </c>
      <c r="O206" s="9">
        <v>6</v>
      </c>
      <c r="P206" s="9">
        <v>7</v>
      </c>
      <c r="Q206" s="9">
        <v>8</v>
      </c>
      <c r="R206" s="7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2:28" x14ac:dyDescent="0.2">
      <c r="E207" s="7"/>
      <c r="F207" s="9" t="s">
        <v>30</v>
      </c>
      <c r="G207" s="7"/>
      <c r="H207" s="7"/>
      <c r="I207" s="58"/>
      <c r="J207" s="9">
        <f>I107+I109</f>
        <v>3000000</v>
      </c>
      <c r="K207" s="9">
        <f t="shared" ref="K207:Q207" si="87">J107+J109</f>
        <v>5056000</v>
      </c>
      <c r="L207" s="9">
        <f t="shared" si="87"/>
        <v>6878075.6799999997</v>
      </c>
      <c r="M207" s="9">
        <f t="shared" si="87"/>
        <v>8924151.3599999994</v>
      </c>
      <c r="N207" s="9">
        <f t="shared" si="87"/>
        <v>13882227.039999999</v>
      </c>
      <c r="O207" s="9">
        <f t="shared" si="87"/>
        <v>24664302.719999999</v>
      </c>
      <c r="P207" s="9">
        <f t="shared" si="87"/>
        <v>48230378.399999999</v>
      </c>
      <c r="Q207" s="9">
        <f t="shared" si="87"/>
        <v>79868454.079999998</v>
      </c>
      <c r="R207" s="7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2:28" x14ac:dyDescent="0.2">
      <c r="E208" s="7"/>
      <c r="F208" s="9" t="s">
        <v>114</v>
      </c>
      <c r="G208" s="7"/>
      <c r="H208" s="7"/>
      <c r="I208" s="58"/>
      <c r="J208" s="9">
        <f>((J51+I48)/(J207))*100</f>
        <v>68.533333333333331</v>
      </c>
      <c r="K208" s="9">
        <f t="shared" ref="K208:Q208" si="88">((K51+K48)/(K207))*100</f>
        <v>43.205610759493673</v>
      </c>
      <c r="L208" s="9">
        <f t="shared" si="88"/>
        <v>35.016708045294443</v>
      </c>
      <c r="M208" s="9">
        <f t="shared" si="88"/>
        <v>59.618841785310103</v>
      </c>
      <c r="N208" s="9">
        <f t="shared" si="88"/>
        <v>80.278730839716914</v>
      </c>
      <c r="O208" s="9">
        <f t="shared" si="88"/>
        <v>97.016631492268672</v>
      </c>
      <c r="P208" s="9">
        <f t="shared" si="88"/>
        <v>66.349211309526041</v>
      </c>
      <c r="Q208" s="9">
        <f t="shared" si="88"/>
        <v>41.999655641763489</v>
      </c>
      <c r="R208" s="7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2:28" x14ac:dyDescent="0.2">
      <c r="E209" s="7"/>
      <c r="F209" s="9" t="s">
        <v>108</v>
      </c>
      <c r="G209" s="7"/>
      <c r="H209" s="7"/>
      <c r="I209" s="58"/>
      <c r="J209" s="9">
        <f t="shared" ref="J209:Q209" si="89">(J45/J81)*100</f>
        <v>18.931325941560488</v>
      </c>
      <c r="K209" s="9">
        <f t="shared" si="89"/>
        <v>17.148382162045593</v>
      </c>
      <c r="L209" s="9">
        <f t="shared" si="89"/>
        <v>9.0870085813761303</v>
      </c>
      <c r="M209" s="9">
        <f t="shared" si="89"/>
        <v>16.274731130298669</v>
      </c>
      <c r="N209" s="9">
        <f t="shared" si="89"/>
        <v>24.38580197787789</v>
      </c>
      <c r="O209" s="9">
        <f t="shared" si="89"/>
        <v>32.62796215658895</v>
      </c>
      <c r="P209" s="9">
        <f t="shared" si="89"/>
        <v>30.565652795748417</v>
      </c>
      <c r="Q209" s="9">
        <f t="shared" si="89"/>
        <v>25.337656020096787</v>
      </c>
      <c r="R209" s="7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2:28" x14ac:dyDescent="0.2">
      <c r="E210" s="7"/>
      <c r="F210" s="9"/>
      <c r="G210" s="7"/>
      <c r="H210" s="7"/>
      <c r="I210" s="58"/>
      <c r="J210" s="9"/>
      <c r="K210" s="9"/>
      <c r="L210" s="9"/>
      <c r="M210" s="9"/>
      <c r="N210" s="9"/>
      <c r="O210" s="9"/>
      <c r="P210" s="9"/>
      <c r="Q210" s="9"/>
      <c r="R210" s="7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2:28" x14ac:dyDescent="0.2">
      <c r="E211" s="7"/>
      <c r="F211" s="9"/>
      <c r="G211" s="7"/>
      <c r="H211" s="7"/>
      <c r="I211" s="58"/>
      <c r="J211" s="9"/>
      <c r="K211" s="9"/>
      <c r="L211" s="9"/>
      <c r="M211" s="9"/>
      <c r="N211" s="9"/>
      <c r="O211" s="9"/>
      <c r="P211" s="9"/>
      <c r="Q211" s="9"/>
      <c r="R211" s="7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2:28" x14ac:dyDescent="0.2">
      <c r="E212" s="7"/>
      <c r="F212" s="7" t="s">
        <v>109</v>
      </c>
      <c r="G212" s="7"/>
      <c r="H212" s="7"/>
      <c r="I212" s="58"/>
      <c r="J212" s="10">
        <f t="shared" ref="J212:Q212" si="90">J68/J92</f>
        <v>2.9810051282051284</v>
      </c>
      <c r="K212" s="10">
        <f t="shared" si="90"/>
        <v>3.9621827047619047</v>
      </c>
      <c r="L212" s="10">
        <f t="shared" si="90"/>
        <v>4.735523532467532</v>
      </c>
      <c r="M212" s="10">
        <f t="shared" si="90"/>
        <v>3.7677648888888888</v>
      </c>
      <c r="N212" s="10">
        <f t="shared" si="90"/>
        <v>3.3899057828571428</v>
      </c>
      <c r="O212" s="10">
        <f t="shared" si="90"/>
        <v>3.1816860881174902</v>
      </c>
      <c r="P212" s="10">
        <f t="shared" si="90"/>
        <v>3.6980673353313356</v>
      </c>
      <c r="Q212" s="10">
        <f t="shared" si="90"/>
        <v>4.6400949286310027</v>
      </c>
      <c r="R212" s="7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2:28" x14ac:dyDescent="0.2">
      <c r="E213" s="7"/>
      <c r="F213" s="9"/>
      <c r="G213" s="7"/>
      <c r="H213" s="7"/>
      <c r="I213" s="58"/>
      <c r="J213" s="9"/>
      <c r="K213" s="9"/>
      <c r="L213" s="9"/>
      <c r="M213" s="9"/>
      <c r="N213" s="9"/>
      <c r="O213" s="9"/>
      <c r="P213" s="9"/>
      <c r="Q213" s="9"/>
      <c r="R213" s="7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2:28" x14ac:dyDescent="0.2">
      <c r="E214" s="7"/>
      <c r="F214" s="9" t="s">
        <v>110</v>
      </c>
      <c r="G214" s="7"/>
      <c r="H214" s="7"/>
      <c r="I214" s="58"/>
      <c r="J214" s="9">
        <f>(J32/J31)*100</f>
        <v>25</v>
      </c>
      <c r="K214" s="9"/>
      <c r="L214" s="9"/>
      <c r="M214" s="9"/>
      <c r="N214" s="9"/>
      <c r="O214" s="9"/>
      <c r="P214" s="9"/>
      <c r="Q214" s="9"/>
      <c r="R214" s="7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2:28" x14ac:dyDescent="0.2">
      <c r="E215" s="7"/>
      <c r="F215" s="9" t="s">
        <v>111</v>
      </c>
      <c r="G215" s="7"/>
      <c r="H215" s="7"/>
      <c r="I215" s="58"/>
      <c r="J215" s="9">
        <f t="shared" ref="J215:Q215" si="91">(J45/J31)*100</f>
        <v>68.461538461538467</v>
      </c>
      <c r="K215" s="9">
        <f t="shared" si="91"/>
        <v>68.5</v>
      </c>
      <c r="L215" s="9">
        <f t="shared" si="91"/>
        <v>68.63636363636364</v>
      </c>
      <c r="M215" s="9">
        <f t="shared" si="91"/>
        <v>69.375</v>
      </c>
      <c r="N215" s="9">
        <f t="shared" si="91"/>
        <v>69.699999999999989</v>
      </c>
      <c r="O215" s="9">
        <f t="shared" si="91"/>
        <v>69.90654205607477</v>
      </c>
      <c r="P215" s="9">
        <f t="shared" si="91"/>
        <v>69.947552447552454</v>
      </c>
      <c r="Q215" s="9">
        <f t="shared" si="91"/>
        <v>69.958298582151784</v>
      </c>
      <c r="R215" s="7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2:28" x14ac:dyDescent="0.2">
      <c r="E216" s="7"/>
      <c r="F216" s="9" t="s">
        <v>112</v>
      </c>
      <c r="G216" s="7"/>
      <c r="H216" s="7"/>
      <c r="I216" s="58"/>
      <c r="J216" s="9">
        <f t="shared" ref="J216:Q216" si="92">(J45/(J70+J68-J92))*100</f>
        <v>37.839556877530782</v>
      </c>
      <c r="K216" s="9">
        <f t="shared" si="92"/>
        <v>29.71612313375806</v>
      </c>
      <c r="L216" s="9">
        <f t="shared" si="92"/>
        <v>25.924839994977933</v>
      </c>
      <c r="M216" s="9">
        <f t="shared" si="92"/>
        <v>39.24680307563689</v>
      </c>
      <c r="N216" s="9">
        <f t="shared" si="92"/>
        <v>49.583818327575855</v>
      </c>
      <c r="O216" s="9">
        <f t="shared" si="92"/>
        <v>57.491488339035236</v>
      </c>
      <c r="P216" s="9">
        <f t="shared" si="92"/>
        <v>47.606603824737533</v>
      </c>
      <c r="Q216" s="9">
        <f t="shared" si="92"/>
        <v>35.667075326193412</v>
      </c>
      <c r="R216" s="7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2:28" x14ac:dyDescent="0.2">
      <c r="E217" s="7"/>
      <c r="F217" s="9"/>
      <c r="G217" s="7"/>
      <c r="H217" s="7"/>
      <c r="I217" s="58"/>
      <c r="J217" s="9"/>
      <c r="K217" s="9"/>
      <c r="L217" s="9"/>
      <c r="M217" s="9"/>
      <c r="N217" s="9"/>
      <c r="O217" s="9"/>
      <c r="P217" s="9"/>
      <c r="Q217" s="9"/>
      <c r="R217" s="7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2:28" s="5" customFormat="1" x14ac:dyDescent="0.2">
      <c r="B218" s="11"/>
      <c r="C218" s="11"/>
      <c r="D218" s="2"/>
      <c r="E218" s="7"/>
      <c r="F218" s="9" t="s">
        <v>113</v>
      </c>
      <c r="G218" s="7"/>
      <c r="H218" s="7"/>
      <c r="I218" s="58"/>
      <c r="J218" s="10">
        <f>J51/J81</f>
        <v>0.14577830013426352</v>
      </c>
      <c r="K218" s="10">
        <f t="shared" ref="K218:Q218" si="93">K45/K81</f>
        <v>0.17148382162045592</v>
      </c>
      <c r="L218" s="10">
        <f t="shared" si="93"/>
        <v>9.0870085813761312E-2</v>
      </c>
      <c r="M218" s="10">
        <f t="shared" si="93"/>
        <v>0.1627473113029867</v>
      </c>
      <c r="N218" s="10">
        <f t="shared" si="93"/>
        <v>0.24385801977877888</v>
      </c>
      <c r="O218" s="10">
        <f t="shared" si="93"/>
        <v>0.32627962156588952</v>
      </c>
      <c r="P218" s="10">
        <f t="shared" si="93"/>
        <v>0.30565652795748416</v>
      </c>
      <c r="Q218" s="10">
        <f t="shared" si="93"/>
        <v>0.25337656020096788</v>
      </c>
      <c r="R218" s="9"/>
    </row>
    <row r="219" spans="2:28" s="5" customFormat="1" x14ac:dyDescent="0.2">
      <c r="B219" s="11"/>
      <c r="C219" s="11"/>
      <c r="D219" s="2"/>
      <c r="E219" s="7"/>
      <c r="F219" s="7"/>
      <c r="G219" s="7"/>
      <c r="H219" s="7"/>
      <c r="I219" s="58"/>
      <c r="J219" s="9"/>
      <c r="K219" s="9"/>
      <c r="L219" s="9"/>
      <c r="M219" s="9"/>
      <c r="N219" s="9"/>
      <c r="O219" s="9"/>
      <c r="P219" s="9"/>
      <c r="Q219" s="9"/>
      <c r="R219" s="9"/>
    </row>
    <row r="220" spans="2:28" s="5" customFormat="1" x14ac:dyDescent="0.2">
      <c r="B220" s="11"/>
      <c r="C220" s="11"/>
      <c r="D220" s="2"/>
      <c r="E220" s="2"/>
      <c r="F220" s="2"/>
      <c r="G220" s="2"/>
      <c r="H220" s="2"/>
      <c r="I220" s="48"/>
      <c r="J220" s="5" t="s">
        <v>115</v>
      </c>
    </row>
    <row r="238" spans="2:9" s="5" customFormat="1" x14ac:dyDescent="0.2">
      <c r="B238" s="11"/>
      <c r="C238" s="11"/>
      <c r="D238" s="2"/>
      <c r="E238" s="2"/>
      <c r="F238" s="2"/>
      <c r="G238" s="2"/>
      <c r="H238" s="2" t="s">
        <v>104</v>
      </c>
      <c r="I238" s="48"/>
    </row>
    <row r="239" spans="2:9" s="5" customFormat="1" x14ac:dyDescent="0.2">
      <c r="B239" s="11"/>
      <c r="C239" s="11"/>
      <c r="D239" s="2"/>
      <c r="E239" s="2"/>
      <c r="F239" s="2"/>
      <c r="G239" s="2"/>
      <c r="H239" s="2" t="s">
        <v>105</v>
      </c>
      <c r="I239" s="48"/>
    </row>
    <row r="240" spans="2:9" s="5" customFormat="1" x14ac:dyDescent="0.2">
      <c r="B240" s="11"/>
      <c r="C240" s="11"/>
      <c r="D240" s="2"/>
      <c r="E240" s="2"/>
      <c r="F240" s="2"/>
      <c r="G240" s="2"/>
      <c r="H240" s="2" t="s">
        <v>106</v>
      </c>
      <c r="I240" s="48"/>
    </row>
  </sheetData>
  <sheetProtection selectLockedCells="1" selectUnlockedCells="1"/>
  <mergeCells count="9">
    <mergeCell ref="R148:S149"/>
    <mergeCell ref="S98:T99"/>
    <mergeCell ref="S76:T78"/>
    <mergeCell ref="R50:T53"/>
    <mergeCell ref="R73:T75"/>
    <mergeCell ref="J110:Q111"/>
    <mergeCell ref="S132:W142"/>
    <mergeCell ref="E116:H117"/>
    <mergeCell ref="R62:T6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 ME FIRST</vt:lpstr>
      <vt:lpstr>Accounts General Version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Microsoft Office User</cp:lastModifiedBy>
  <dcterms:created xsi:type="dcterms:W3CDTF">2015-01-05T17:17:32Z</dcterms:created>
  <dcterms:modified xsi:type="dcterms:W3CDTF">2016-05-12T06:17:23Z</dcterms:modified>
</cp:coreProperties>
</file>