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Accounts descriiption" sheetId="1" state="visible" r:id="rId2"/>
    <sheet name="NEWCO ACCOUNTS" sheetId="2" state="visible" r:id="rId3"/>
    <sheet name="LEGACY CO ACCOUNTS" sheetId="3" state="visible" r:id="rId4"/>
    <sheet name="SUMMARY VERS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<sst xmlns="http://schemas.openxmlformats.org/spreadsheetml/2006/main" count="812" uniqueCount="433">
  <si>
    <t>The Accounts as described here are FOR THE NewCo GAME</t>
  </si>
  <si>
    <t>THE PROFIT AND LOSS STATEMENT (ALSO CALLED THE INCOME STATEMENT)</t>
  </si>
  <si>
    <t>Revenue</t>
  </si>
  <si>
    <t>Sales revenue in dollars from each of 'n' markets = f(available market, market share calculator)</t>
  </si>
  <si>
    <t>In this game the 'markets' will be segments of one large market. All the segments will be needed in periods 4, 5and 6. </t>
  </si>
  <si>
    <t>In period 6 a further amount of market is available depending on how successful you have been up to that date - TB discussed later</t>
  </si>
  <si>
    <t>Total Revenue</t>
  </si>
  <si>
    <t>= sum of revenue from all markets/niches</t>
  </si>
  <si>
    <t>Cost of Sales</t>
  </si>
  <si>
    <t>the cost of creating the offering by product-market. In this game it is simplified as a percentage of the</t>
  </si>
  <si>
    <t>revenue by market. E.g., cost of sales is 30% of the revenue.  The % is held in a database and can be changed by the </t>
  </si>
  <si>
    <t>adminstrator. Additionally, various ACTIONS selected and taken by the players may apply 'in game' increases or decreases to the </t>
  </si>
  <si>
    <t>% cost of sales. </t>
  </si>
  <si>
    <t>Total Cost of Sales</t>
  </si>
  <si>
    <t>= sum of cost of sales from all markets/procducts</t>
  </si>
  <si>
    <t>Total Gross Margin</t>
  </si>
  <si>
    <t>= Total Revenue minus total cost of sales</t>
  </si>
  <si>
    <t>Grand Total margin. </t>
  </si>
  <si>
    <t>= Total gross margin plus net long tail revenue</t>
  </si>
  <si>
    <t>Expenditure (Heading)</t>
  </si>
  <si>
    <t>the dollars in each of these lines are derived from the functions. Players budget expenditure to drive the business.</t>
  </si>
  <si>
    <t>In addition, there may be other costs defined withi the game that are dropped into these expense lines (e.g., costs of </t>
  </si>
  <si>
    <t>integrating another company after it has been acquired)</t>
  </si>
  <si>
    <t>Additionally, all wages and salaries are captured by function and are accumulated in these lines in the accounts</t>
  </si>
  <si>
    <t>The 'functions are: </t>
  </si>
  <si>
    <t>Marketing &amp; Sales</t>
  </si>
  <si>
    <t>money budgeted by players for traditional advertizing and sales promotion. Plus wages in the function</t>
  </si>
  <si>
    <t>Digital Marketing</t>
  </si>
  <si>
    <t>money spent on social media and digital advertising. Plus wages in the function</t>
  </si>
  <si>
    <t>Offering Suppport</t>
  </si>
  <si>
    <t>money spent on support services. Plus wages in the function</t>
  </si>
  <si>
    <t>Product development</t>
  </si>
  <si>
    <t>money spent on running the product development depatment Plus wages in the function</t>
  </si>
  <si>
    <t>Logistics &amp; IT</t>
  </si>
  <si>
    <t>money spent on organizing the supply chain and managing the information technology of the whole company. Plus wages in the function</t>
  </si>
  <si>
    <t>Adminstration</t>
  </si>
  <si>
    <t>money spent on administration, including the costs of hiring talent, and top management salaries. Plus wages in the function</t>
  </si>
  <si>
    <t>Contingent  costs</t>
  </si>
  <si>
    <t>a grab-bag set up to capture any other costs in the game that do not fall under any specific function such as</t>
  </si>
  <si>
    <t>the costs of integrating a company acquisition</t>
  </si>
  <si>
    <t>Total Overhead Costs</t>
  </si>
  <si>
    <t>= the sum of the above cost lines</t>
  </si>
  <si>
    <t>Net Margin before Interest, depn &amp; Tax</t>
  </si>
  <si>
    <t>= grand total margin minus the total overhead costs</t>
  </si>
  <si>
    <t>Interest Charges</t>
  </si>
  <si>
    <t>the interest paid on debt. For this game the interest rate is arbitrariy fixed by and can be changed by the game  administrator. </t>
  </si>
  <si>
    <t>Net Margin before depreciation &amp; tax</t>
  </si>
  <si>
    <t>=net margin befor interest etc. minus the interest line</t>
  </si>
  <si>
    <t>Depreciation</t>
  </si>
  <si>
    <t>the depreciation paid on fixed assets. This number is derived from the total fixed assets (see below) at a rate fixed by the adminstrator.</t>
  </si>
  <si>
    <t>the Adminstrator can change the rate</t>
  </si>
  <si>
    <t>Taxable income</t>
  </si>
  <si>
    <t>=Net margin before depreciation and tax line) minus the depreciation line. </t>
  </si>
  <si>
    <t>Taxation</t>
  </si>
  <si>
    <t>= Taxable income times the tax rate. The tax rate in this game is fixed by the administrator who can also change it.</t>
  </si>
  <si>
    <t>if the tax is less than zero set it to zero. Only show a positive amount when thee is a profit on which to pay taxes.</t>
  </si>
  <si>
    <t>Net income </t>
  </si>
  <si>
    <t>=Taxable income minus tax</t>
  </si>
  <si>
    <t>THE BALANCE SHEET</t>
  </si>
  <si>
    <t>ASSETS</t>
  </si>
  <si>
    <t>Cash on hand</t>
  </si>
  <si>
    <t>The amount of money sitting in cash</t>
  </si>
  <si>
    <t>Accounts receivable </t>
  </si>
  <si>
    <t>the amount owed to the company by customers. In this game it is simplified as a percentage of sales. The percent</t>
  </si>
  <si>
    <t>is fixed by the administrator and can be adjusted. This is a grand total for all markets</t>
  </si>
  <si>
    <t>Inventory </t>
  </si>
  <si>
    <t>the amount of inventory on hand. In this game this is simplified as a percentage of the cost of sales. The percent</t>
  </si>
  <si>
    <t>is fixed by the administrator and can be adjusted. A grand toal is needed for all markets</t>
  </si>
  <si>
    <t>Total Current Assets</t>
  </si>
  <si>
    <t>=sum of cash on hand, accounts receivable, and inventory</t>
  </si>
  <si>
    <t>Purchases of fixed assets(+goodwill)</t>
  </si>
  <si>
    <t>this line records the purchases of fixed assets (land, equipment etc..) IN THE PERIOD. </t>
  </si>
  <si>
    <t>Additions to Goodwill</t>
  </si>
  <si>
    <t>this line is included in the fixed asets line and records the goodwill purchased in any acquisition. Goodwill is the difference between the purchase price and the value</t>
  </si>
  <si>
    <t>of the underlying assets. The numbers will be derived from the databases accompanying acquisitions inside the game</t>
  </si>
  <si>
    <t>Gross fixed assets </t>
  </si>
  <si>
    <t>= sum of purchases in the period and goodwill</t>
  </si>
  <si>
    <t>Accumulated Depreciation</t>
  </si>
  <si>
    <t>= Gross fixed assets times the depreciation rate. The rate is fixed by the adminstrator and can be adjusted. The amount of </t>
  </si>
  <si>
    <t>depreciation in any period is subtracted from the gross fixed assets to get the net fixed asets. The amount is taken to the depreciation line in the profit and oss account.</t>
  </si>
  <si>
    <t>Net fixed assets</t>
  </si>
  <si>
    <t>= gross fixed assets minus the depreciation</t>
  </si>
  <si>
    <t>Total Assets</t>
  </si>
  <si>
    <t>=sum of total current assets and total fixed assets</t>
  </si>
  <si>
    <t>LIABILITIES</t>
  </si>
  <si>
    <t>Supplier accounts payable </t>
  </si>
  <si>
    <t>the amount owed by the company to suppliers. In this game it is simplified as a percentage of cost of sales The percent</t>
  </si>
  <si>
    <t>Taxes Payable</t>
  </si>
  <si>
    <t>Record of the taxes payable. In this game the firm may choose to delay paying their taxes for up to two periods (we will eventually need a bit of code to do that)</t>
  </si>
  <si>
    <t>This line will record the tax liability until it is paid. Delaying taxes effectively creates capital to grow the business.</t>
  </si>
  <si>
    <t>Customer Advance Payments</t>
  </si>
  <si>
    <t>Another way to get capital is to get the customer to pay in advance of delivery or even before the product is built.</t>
  </si>
  <si>
    <t>the amount of dollars is set as a percentage of sales. The percentage is set by the adminstrator and can be adjusted. </t>
  </si>
  <si>
    <t>Dividends payable</t>
  </si>
  <si>
    <t>In this game no dividends are paid as the business is wholly owned. However, I would like to create the line for future game versions. </t>
  </si>
  <si>
    <t>Dividends would be a percentage of the net income after taxes and depreciation. The firm would be able to delay payment each period so the dividend liability would accumulate here. The players would be able to select the percentage from a set of choices</t>
  </si>
  <si>
    <t>note: the dividend approach would affect the share price - to be defined later.</t>
  </si>
  <si>
    <t>Total current liabilities</t>
  </si>
  <si>
    <t>=sum of supplier accounts payable, taxes payable, customer advance payments, and dividends payable</t>
  </si>
  <si>
    <t>Intracompany Debt </t>
  </si>
  <si>
    <t>The amount of money the player borrows from the company as an intracompany loan to build the business. This amount is negotiated and is a core part of the game.</t>
  </si>
  <si>
    <t>the interest rate will be fixed by the administrator and can be changed. </t>
  </si>
  <si>
    <t>the dollar interst is sent to the profit and loss account. Players would also be able to pay down the debt. This will lower the debt and the cash on hand.</t>
  </si>
  <si>
    <t>Shareholder Equity</t>
  </si>
  <si>
    <t>NOTE: IN THIS GAME THERE ARE NO DIVIDENDS PAID</t>
  </si>
  <si>
    <t>Shareholder original equity investment</t>
  </si>
  <si>
    <t>the original cash injection</t>
  </si>
  <si>
    <t>Treasury share transaction</t>
  </si>
  <si>
    <t>money raised by selling additional shares. This is important for acquisitions using shares</t>
  </si>
  <si>
    <t>Retained Earnings</t>
  </si>
  <si>
    <t>the net income after taxes ad depreciation from the period and accumulated from period to period</t>
  </si>
  <si>
    <t>Total shareholder equity</t>
  </si>
  <si>
    <t>=sum of the above items</t>
  </si>
  <si>
    <t>Total Liabilities</t>
  </si>
  <si>
    <t>=sum of total current liabilities, long term debt, and shareholder equity</t>
  </si>
  <si>
    <t>NOTE: TOAL ASSETS AND TOTAL LIABILITIES MUST BE THE SAME - THEY MUST BALANCE. THIS IS A GREAT TEST THAT YOU HAVE BUILD THE ACCOUNTS CORRECTLY</t>
  </si>
  <si>
    <t>CASH FLOW</t>
  </si>
  <si>
    <t>CASH FLOW RECORDS HOW MONEY MOVED AROUND DURING THE PERIOD</t>
  </si>
  <si>
    <t>Net income after depreciation and taxes</t>
  </si>
  <si>
    <t>from the P&amp;L</t>
  </si>
  <si>
    <t>Add back:</t>
  </si>
  <si>
    <t>Change in accounts receivable </t>
  </si>
  <si>
    <t>calculated by subtracting the accounts receivable at the start of the period from that at the end of the period</t>
  </si>
  <si>
    <t>Change in inventory </t>
  </si>
  <si>
    <t>calculated by subtracting the inventoryat the start of the period from that at the end of the period</t>
  </si>
  <si>
    <t>Change in Accounts Payable</t>
  </si>
  <si>
    <t>calculated by subtracting the accounts payable at the start of the period from that at the end of the period</t>
  </si>
  <si>
    <t>calculated by subtracting the advance pyments at the start of the period from that at the end of the period</t>
  </si>
  <si>
    <t>Change in tax payable</t>
  </si>
  <si>
    <t>calculated by subtracting the taxes owe  at the start of the period from that at the end of the period</t>
  </si>
  <si>
    <t>Purchases or sales of fixed assets</t>
  </si>
  <si>
    <t>derived from the purchases of fixed assets line in the balance sheet</t>
  </si>
  <si>
    <t>Financing</t>
  </si>
  <si>
    <t>Extra Debt raised</t>
  </si>
  <si>
    <t>derived from changes in long term debt in the period</t>
  </si>
  <si>
    <t>deived from the change total shareholder equity in the period</t>
  </si>
  <si>
    <t>Treasury Share additions</t>
  </si>
  <si>
    <t>money derived from sales or use of treasury shares. </t>
  </si>
  <si>
    <t>New Internal investments </t>
  </si>
  <si>
    <t>Trial balance =</t>
  </si>
  <si>
    <t>INCOME SUMMARY</t>
  </si>
  <si>
    <t>Overheads</t>
  </si>
  <si>
    <t>Net Income from Operations</t>
  </si>
  <si>
    <t>Add: Long Tail Income</t>
  </si>
  <si>
    <t>CASH SUMMARY</t>
  </si>
  <si>
    <t>Opening cash</t>
  </si>
  <si>
    <t>Net Cash generated by operations</t>
  </si>
  <si>
    <t>Cash Profit after interest &amp; taxes</t>
  </si>
  <si>
    <t>Cash released/absorbed by Working Capital</t>
  </si>
  <si>
    <t>Fixed asset purchases and sales</t>
  </si>
  <si>
    <t>Additional financing</t>
  </si>
  <si>
    <t>Closing Cash</t>
  </si>
  <si>
    <t>Net Cash generated by Legacy Co. in period</t>
  </si>
  <si>
    <t>Investments in Group Companies</t>
  </si>
  <si>
    <t>Dividends Paid to Shareholders</t>
  </si>
  <si>
    <t>Trial Balance Available this Period</t>
  </si>
  <si>
    <t>Current Share Price</t>
  </si>
  <si>
    <t>Financial Ratios</t>
  </si>
  <si>
    <t>Return on Equity</t>
  </si>
  <si>
    <t>Return on Assets</t>
  </si>
  <si>
    <t>Working Capital Ratio</t>
  </si>
  <si>
    <t>Gross Margin %</t>
  </si>
  <si>
    <t>RoSales%</t>
  </si>
  <si>
    <t>Return on Net Assets</t>
  </si>
  <si>
    <t>Asset Turnover</t>
  </si>
  <si>
    <t>This page contains the ACCOUNTS layout for this game. It is similar to that done by Yusuf for the other game. But it is not the same. It is a little simpler</t>
  </si>
  <si>
    <t>The accounts below contain the algorithms for creating a proper set of accounts. The numbers are strictly for example and testing purposes</t>
  </si>
  <si>
    <t>ALL NUMBERS ARE EXAMPLES ONLY</t>
  </si>
  <si>
    <t>Profit &amp; Loss Account</t>
  </si>
  <si>
    <t>Income from Operations in:</t>
  </si>
  <si>
    <t>Period</t>
  </si>
  <si>
    <t>REVENUE</t>
  </si>
  <si>
    <t>this is initial and continuing income</t>
  </si>
  <si>
    <t>Niche 1</t>
  </si>
  <si>
    <t>Niche 2</t>
  </si>
  <si>
    <t>Niche 3</t>
  </si>
  <si>
    <t>EXPENSES </t>
  </si>
  <si>
    <t>Leadership</t>
  </si>
  <si>
    <t>includes wages &amp; DISCRETIONARY EXP</t>
  </si>
  <si>
    <t>NOTE THESE COSTS COME FROM THE WORKFORCE AND THE DISCRETIONARY EXPENSES PLUS OTHER POSSIBLE SOURCES</t>
  </si>
  <si>
    <t>Sales and Distribution</t>
  </si>
  <si>
    <t>Market Support</t>
  </si>
  <si>
    <t>includes acquisition integration costs</t>
  </si>
  <si>
    <t>THIS LINE IS A CATCH-ALL IN CASE NEEDED</t>
  </si>
  <si>
    <t>Administration Charges</t>
  </si>
  <si>
    <t>NOTE INITIAL NOMINAL COST THEN FORMULA FROM PERIOD 4</t>
  </si>
  <si>
    <t>EBITDA: Earnings before Interest, taxation, depreciation and amortization</t>
  </si>
  <si>
    <t>Interest Charges on Intracompany debt</t>
  </si>
  <si>
    <t>EBDT: Earnings before depreciation &amp; tax</t>
  </si>
  <si>
    <t>Nominal Taxation: </t>
  </si>
  <si>
    <t>Net income after tax</t>
  </si>
  <si>
    <t>Balance Sheet</t>
  </si>
  <si>
    <t>At the end of </t>
  </si>
  <si>
    <t>Period </t>
  </si>
  <si>
    <t>Starting</t>
  </si>
  <si>
    <t>Investment</t>
  </si>
  <si>
    <t>the balance sheet shows</t>
  </si>
  <si>
    <t>Current Assets</t>
  </si>
  <si>
    <t>Fixed Assets</t>
  </si>
  <si>
    <t>Net Fixed Assets</t>
  </si>
  <si>
    <t>Current Liabilities</t>
  </si>
  <si>
    <t>Total supplier accounts payable </t>
  </si>
  <si>
    <t>Total Customer Advance Payments</t>
  </si>
  <si>
    <t>Total Current Liabilities</t>
  </si>
  <si>
    <t>IntraCompany Loans</t>
  </si>
  <si>
    <t>Starting debt</t>
  </si>
  <si>
    <t>Intracompany debt raised this period</t>
  </si>
  <si>
    <t>Total IntraCompany Long term Debt</t>
  </si>
  <si>
    <t>Equity</t>
  </si>
  <si>
    <t>Total Equity</t>
  </si>
  <si>
    <t>TEST</t>
  </si>
  <si>
    <t>Balance</t>
  </si>
  <si>
    <t>Change in balance</t>
  </si>
  <si>
    <t>Cash Flow</t>
  </si>
  <si>
    <t>During </t>
  </si>
  <si>
    <t>The following shifts in cash position happened DURING THE PERIOD</t>
  </si>
  <si>
    <t>Starting cash position</t>
  </si>
  <si>
    <t>Cash from Operations</t>
  </si>
  <si>
    <t>Change in total accounts receivable</t>
  </si>
  <si>
    <t>Change in total inventory </t>
  </si>
  <si>
    <t>Change in total Supplier Accounts Payable </t>
  </si>
  <si>
    <t>Customer total Advance Payments</t>
  </si>
  <si>
    <t>Net cash flow from operations</t>
  </si>
  <si>
    <t>Extra  internal Debt raised/repaid</t>
  </si>
  <si>
    <t>Closing cash position after internal investments</t>
  </si>
  <si>
    <t>NOTES</t>
  </si>
  <si>
    <t>Note: taxation is included though it would be dealt with a the corporate level</t>
  </si>
  <si>
    <t>if negative then tax is zero</t>
  </si>
  <si>
    <t>No dividends as it is a wholly owned subsidiary</t>
  </si>
  <si>
    <t>depreciation is included</t>
  </si>
  <si>
    <t>No interest on intracompany loans</t>
  </si>
  <si>
    <t>The accouts below contain the algorithms for creating a proper set of accounts. The numbers are strictly for example and testing purposes</t>
  </si>
  <si>
    <t>Revenue from Legacy Offerings</t>
  </si>
  <si>
    <t>AA011</t>
  </si>
  <si>
    <t>init</t>
  </si>
  <si>
    <t>Business</t>
  </si>
  <si>
    <t>AA012</t>
  </si>
  <si>
    <t>Consumer</t>
  </si>
  <si>
    <t>AA021</t>
  </si>
  <si>
    <t>AA011+AA012</t>
  </si>
  <si>
    <t>Total Legacy Revenue</t>
  </si>
  <si>
    <t>AA111</t>
  </si>
  <si>
    <t>AA112</t>
  </si>
  <si>
    <t>AA121</t>
  </si>
  <si>
    <t>AA111+AA112</t>
  </si>
  <si>
    <t>AA201</t>
  </si>
  <si>
    <t>AA021-AA121</t>
  </si>
  <si>
    <t>Total Gross Margin Legacy Offerings</t>
  </si>
  <si>
    <t>Revenue from New Offerings</t>
  </si>
  <si>
    <t>REVENUE FROM NEW OFFERINGS DOES NOT APPEAR IN THE ACCOUNTS UNTIL PERIOD 5 FOR LEGACY CO</t>
  </si>
  <si>
    <t>AA031</t>
  </si>
  <si>
    <t>func</t>
  </si>
  <si>
    <t>AA032</t>
  </si>
  <si>
    <t>AA033</t>
  </si>
  <si>
    <t>AA041</t>
  </si>
  <si>
    <t>AA031+AA032+AA033</t>
  </si>
  <si>
    <t>AA131</t>
  </si>
  <si>
    <t>%s FROM TABLE CAN DIFFER BY PERIOD</t>
  </si>
  <si>
    <t>AA132</t>
  </si>
  <si>
    <t>ADDITIONALLY, CAN BE CHANGED BY ACTIONS ETC.</t>
  </si>
  <si>
    <t>AA133</t>
  </si>
  <si>
    <t>AA141</t>
  </si>
  <si>
    <t>AA131+AA132+AA133</t>
  </si>
  <si>
    <t>AA202</t>
  </si>
  <si>
    <t>AA041-AA141</t>
  </si>
  <si>
    <t>Total Gross Margin New Offerings</t>
  </si>
  <si>
    <t>AA211</t>
  </si>
  <si>
    <t>AA201+AA202</t>
  </si>
  <si>
    <t>GRAND TOTAL GROSS MARGIN ALL OFFERINGS</t>
  </si>
  <si>
    <t>AB010</t>
  </si>
  <si>
    <t>AB011</t>
  </si>
  <si>
    <t>AB012</t>
  </si>
  <si>
    <t>AB013</t>
  </si>
  <si>
    <t>AB014</t>
  </si>
  <si>
    <t>AB015</t>
  </si>
  <si>
    <t>AB016</t>
  </si>
  <si>
    <t>AB017</t>
  </si>
  <si>
    <t>(AA021+AA041)*0.05</t>
  </si>
  <si>
    <t>AB021</t>
  </si>
  <si>
    <t>SUM(AB010-17)</t>
  </si>
  <si>
    <t>AB031</t>
  </si>
  <si>
    <t>AA211-AB021</t>
  </si>
  <si>
    <t>AB041</t>
  </si>
  <si>
    <t>BA033*0.05</t>
  </si>
  <si>
    <t>Interest Received on Intracompany loans</t>
  </si>
  <si>
    <t>AB051</t>
  </si>
  <si>
    <t>AB031+AB041</t>
  </si>
  <si>
    <t>AB061</t>
  </si>
  <si>
    <t>BA042*0.12</t>
  </si>
  <si>
    <t>AB071</t>
  </si>
  <si>
    <t>AB051-AB061</t>
  </si>
  <si>
    <t>taxes dealt with at corporate level but allowed or charged here</t>
  </si>
  <si>
    <t>AB081</t>
  </si>
  <si>
    <t>AB071*0.2</t>
  </si>
  <si>
    <t>Tax</t>
  </si>
  <si>
    <t>insert formula - if tax calcuation is negative it bcomes 0</t>
  </si>
  <si>
    <t>AB100</t>
  </si>
  <si>
    <t>AB071*0.8</t>
  </si>
  <si>
    <t>BA011</t>
  </si>
  <si>
    <t>CA061</t>
  </si>
  <si>
    <t>BA012,BA013</t>
  </si>
  <si>
    <t>(AA021+AA041)*0.1</t>
  </si>
  <si>
    <t>BA014,BA015</t>
  </si>
  <si>
    <t>(AA121+AA141)*0.1</t>
  </si>
  <si>
    <t>BA021</t>
  </si>
  <si>
    <t>SUM(BA011-15)</t>
  </si>
  <si>
    <t>Intrcompany loans</t>
  </si>
  <si>
    <t>BA031</t>
  </si>
  <si>
    <t>Transfer BA033</t>
  </si>
  <si>
    <t>Internal loans granted at start of period</t>
  </si>
  <si>
    <t>BA032</t>
  </si>
  <si>
    <t>Loans granted in period</t>
  </si>
  <si>
    <t>repayment</t>
  </si>
  <si>
    <t>BA033</t>
  </si>
  <si>
    <t>BA031+BA032</t>
  </si>
  <si>
    <t>Total intracompany loans granted</t>
  </si>
  <si>
    <t>BA040</t>
  </si>
  <si>
    <t>Transfer BA040+BA041</t>
  </si>
  <si>
    <t>BA041</t>
  </si>
  <si>
    <t>buy company?</t>
  </si>
  <si>
    <t>BA042</t>
  </si>
  <si>
    <t>BA040+BA041</t>
  </si>
  <si>
    <t>NOTE FORMULA VARIES</t>
  </si>
  <si>
    <t>BA043</t>
  </si>
  <si>
    <t>NOTE FORMULA MAY VARY</t>
  </si>
  <si>
    <t>BA051</t>
  </si>
  <si>
    <t>BA042-BA043</t>
  </si>
  <si>
    <t>NOTE FORMLA MAY VARY</t>
  </si>
  <si>
    <t>BA101</t>
  </si>
  <si>
    <t>BA021+BA031+BA051</t>
  </si>
  <si>
    <t>BB011</t>
  </si>
  <si>
    <t>BB012</t>
  </si>
  <si>
    <t>Transfer AB081</t>
  </si>
  <si>
    <t>Taxes Payable (delay one year)</t>
  </si>
  <si>
    <t>2 period delay in paying taxation</t>
  </si>
  <si>
    <t>BB013</t>
  </si>
  <si>
    <t>AA041*0.5</t>
  </si>
  <si>
    <t>BB021</t>
  </si>
  <si>
    <t>BB011+BB012+BB013</t>
  </si>
  <si>
    <t>offer</t>
  </si>
  <si>
    <t>BB111</t>
  </si>
  <si>
    <t>Transfer BB111</t>
  </si>
  <si>
    <t>BB112</t>
  </si>
  <si>
    <t>BB113</t>
  </si>
  <si>
    <t>(Transfer BB113)+AB100</t>
  </si>
  <si>
    <t>BB121</t>
  </si>
  <si>
    <t>BB111+BB113-BB112</t>
  </si>
  <si>
    <t>BB131</t>
  </si>
  <si>
    <t>BB021+BB121</t>
  </si>
  <si>
    <t>BA101-BA131</t>
  </si>
  <si>
    <t>Both these lines MUST BE AT ZERO</t>
  </si>
  <si>
    <t>Note: dividends are a % of the prior year's net profits</t>
  </si>
  <si>
    <t>They are paid in the next period and deducted from cash in that period.</t>
  </si>
  <si>
    <t>They are rcorded but not counted in the cashfow</t>
  </si>
  <si>
    <t>Then everything balances</t>
  </si>
  <si>
    <t>I now need to fix the 'finance' button the allow for the cash going out and I need to allow them to fix the percent of prior year's sales to calculate it</t>
  </si>
  <si>
    <t>This will be a difficulty but I don't quite know Why</t>
  </si>
  <si>
    <t>CA011</t>
  </si>
  <si>
    <t>CA021</t>
  </si>
  <si>
    <t>CA022</t>
  </si>
  <si>
    <t>CA023</t>
  </si>
  <si>
    <t>CA024</t>
  </si>
  <si>
    <t>CA025</t>
  </si>
  <si>
    <t>CA026</t>
  </si>
  <si>
    <t>CA027</t>
  </si>
  <si>
    <t>CA041</t>
  </si>
  <si>
    <t>CA051</t>
  </si>
  <si>
    <t>CA052</t>
  </si>
  <si>
    <t>Intracompany debt granted in period</t>
  </si>
  <si>
    <t>CA053</t>
  </si>
  <si>
    <t>CA100</t>
  </si>
  <si>
    <t>this line comes from the market share calculations</t>
  </si>
  <si>
    <t>sum of above</t>
  </si>
  <si>
    <t>25% ofB2B revenue</t>
  </si>
  <si>
    <t>25% of B2C revenue</t>
  </si>
  <si>
    <t>total revenue minus total cost of sales</t>
  </si>
  <si>
    <t>from niches calculations</t>
  </si>
  <si>
    <t>niche revenue times 25%</t>
  </si>
  <si>
    <t>sum of above CoS</t>
  </si>
  <si>
    <t>total revenue minus cost of sales</t>
  </si>
  <si>
    <t>sum of old and new offerings gross margins</t>
  </si>
  <si>
    <t>these data come from the workforce and discretionary income inputs</t>
  </si>
  <si>
    <t>this line is 'just in case'</t>
  </si>
  <si>
    <t>this line is automatically calculated as 10% of total GROSS MARGIN</t>
  </si>
  <si>
    <t>Sum of above costs</t>
  </si>
  <si>
    <t>gross margin minus overheads</t>
  </si>
  <si>
    <t>interest of 5% on negotiated intracompany loan</t>
  </si>
  <si>
    <t>subtraction</t>
  </si>
  <si>
    <t>see calculation in periods -2 and -1</t>
  </si>
  <si>
    <t>subtract depreciation</t>
  </si>
  <si>
    <t>calculated from cash flow: see early periods</t>
  </si>
  <si>
    <t>formulae as per early period</t>
  </si>
  <si>
    <t>Sum</t>
  </si>
  <si>
    <t>formula see early periods</t>
  </si>
  <si>
    <t>loans negotiated with NewCo plus repayment of loan at period 7</t>
  </si>
  <si>
    <t>carry over $15m and formula from early periods into the game</t>
  </si>
  <si>
    <t>allows for in period purchases: there are no purchases currently planned in this game - but will be in others</t>
  </si>
  <si>
    <t>see earlier period formula</t>
  </si>
  <si>
    <t>sum as per earlier periods</t>
  </si>
  <si>
    <t>sum as earlier periods</t>
  </si>
  <si>
    <t>formulae as per earlier periods</t>
  </si>
  <si>
    <t>SUM</t>
  </si>
  <si>
    <t>$35M CARRIED OVER INTO THE GAME DOES NOT CHANGE </t>
  </si>
  <si>
    <t>THIS IS RESERVED FOR DOING ACQUISITIONS - CURRENTLY NOT USED</t>
  </si>
  <si>
    <t>FORMULA AS PER PRIOR PERIODS</t>
  </si>
  <si>
    <t>pe earlier periods</t>
  </si>
  <si>
    <t>calculated as earlier periods P1 is the closing number from p-1</t>
  </si>
  <si>
    <t>same as earlier periods</t>
  </si>
  <si>
    <t>formula same as earlier periods</t>
  </si>
  <si>
    <t>FORMULAE SAME AS EARLIER PERIODS</t>
  </si>
  <si>
    <t>SAME AS EARLIER PERIODS</t>
  </si>
  <si>
    <t>SUM AS EARLIER PERIODS</t>
  </si>
  <si>
    <t>SEE EARLIER PERIODS</t>
  </si>
  <si>
    <t>SUMMARY OF ACCOUNTS</t>
  </si>
  <si>
    <t>TOTAL REVENUE ALL OFFERINGS</t>
  </si>
  <si>
    <t>TOTAL GROSS MARGIN ALL OFFERINGS</t>
  </si>
  <si>
    <t>TOTAL OVERHEADS</t>
  </si>
  <si>
    <t>EBITDA</t>
  </si>
  <si>
    <t>NET INCOME</t>
  </si>
  <si>
    <t>% RETURN ON SALES</t>
  </si>
  <si>
    <t>THIS IS USED TO CALCULATE THE VALUE OF THE BUSINESS BEING A MEASURE OF FINANCIAL EFFECTIVENESS</t>
  </si>
  <si>
    <t>% RETURN ON ASSETS</t>
  </si>
  <si>
    <t>NET WORKING CAPITAL</t>
  </si>
  <si>
    <t>WORKING CAPITAL RATIO</t>
  </si>
  <si>
    <t>NET CASH FLOW FROM OPERATIONS</t>
  </si>
  <si>
    <t>CAPITAL EXPENDITURE</t>
  </si>
  <si>
    <t>FREE CASH FLOW</t>
  </si>
  <si>
    <t>TRIAL BALANCE</t>
  </si>
  <si>
    <t>AS EARLIER PERIODS</t>
  </si>
  <si>
    <t>NOTE: TRIAL BALANCE IS A PERCENTAGE OF THE GROSS MARGIN OF THE PRIOR PERIOD</t>
  </si>
  <si>
    <t>IN THIS CASE WE HAVE SELECTED 80%</t>
  </si>
  <si>
    <t>THE TRIAL BALANCE WILL BE USED TO PLACE A LIMIT ON EXPENDITURE SO PREVENTING</t>
  </si>
  <si>
    <t>PLAYERS FROM SWAMPING THE GAME WITH DEBT</t>
  </si>
</sst>
</file>

<file path=xl/styles.xml><?xml version="1.0" encoding="utf-8"?>
<styleSheet xmlns="http://schemas.openxmlformats.org/spreadsheetml/2006/main">
  <numFmts count="3">
    <numFmt numFmtId="164" formatCode="GENERAL"/>
    <numFmt numFmtId="165" formatCode="@"/>
    <numFmt numFmtId="166"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0000"/>
      <name val="Calibri"/>
      <family val="2"/>
      <charset val="1"/>
    </font>
    <font>
      <sz val="11"/>
      <color rgb="FFFF0000"/>
      <name val="Calibri"/>
      <family val="2"/>
      <charset val="1"/>
    </font>
    <font>
      <sz val="11"/>
      <name val="Calibri"/>
      <family val="2"/>
      <charset val="1"/>
    </font>
    <font>
      <b val="true"/>
      <sz val="11"/>
      <name val="Calibri"/>
      <family val="2"/>
      <charset val="1"/>
    </font>
    <font>
      <u val="single"/>
      <sz val="11"/>
      <color rgb="FF0000FF"/>
      <name val="Calibri"/>
      <family val="2"/>
      <charset val="1"/>
    </font>
    <font>
      <b val="true"/>
      <sz val="18"/>
      <color rgb="FFFF0000"/>
      <name val="Calibri"/>
      <family val="2"/>
      <charset val="1"/>
    </font>
    <font>
      <b val="true"/>
      <sz val="11"/>
      <color rgb="FFCC0000"/>
      <name val="Calibri"/>
      <family val="2"/>
      <charset val="1"/>
    </font>
    <font>
      <sz val="11"/>
      <color rgb="FFCC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BEEF4"/>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center" vertical="center" textRotation="0" wrapText="tru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fals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6" fontId="7"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0" fillId="3" borderId="0" xfId="0" applyFont="fals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6" fontId="6" fillId="3" borderId="0" xfId="0" applyFont="true" applyBorder="false" applyAlignment="false" applyProtection="false">
      <alignment horizontal="general" vertical="bottom" textRotation="0" wrapText="false" indent="0" shrinkToFit="false"/>
      <protection locked="true" hidden="false"/>
    </xf>
    <xf numFmtId="166" fontId="5" fillId="3" borderId="0" xfId="0" applyFont="true" applyBorder="false" applyAlignment="false" applyProtection="false">
      <alignment horizontal="general" vertical="bottom" textRotation="0" wrapText="false" indent="0" shrinkToFit="false"/>
      <protection locked="true" hidden="false"/>
    </xf>
    <xf numFmtId="166"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false" applyProtection="false">
      <alignment horizontal="general" vertical="bottom" textRotation="0" wrapText="false" indent="0" shrinkToFit="false"/>
      <protection locked="true" hidden="false"/>
    </xf>
    <xf numFmtId="166" fontId="7" fillId="3"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true" applyAlignment="true" applyProtection="false">
      <alignment horizontal="center" vertical="bottom" textRotation="0" wrapText="false" indent="0" shrinkToFit="false"/>
      <protection locked="true" hidden="false"/>
    </xf>
    <xf numFmtId="166" fontId="7" fillId="0" borderId="0" xfId="0" applyFont="true" applyBorder="true" applyAlignment="true" applyProtection="false">
      <alignment horizontal="center" vertical="bottom" textRotation="0" wrapText="false" indent="0" shrinkToFit="false"/>
      <protection locked="true" hidden="false"/>
    </xf>
    <xf numFmtId="166" fontId="4" fillId="2"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center" textRotation="0" wrapText="false" indent="0" shrinkToFit="false"/>
      <protection locked="true" hidden="false"/>
    </xf>
    <xf numFmtId="166" fontId="5" fillId="2" borderId="0" xfId="0" applyFont="true" applyBorder="true" applyAlignment="true" applyProtection="false">
      <alignment horizontal="center" vertical="bottom" textRotation="0" wrapText="false" indent="0" shrinkToFit="false"/>
      <protection locked="true" hidden="false"/>
    </xf>
    <xf numFmtId="166" fontId="6" fillId="2" borderId="0" xfId="0" applyFont="true" applyBorder="true" applyAlignment="true" applyProtection="false">
      <alignment horizontal="center" vertical="bottom" textRotation="0" wrapText="false" indent="0" shrinkToFit="false"/>
      <protection locked="true" hidden="false"/>
    </xf>
    <xf numFmtId="166" fontId="7" fillId="2" borderId="0" xfId="0" applyFont="true" applyBorder="true" applyAlignment="true" applyProtection="false">
      <alignment horizontal="center" vertical="bottom" textRotation="0" wrapText="false" indent="0" shrinkToFit="false"/>
      <protection locked="true" hidden="false"/>
    </xf>
    <xf numFmtId="166" fontId="4" fillId="0" borderId="0" xfId="0" applyFont="true" applyBorder="true" applyAlignment="true" applyProtection="false">
      <alignment horizontal="center" vertical="bottom" textRotation="0" wrapText="false" indent="0" shrinkToFit="false"/>
      <protection locked="true" hidden="false"/>
    </xf>
    <xf numFmtId="166"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4"/>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I55" activeCellId="0" sqref="I55"/>
    </sheetView>
  </sheetViews>
  <sheetFormatPr defaultRowHeight="15"/>
  <cols>
    <col collapsed="false" hidden="false" max="1025" min="1" style="1" width="9.10526315789474"/>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0"/>
      <c r="B2" s="0"/>
      <c r="C2" s="0"/>
      <c r="D2" s="0"/>
      <c r="E2" s="0"/>
      <c r="F2" s="0"/>
      <c r="G2" s="0"/>
      <c r="H2" s="0"/>
      <c r="I2" s="1" t="s">
        <v>0</v>
      </c>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7" customFormat="false" ht="15" hidden="false" customHeight="false" outlineLevel="0" collapsed="false">
      <c r="A7" s="0"/>
      <c r="B7" s="0"/>
      <c r="C7" s="0"/>
      <c r="D7" s="0"/>
      <c r="E7" s="0"/>
      <c r="F7" s="0"/>
      <c r="G7" s="0"/>
      <c r="H7" s="0"/>
      <c r="I7" s="1" t="s">
        <v>1</v>
      </c>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10" customFormat="false" ht="15" hidden="false" customHeight="false" outlineLevel="0" collapsed="false">
      <c r="A10" s="0"/>
      <c r="B10" s="0"/>
      <c r="C10" s="1" t="s">
        <v>2</v>
      </c>
      <c r="D10" s="0"/>
      <c r="E10" s="0"/>
      <c r="F10" s="0"/>
      <c r="G10" s="0"/>
      <c r="H10" s="0"/>
      <c r="I10" s="1" t="s">
        <v>3</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0"/>
      <c r="B11" s="0"/>
      <c r="C11" s="0"/>
      <c r="D11" s="0"/>
      <c r="E11" s="0"/>
      <c r="F11" s="0"/>
      <c r="G11" s="0"/>
      <c r="H11" s="0"/>
      <c r="I11" s="1" t="s">
        <v>4</v>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0"/>
      <c r="B12" s="0"/>
      <c r="C12" s="0"/>
      <c r="D12" s="0"/>
      <c r="E12" s="0"/>
      <c r="F12" s="0"/>
      <c r="G12" s="0"/>
      <c r="H12" s="0"/>
      <c r="I12" s="1" t="s">
        <v>5</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5" customFormat="false" ht="15" hidden="false" customHeight="false" outlineLevel="0" collapsed="false">
      <c r="A15" s="0"/>
      <c r="B15" s="0"/>
      <c r="C15" s="1" t="s">
        <v>6</v>
      </c>
      <c r="D15" s="0"/>
      <c r="E15" s="0"/>
      <c r="F15" s="0"/>
      <c r="G15" s="0"/>
      <c r="H15" s="0"/>
      <c r="I15" s="1" t="s">
        <v>7</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7" customFormat="false" ht="15" hidden="false" customHeight="false" outlineLevel="0" collapsed="false">
      <c r="A17" s="0"/>
      <c r="B17" s="0"/>
      <c r="C17" s="1" t="s">
        <v>8</v>
      </c>
      <c r="D17" s="0"/>
      <c r="E17" s="0"/>
      <c r="F17" s="0"/>
      <c r="G17" s="0"/>
      <c r="H17" s="0"/>
      <c r="I17" s="1" t="s">
        <v>9</v>
      </c>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0"/>
      <c r="B18" s="0"/>
      <c r="C18" s="0"/>
      <c r="D18" s="0"/>
      <c r="E18" s="0"/>
      <c r="F18" s="0"/>
      <c r="G18" s="0"/>
      <c r="H18" s="0"/>
      <c r="I18" s="1" t="s">
        <v>10</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0"/>
      <c r="B19" s="0"/>
      <c r="C19" s="0"/>
      <c r="D19" s="0"/>
      <c r="E19" s="0"/>
      <c r="F19" s="0"/>
      <c r="G19" s="0"/>
      <c r="H19" s="0"/>
      <c r="I19" s="1" t="s">
        <v>11</v>
      </c>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0"/>
      <c r="B20" s="0"/>
      <c r="C20" s="0"/>
      <c r="D20" s="0"/>
      <c r="E20" s="0"/>
      <c r="F20" s="0"/>
      <c r="G20" s="0"/>
      <c r="H20" s="0"/>
      <c r="I20" s="1" t="s">
        <v>12</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2" customFormat="false" ht="15" hidden="false" customHeight="false" outlineLevel="0" collapsed="false">
      <c r="A22" s="0"/>
      <c r="B22" s="0"/>
      <c r="C22" s="1" t="s">
        <v>13</v>
      </c>
      <c r="D22" s="0"/>
      <c r="E22" s="0"/>
      <c r="F22" s="0"/>
      <c r="G22" s="0"/>
      <c r="H22" s="0"/>
      <c r="I22" s="1" t="s">
        <v>14</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4" customFormat="false" ht="15" hidden="false" customHeight="false" outlineLevel="0" collapsed="false">
      <c r="A24" s="0"/>
      <c r="B24" s="0"/>
      <c r="C24" s="1" t="s">
        <v>15</v>
      </c>
      <c r="D24" s="0"/>
      <c r="E24" s="0"/>
      <c r="F24" s="0"/>
      <c r="G24" s="0"/>
      <c r="H24" s="0"/>
      <c r="I24" s="1" t="s">
        <v>16</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7" customFormat="false" ht="15" hidden="false" customHeight="false" outlineLevel="0" collapsed="false">
      <c r="A27" s="0"/>
      <c r="B27" s="0"/>
      <c r="C27" s="1" t="s">
        <v>17</v>
      </c>
      <c r="D27" s="0"/>
      <c r="E27" s="0"/>
      <c r="F27" s="0"/>
      <c r="G27" s="0"/>
      <c r="H27" s="0"/>
      <c r="I27" s="1" t="s">
        <v>18</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31" customFormat="false" ht="15" hidden="false" customHeight="false" outlineLevel="0" collapsed="false">
      <c r="A31" s="0"/>
      <c r="B31" s="1" t="s">
        <v>19</v>
      </c>
      <c r="C31" s="0"/>
      <c r="D31" s="0"/>
      <c r="E31" s="0"/>
      <c r="F31" s="0"/>
      <c r="G31" s="0"/>
      <c r="H31" s="0"/>
      <c r="I31" s="1" t="s">
        <v>20</v>
      </c>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0"/>
      <c r="B32" s="0"/>
      <c r="C32" s="0"/>
      <c r="D32" s="0"/>
      <c r="E32" s="0"/>
      <c r="F32" s="0"/>
      <c r="G32" s="0"/>
      <c r="H32" s="0"/>
      <c r="I32" s="1" t="s">
        <v>21</v>
      </c>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0"/>
      <c r="B33" s="0"/>
      <c r="C33" s="0"/>
      <c r="D33" s="0"/>
      <c r="E33" s="0"/>
      <c r="F33" s="0"/>
      <c r="G33" s="0"/>
      <c r="H33" s="0"/>
      <c r="I33" s="1" t="s">
        <v>22</v>
      </c>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0"/>
      <c r="B34" s="0"/>
      <c r="C34" s="0"/>
      <c r="D34" s="0"/>
      <c r="E34" s="0"/>
      <c r="F34" s="0"/>
      <c r="G34" s="0"/>
      <c r="H34" s="0"/>
      <c r="I34" s="1" t="s">
        <v>23</v>
      </c>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0"/>
      <c r="B35" s="1" t="s">
        <v>24</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7" customFormat="false" ht="15" hidden="false" customHeight="false" outlineLevel="0" collapsed="false">
      <c r="A37" s="0"/>
      <c r="B37" s="0"/>
      <c r="C37" s="1" t="s">
        <v>25</v>
      </c>
      <c r="D37" s="0"/>
      <c r="E37" s="0"/>
      <c r="F37" s="0"/>
      <c r="G37" s="0"/>
      <c r="H37" s="0"/>
      <c r="I37" s="1" t="s">
        <v>26</v>
      </c>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0"/>
      <c r="B38" s="0"/>
      <c r="C38" s="1" t="s">
        <v>27</v>
      </c>
      <c r="D38" s="0"/>
      <c r="E38" s="0"/>
      <c r="F38" s="0"/>
      <c r="G38" s="0"/>
      <c r="H38" s="0"/>
      <c r="I38" s="1" t="s">
        <v>28</v>
      </c>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0"/>
      <c r="B39" s="0"/>
      <c r="C39" s="1" t="s">
        <v>29</v>
      </c>
      <c r="D39" s="0"/>
      <c r="E39" s="0"/>
      <c r="F39" s="0"/>
      <c r="G39" s="0"/>
      <c r="H39" s="0"/>
      <c r="I39" s="1" t="s">
        <v>30</v>
      </c>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0"/>
      <c r="B40" s="0"/>
      <c r="C40" s="1" t="s">
        <v>31</v>
      </c>
      <c r="D40" s="0"/>
      <c r="E40" s="0"/>
      <c r="F40" s="0"/>
      <c r="G40" s="0"/>
      <c r="H40" s="0"/>
      <c r="I40" s="1" t="s">
        <v>32</v>
      </c>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0"/>
      <c r="B41" s="0"/>
      <c r="C41" s="1" t="s">
        <v>33</v>
      </c>
      <c r="D41" s="0"/>
      <c r="E41" s="0"/>
      <c r="F41" s="0"/>
      <c r="G41" s="0"/>
      <c r="H41" s="0"/>
      <c r="I41" s="1" t="s">
        <v>34</v>
      </c>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0"/>
      <c r="B42" s="0"/>
      <c r="C42" s="1" t="s">
        <v>35</v>
      </c>
      <c r="D42" s="0"/>
      <c r="E42" s="0"/>
      <c r="F42" s="0"/>
      <c r="G42" s="0"/>
      <c r="H42" s="0"/>
      <c r="I42" s="1" t="s">
        <v>36</v>
      </c>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0"/>
      <c r="B43" s="0"/>
      <c r="C43" s="1" t="s">
        <v>37</v>
      </c>
      <c r="D43" s="0"/>
      <c r="E43" s="0"/>
      <c r="F43" s="0"/>
      <c r="G43" s="0"/>
      <c r="H43" s="0"/>
      <c r="I43" s="1" t="s">
        <v>38</v>
      </c>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0"/>
      <c r="B44" s="0"/>
      <c r="C44" s="0"/>
      <c r="D44" s="0"/>
      <c r="E44" s="0"/>
      <c r="F44" s="0"/>
      <c r="G44" s="0"/>
      <c r="H44" s="0"/>
      <c r="I44" s="1" t="s">
        <v>39</v>
      </c>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6" customFormat="false" ht="15" hidden="false" customHeight="false" outlineLevel="0" collapsed="false">
      <c r="A46" s="0"/>
      <c r="B46" s="0"/>
      <c r="C46" s="1" t="s">
        <v>40</v>
      </c>
      <c r="D46" s="0"/>
      <c r="E46" s="0"/>
      <c r="F46" s="0"/>
      <c r="G46" s="0"/>
      <c r="H46" s="0"/>
      <c r="I46" s="1" t="s">
        <v>41</v>
      </c>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8" customFormat="false" ht="15" hidden="false" customHeight="false" outlineLevel="0" collapsed="false">
      <c r="A48" s="0"/>
      <c r="B48" s="0"/>
      <c r="C48" s="1" t="s">
        <v>42</v>
      </c>
      <c r="D48" s="0"/>
      <c r="E48" s="0"/>
      <c r="F48" s="0"/>
      <c r="G48" s="0"/>
      <c r="H48" s="0"/>
      <c r="I48" s="1" t="s">
        <v>43</v>
      </c>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0"/>
      <c r="B49" s="0"/>
      <c r="C49" s="1" t="s">
        <v>44</v>
      </c>
      <c r="D49" s="0"/>
      <c r="E49" s="0"/>
      <c r="F49" s="0"/>
      <c r="G49" s="0"/>
      <c r="H49" s="0"/>
      <c r="I49" s="1" t="s">
        <v>45</v>
      </c>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0"/>
      <c r="B50" s="0"/>
      <c r="C50" s="1" t="s">
        <v>46</v>
      </c>
      <c r="D50" s="0"/>
      <c r="E50" s="0"/>
      <c r="F50" s="0"/>
      <c r="G50" s="0"/>
      <c r="H50" s="0"/>
      <c r="I50" s="1" t="s">
        <v>47</v>
      </c>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0"/>
      <c r="B51" s="0"/>
      <c r="C51" s="1" t="s">
        <v>48</v>
      </c>
      <c r="D51" s="0"/>
      <c r="E51" s="0"/>
      <c r="F51" s="0"/>
      <c r="G51" s="0"/>
      <c r="H51" s="0"/>
      <c r="I51" s="1" t="s">
        <v>49</v>
      </c>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0"/>
      <c r="B52" s="0"/>
      <c r="C52" s="0"/>
      <c r="D52" s="0"/>
      <c r="E52" s="0"/>
      <c r="F52" s="0"/>
      <c r="G52" s="0"/>
      <c r="H52" s="0"/>
      <c r="I52" s="1" t="s">
        <v>50</v>
      </c>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0"/>
      <c r="B53" s="0"/>
      <c r="C53" s="1" t="s">
        <v>51</v>
      </c>
      <c r="D53" s="0"/>
      <c r="E53" s="0"/>
      <c r="F53" s="0"/>
      <c r="G53" s="0"/>
      <c r="H53" s="0"/>
      <c r="I53" s="1" t="s">
        <v>52</v>
      </c>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0"/>
      <c r="B54" s="0"/>
      <c r="C54" s="1" t="s">
        <v>53</v>
      </c>
      <c r="D54" s="0"/>
      <c r="E54" s="0"/>
      <c r="F54" s="0"/>
      <c r="G54" s="0"/>
      <c r="H54" s="0"/>
      <c r="I54" s="1" t="s">
        <v>54</v>
      </c>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0"/>
      <c r="B55" s="0"/>
      <c r="C55" s="0"/>
      <c r="D55" s="0"/>
      <c r="E55" s="0"/>
      <c r="F55" s="0"/>
      <c r="G55" s="0"/>
      <c r="H55" s="0"/>
      <c r="I55" s="1" t="s">
        <v>55</v>
      </c>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7" customFormat="false" ht="15" hidden="false" customHeight="false" outlineLevel="0" collapsed="false">
      <c r="A57" s="0"/>
      <c r="B57" s="0"/>
      <c r="C57" s="1" t="s">
        <v>56</v>
      </c>
      <c r="D57" s="0"/>
      <c r="E57" s="0"/>
      <c r="F57" s="0"/>
      <c r="G57" s="0"/>
      <c r="H57" s="0"/>
      <c r="I57" s="1" t="s">
        <v>57</v>
      </c>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61" customFormat="false" ht="15" hidden="false" customHeight="false" outlineLevel="0" collapsed="false">
      <c r="A61" s="0"/>
      <c r="B61" s="0"/>
      <c r="C61" s="0"/>
      <c r="D61" s="0"/>
      <c r="E61" s="0"/>
      <c r="F61" s="0"/>
      <c r="G61" s="0"/>
      <c r="H61" s="0"/>
      <c r="I61" s="1" t="s">
        <v>58</v>
      </c>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0"/>
      <c r="B62" s="1" t="s">
        <v>59</v>
      </c>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0"/>
      <c r="B63" s="0"/>
      <c r="C63" s="1" t="s">
        <v>60</v>
      </c>
      <c r="D63" s="0"/>
      <c r="E63" s="0"/>
      <c r="F63" s="0"/>
      <c r="G63" s="0"/>
      <c r="H63" s="0"/>
      <c r="I63" s="1" t="s">
        <v>61</v>
      </c>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5" customFormat="false" ht="15" hidden="false" customHeight="false" outlineLevel="0" collapsed="false">
      <c r="A65" s="0"/>
      <c r="B65" s="0"/>
      <c r="C65" s="1" t="s">
        <v>62</v>
      </c>
      <c r="D65" s="0"/>
      <c r="E65" s="0"/>
      <c r="F65" s="0"/>
      <c r="G65" s="0"/>
      <c r="H65" s="0"/>
      <c r="I65" s="1" t="s">
        <v>63</v>
      </c>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0"/>
      <c r="B66" s="0"/>
      <c r="C66" s="0"/>
      <c r="D66" s="0"/>
      <c r="E66" s="0"/>
      <c r="F66" s="0"/>
      <c r="G66" s="0"/>
      <c r="H66" s="0"/>
      <c r="I66" s="1" t="s">
        <v>64</v>
      </c>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8" customFormat="false" ht="15" hidden="false" customHeight="false" outlineLevel="0" collapsed="false">
      <c r="A68" s="0"/>
      <c r="B68" s="0"/>
      <c r="C68" s="1" t="s">
        <v>65</v>
      </c>
      <c r="D68" s="0"/>
      <c r="E68" s="0"/>
      <c r="F68" s="0"/>
      <c r="G68" s="0"/>
      <c r="H68" s="0"/>
      <c r="I68" s="1" t="s">
        <v>66</v>
      </c>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0"/>
      <c r="B69" s="0"/>
      <c r="C69" s="0"/>
      <c r="D69" s="0"/>
      <c r="E69" s="0"/>
      <c r="F69" s="0"/>
      <c r="G69" s="0"/>
      <c r="H69" s="0"/>
      <c r="I69" s="1" t="s">
        <v>67</v>
      </c>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0"/>
      <c r="B70" s="0"/>
      <c r="C70" s="1" t="s">
        <v>68</v>
      </c>
      <c r="D70" s="0"/>
      <c r="E70" s="0"/>
      <c r="F70" s="0"/>
      <c r="G70" s="0"/>
      <c r="H70" s="0"/>
      <c r="I70" s="1" t="s">
        <v>69</v>
      </c>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2" customFormat="false" ht="15" hidden="false" customHeight="false" outlineLevel="0" collapsed="false">
      <c r="A72" s="0"/>
      <c r="B72" s="0"/>
      <c r="C72" s="1" t="s">
        <v>70</v>
      </c>
      <c r="D72" s="0"/>
      <c r="E72" s="0"/>
      <c r="F72" s="0"/>
      <c r="G72" s="0"/>
      <c r="H72" s="0"/>
      <c r="I72" s="1" t="s">
        <v>71</v>
      </c>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0"/>
      <c r="B73" s="0"/>
      <c r="C73" s="1" t="s">
        <v>72</v>
      </c>
      <c r="D73" s="0"/>
      <c r="E73" s="0"/>
      <c r="F73" s="0"/>
      <c r="G73" s="0"/>
      <c r="H73" s="0"/>
      <c r="I73" s="1" t="s">
        <v>73</v>
      </c>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0"/>
      <c r="B74" s="0"/>
      <c r="C74" s="0"/>
      <c r="D74" s="0"/>
      <c r="E74" s="0"/>
      <c r="F74" s="0"/>
      <c r="G74" s="0"/>
      <c r="H74" s="0"/>
      <c r="I74" s="1" t="s">
        <v>74</v>
      </c>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6" customFormat="false" ht="15" hidden="false" customHeight="false" outlineLevel="0" collapsed="false">
      <c r="A76" s="0"/>
      <c r="B76" s="0"/>
      <c r="C76" s="1" t="s">
        <v>75</v>
      </c>
      <c r="D76" s="0"/>
      <c r="E76" s="0"/>
      <c r="F76" s="0"/>
      <c r="G76" s="0"/>
      <c r="H76" s="0"/>
      <c r="I76" s="1" t="s">
        <v>76</v>
      </c>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0"/>
      <c r="B77" s="0"/>
      <c r="C77" s="1" t="s">
        <v>77</v>
      </c>
      <c r="D77" s="0"/>
      <c r="E77" s="0"/>
      <c r="F77" s="0"/>
      <c r="G77" s="0"/>
      <c r="H77" s="0"/>
      <c r="I77" s="1" t="s">
        <v>78</v>
      </c>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0"/>
      <c r="B78" s="0"/>
      <c r="C78" s="0"/>
      <c r="D78" s="0"/>
      <c r="E78" s="0"/>
      <c r="F78" s="0"/>
      <c r="G78" s="0"/>
      <c r="H78" s="0"/>
      <c r="I78" s="1" t="s">
        <v>79</v>
      </c>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0"/>
      <c r="B79" s="0"/>
      <c r="C79" s="1" t="s">
        <v>80</v>
      </c>
      <c r="D79" s="0"/>
      <c r="E79" s="0"/>
      <c r="F79" s="0"/>
      <c r="G79" s="0"/>
      <c r="H79" s="0"/>
      <c r="I79" s="1" t="s">
        <v>81</v>
      </c>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2" s="2" customFormat="true" ht="15" hidden="false" customHeight="false" outlineLevel="0" collapsed="false">
      <c r="C82" s="2" t="s">
        <v>82</v>
      </c>
      <c r="I82" s="2" t="s">
        <v>83</v>
      </c>
    </row>
    <row r="83" customFormat="false" ht="15" hidden="false" customHeight="false" outlineLevel="0" collapsed="false">
      <c r="B83" s="0"/>
      <c r="C83" s="0"/>
      <c r="D83" s="0"/>
      <c r="F83" s="0"/>
      <c r="G83" s="0"/>
      <c r="I83" s="0"/>
      <c r="J83" s="0"/>
      <c r="K83" s="0"/>
      <c r="L83" s="0"/>
      <c r="M83" s="0"/>
      <c r="N83" s="0"/>
      <c r="O83" s="0"/>
      <c r="P83" s="0"/>
      <c r="Q83" s="0"/>
      <c r="R83" s="0"/>
      <c r="S83" s="0"/>
      <c r="T83" s="0"/>
    </row>
    <row r="84" customFormat="false" ht="15" hidden="false" customHeight="false" outlineLevel="0" collapsed="false">
      <c r="B84" s="0"/>
      <c r="C84" s="0"/>
      <c r="D84" s="0"/>
      <c r="F84" s="0"/>
      <c r="G84" s="0"/>
      <c r="I84" s="0"/>
      <c r="J84" s="0"/>
      <c r="K84" s="0"/>
      <c r="L84" s="0"/>
      <c r="M84" s="0"/>
      <c r="N84" s="0"/>
      <c r="O84" s="0"/>
      <c r="P84" s="0"/>
      <c r="Q84" s="0"/>
      <c r="R84" s="0"/>
      <c r="S84" s="0"/>
      <c r="T84" s="0"/>
    </row>
    <row r="85" customFormat="false" ht="15" hidden="false" customHeight="false" outlineLevel="0" collapsed="false">
      <c r="B85" s="1" t="s">
        <v>84</v>
      </c>
      <c r="C85" s="0"/>
      <c r="D85" s="0"/>
      <c r="F85" s="0"/>
      <c r="G85" s="0"/>
      <c r="I85" s="0"/>
      <c r="J85" s="0"/>
      <c r="K85" s="0"/>
      <c r="L85" s="0"/>
      <c r="M85" s="0"/>
      <c r="N85" s="0"/>
      <c r="O85" s="0"/>
      <c r="P85" s="0"/>
      <c r="Q85" s="0"/>
      <c r="R85" s="0"/>
      <c r="S85" s="0"/>
      <c r="T85" s="0"/>
    </row>
    <row r="86" customFormat="false" ht="15" hidden="false" customHeight="false" outlineLevel="0" collapsed="false">
      <c r="B86" s="0"/>
      <c r="C86" s="1" t="s">
        <v>85</v>
      </c>
      <c r="D86" s="0"/>
      <c r="F86" s="0"/>
      <c r="G86" s="0"/>
      <c r="I86" s="1" t="s">
        <v>86</v>
      </c>
      <c r="J86" s="0"/>
      <c r="K86" s="0"/>
      <c r="L86" s="0"/>
      <c r="M86" s="0"/>
      <c r="N86" s="0"/>
      <c r="O86" s="0"/>
      <c r="P86" s="0"/>
      <c r="Q86" s="0"/>
      <c r="R86" s="0"/>
      <c r="S86" s="0"/>
      <c r="T86" s="0"/>
    </row>
    <row r="87" customFormat="false" ht="15" hidden="false" customHeight="false" outlineLevel="0" collapsed="false">
      <c r="B87" s="0"/>
      <c r="C87" s="0"/>
      <c r="D87" s="0"/>
      <c r="F87" s="0"/>
      <c r="G87" s="0"/>
      <c r="I87" s="1" t="s">
        <v>64</v>
      </c>
      <c r="J87" s="0"/>
      <c r="K87" s="0"/>
      <c r="L87" s="0"/>
      <c r="M87" s="0"/>
      <c r="N87" s="0"/>
      <c r="O87" s="0"/>
      <c r="P87" s="0"/>
      <c r="Q87" s="0"/>
      <c r="R87" s="0"/>
      <c r="S87" s="0"/>
      <c r="T87" s="0"/>
    </row>
    <row r="88" customFormat="false" ht="15" hidden="false" customHeight="false" outlineLevel="0" collapsed="false">
      <c r="B88" s="0"/>
      <c r="C88" s="0"/>
      <c r="D88" s="0"/>
      <c r="F88" s="0"/>
      <c r="G88" s="0"/>
      <c r="I88" s="0"/>
      <c r="J88" s="0"/>
      <c r="K88" s="0"/>
      <c r="L88" s="0"/>
      <c r="M88" s="0"/>
      <c r="N88" s="0"/>
      <c r="O88" s="0"/>
      <c r="P88" s="0"/>
      <c r="Q88" s="0"/>
      <c r="R88" s="0"/>
      <c r="S88" s="0"/>
      <c r="T88" s="0"/>
    </row>
    <row r="89" customFormat="false" ht="15" hidden="false" customHeight="false" outlineLevel="0" collapsed="false">
      <c r="B89" s="0"/>
      <c r="C89" s="1" t="s">
        <v>87</v>
      </c>
      <c r="D89" s="0"/>
      <c r="F89" s="0"/>
      <c r="G89" s="0"/>
      <c r="I89" s="1" t="s">
        <v>88</v>
      </c>
      <c r="J89" s="0"/>
      <c r="K89" s="0"/>
      <c r="L89" s="0"/>
      <c r="M89" s="0"/>
      <c r="N89" s="0"/>
      <c r="O89" s="0"/>
      <c r="P89" s="0"/>
      <c r="Q89" s="0"/>
      <c r="R89" s="0"/>
      <c r="S89" s="0"/>
      <c r="T89" s="0"/>
    </row>
    <row r="90" customFormat="false" ht="15" hidden="false" customHeight="false" outlineLevel="0" collapsed="false">
      <c r="B90" s="0"/>
      <c r="C90" s="0"/>
      <c r="D90" s="0"/>
      <c r="F90" s="0"/>
      <c r="G90" s="0"/>
      <c r="I90" s="1" t="s">
        <v>89</v>
      </c>
      <c r="J90" s="0"/>
      <c r="K90" s="0"/>
      <c r="L90" s="0"/>
      <c r="M90" s="0"/>
      <c r="N90" s="0"/>
      <c r="O90" s="0"/>
      <c r="P90" s="0"/>
      <c r="Q90" s="0"/>
      <c r="R90" s="0"/>
      <c r="S90" s="0"/>
      <c r="T90" s="0"/>
    </row>
    <row r="91" customFormat="false" ht="15" hidden="false" customHeight="false" outlineLevel="0" collapsed="false">
      <c r="B91" s="0"/>
      <c r="C91" s="0"/>
      <c r="D91" s="0"/>
      <c r="F91" s="0"/>
      <c r="G91" s="0"/>
      <c r="I91" s="0"/>
      <c r="J91" s="0"/>
      <c r="K91" s="0"/>
      <c r="L91" s="0"/>
      <c r="M91" s="0"/>
      <c r="N91" s="0"/>
      <c r="O91" s="0"/>
      <c r="P91" s="0"/>
      <c r="Q91" s="0"/>
      <c r="R91" s="0"/>
      <c r="S91" s="0"/>
      <c r="T91" s="0"/>
    </row>
    <row r="92" customFormat="false" ht="15" hidden="false" customHeight="false" outlineLevel="0" collapsed="false">
      <c r="B92" s="0"/>
      <c r="C92" s="1" t="s">
        <v>90</v>
      </c>
      <c r="D92" s="0"/>
      <c r="F92" s="0"/>
      <c r="G92" s="0"/>
      <c r="I92" s="1" t="s">
        <v>91</v>
      </c>
      <c r="J92" s="0"/>
      <c r="K92" s="0"/>
      <c r="L92" s="0"/>
      <c r="M92" s="0"/>
      <c r="N92" s="0"/>
      <c r="O92" s="0"/>
      <c r="P92" s="0"/>
      <c r="Q92" s="0"/>
      <c r="R92" s="0"/>
      <c r="S92" s="0"/>
      <c r="T92" s="0"/>
    </row>
    <row r="93" customFormat="false" ht="15" hidden="false" customHeight="false" outlineLevel="0" collapsed="false">
      <c r="B93" s="0"/>
      <c r="C93" s="0"/>
      <c r="D93" s="0"/>
      <c r="F93" s="0"/>
      <c r="G93" s="0"/>
      <c r="I93" s="1" t="s">
        <v>92</v>
      </c>
      <c r="J93" s="0"/>
      <c r="K93" s="0"/>
      <c r="L93" s="0"/>
      <c r="M93" s="0"/>
      <c r="N93" s="0"/>
      <c r="O93" s="0"/>
      <c r="P93" s="0"/>
      <c r="Q93" s="0"/>
      <c r="R93" s="0"/>
      <c r="S93" s="0"/>
      <c r="T93" s="0"/>
    </row>
    <row r="94" customFormat="false" ht="15" hidden="false" customHeight="false" outlineLevel="0" collapsed="false">
      <c r="B94" s="0"/>
      <c r="C94" s="0"/>
      <c r="D94" s="0"/>
      <c r="F94" s="0"/>
      <c r="G94" s="0"/>
      <c r="I94" s="0"/>
      <c r="J94" s="0"/>
      <c r="K94" s="0"/>
      <c r="L94" s="0"/>
      <c r="M94" s="0"/>
      <c r="N94" s="0"/>
      <c r="O94" s="0"/>
      <c r="P94" s="0"/>
      <c r="Q94" s="0"/>
      <c r="R94" s="0"/>
      <c r="S94" s="0"/>
      <c r="T94" s="0"/>
    </row>
    <row r="95" customFormat="false" ht="15" hidden="false" customHeight="false" outlineLevel="0" collapsed="false">
      <c r="B95" s="0"/>
      <c r="C95" s="1" t="s">
        <v>93</v>
      </c>
      <c r="D95" s="0"/>
      <c r="F95" s="0"/>
      <c r="G95" s="0"/>
      <c r="I95" s="1" t="s">
        <v>94</v>
      </c>
      <c r="J95" s="0"/>
      <c r="K95" s="0"/>
      <c r="L95" s="0"/>
      <c r="M95" s="0"/>
      <c r="N95" s="0"/>
      <c r="O95" s="0"/>
      <c r="P95" s="0"/>
      <c r="Q95" s="0"/>
      <c r="R95" s="0"/>
      <c r="S95" s="0"/>
      <c r="T95" s="0"/>
    </row>
    <row r="96" customFormat="false" ht="15" hidden="false" customHeight="false" outlineLevel="0" collapsed="false">
      <c r="B96" s="0"/>
      <c r="C96" s="0"/>
      <c r="D96" s="0"/>
      <c r="F96" s="0"/>
      <c r="G96" s="0"/>
      <c r="I96" s="1" t="s">
        <v>95</v>
      </c>
      <c r="J96" s="0"/>
      <c r="K96" s="0"/>
      <c r="L96" s="0"/>
      <c r="M96" s="0"/>
      <c r="N96" s="0"/>
      <c r="O96" s="0"/>
      <c r="P96" s="0"/>
      <c r="Q96" s="0"/>
      <c r="R96" s="0"/>
      <c r="S96" s="0"/>
      <c r="T96" s="0"/>
    </row>
    <row r="97" customFormat="false" ht="15" hidden="false" customHeight="false" outlineLevel="0" collapsed="false">
      <c r="B97" s="0"/>
      <c r="C97" s="0"/>
      <c r="D97" s="0"/>
      <c r="F97" s="0"/>
      <c r="G97" s="0"/>
      <c r="I97" s="1" t="s">
        <v>96</v>
      </c>
      <c r="J97" s="0"/>
      <c r="K97" s="0"/>
      <c r="L97" s="0"/>
      <c r="M97" s="0"/>
      <c r="N97" s="0"/>
      <c r="O97" s="0"/>
      <c r="P97" s="0"/>
      <c r="Q97" s="0"/>
      <c r="R97" s="0"/>
      <c r="S97" s="0"/>
      <c r="T97" s="0"/>
    </row>
    <row r="98" customFormat="false" ht="15" hidden="false" customHeight="false" outlineLevel="0" collapsed="false">
      <c r="B98" s="0"/>
      <c r="C98" s="0"/>
      <c r="D98" s="0"/>
      <c r="F98" s="0"/>
      <c r="G98" s="0"/>
      <c r="I98" s="0"/>
      <c r="J98" s="0"/>
      <c r="K98" s="0"/>
      <c r="L98" s="0"/>
      <c r="M98" s="0"/>
      <c r="N98" s="0"/>
      <c r="O98" s="0"/>
      <c r="P98" s="0"/>
      <c r="Q98" s="0"/>
      <c r="R98" s="0"/>
      <c r="S98" s="0"/>
      <c r="T98" s="0"/>
    </row>
    <row r="99" customFormat="false" ht="15" hidden="false" customHeight="false" outlineLevel="0" collapsed="false">
      <c r="B99" s="0"/>
      <c r="C99" s="1" t="s">
        <v>97</v>
      </c>
      <c r="D99" s="0"/>
      <c r="F99" s="0"/>
      <c r="G99" s="0"/>
      <c r="I99" s="1" t="s">
        <v>98</v>
      </c>
      <c r="J99" s="0"/>
      <c r="K99" s="0"/>
      <c r="L99" s="0"/>
      <c r="M99" s="0"/>
      <c r="N99" s="0"/>
      <c r="O99" s="0"/>
      <c r="P99" s="0"/>
      <c r="Q99" s="0"/>
      <c r="R99" s="0"/>
      <c r="S99" s="0"/>
      <c r="T99" s="0"/>
    </row>
    <row r="100" customFormat="false" ht="15" hidden="false" customHeight="false" outlineLevel="0" collapsed="false">
      <c r="B100" s="0"/>
      <c r="C100" s="0"/>
      <c r="D100" s="0"/>
      <c r="F100" s="0"/>
      <c r="G100" s="0"/>
      <c r="I100" s="0"/>
      <c r="J100" s="0"/>
      <c r="K100" s="0"/>
      <c r="L100" s="0"/>
      <c r="M100" s="0"/>
      <c r="N100" s="0"/>
      <c r="O100" s="0"/>
      <c r="P100" s="0"/>
      <c r="Q100" s="0"/>
      <c r="R100" s="0"/>
      <c r="S100" s="0"/>
      <c r="T100" s="0"/>
    </row>
    <row r="101" customFormat="false" ht="15" hidden="false" customHeight="false" outlineLevel="0" collapsed="false">
      <c r="B101" s="0"/>
      <c r="C101" s="0"/>
      <c r="D101" s="0"/>
      <c r="F101" s="0"/>
      <c r="G101" s="0"/>
      <c r="I101" s="0"/>
      <c r="J101" s="0"/>
      <c r="K101" s="0"/>
      <c r="L101" s="0"/>
      <c r="M101" s="0"/>
      <c r="N101" s="0"/>
      <c r="O101" s="0"/>
      <c r="P101" s="0"/>
      <c r="Q101" s="0"/>
      <c r="R101" s="0"/>
      <c r="S101" s="0"/>
      <c r="T101" s="0"/>
    </row>
    <row r="102" customFormat="false" ht="15" hidden="false" customHeight="true" outlineLevel="0" collapsed="false">
      <c r="B102" s="0"/>
      <c r="C102" s="1" t="s">
        <v>99</v>
      </c>
      <c r="D102" s="0"/>
      <c r="F102" s="0"/>
      <c r="G102" s="0"/>
      <c r="I102" s="3" t="s">
        <v>100</v>
      </c>
      <c r="J102" s="3"/>
      <c r="K102" s="3"/>
      <c r="L102" s="3"/>
      <c r="M102" s="3"/>
      <c r="N102" s="3"/>
      <c r="O102" s="3"/>
      <c r="P102" s="3"/>
      <c r="Q102" s="3"/>
      <c r="R102" s="3"/>
      <c r="S102" s="3"/>
      <c r="T102" s="3"/>
    </row>
    <row r="103" customFormat="false" ht="15" hidden="false" customHeight="false" outlineLevel="0" collapsed="false">
      <c r="B103" s="0"/>
      <c r="C103" s="0"/>
      <c r="D103" s="0"/>
      <c r="F103" s="0"/>
      <c r="G103" s="0"/>
      <c r="I103" s="3"/>
      <c r="J103" s="3"/>
      <c r="K103" s="3"/>
      <c r="L103" s="3"/>
      <c r="M103" s="3"/>
      <c r="N103" s="3"/>
      <c r="O103" s="3"/>
      <c r="P103" s="3"/>
      <c r="Q103" s="3"/>
      <c r="R103" s="3"/>
      <c r="S103" s="3"/>
      <c r="T103" s="3"/>
    </row>
    <row r="104" customFormat="false" ht="15" hidden="false" customHeight="false" outlineLevel="0" collapsed="false">
      <c r="B104" s="0"/>
      <c r="C104" s="0"/>
      <c r="D104" s="0"/>
      <c r="F104" s="0"/>
      <c r="G104" s="0"/>
      <c r="I104" s="1" t="s">
        <v>101</v>
      </c>
      <c r="J104" s="0"/>
    </row>
    <row r="105" customFormat="false" ht="15" hidden="false" customHeight="false" outlineLevel="0" collapsed="false">
      <c r="B105" s="0"/>
      <c r="C105" s="0"/>
      <c r="D105" s="0"/>
      <c r="F105" s="0"/>
      <c r="G105" s="0"/>
      <c r="I105" s="1" t="s">
        <v>102</v>
      </c>
      <c r="J105" s="0"/>
    </row>
    <row r="106" customFormat="false" ht="15" hidden="false" customHeight="false" outlineLevel="0" collapsed="false">
      <c r="B106" s="0"/>
      <c r="C106" s="0"/>
      <c r="D106" s="0"/>
      <c r="F106" s="0"/>
      <c r="G106" s="0"/>
      <c r="I106" s="0"/>
      <c r="J106" s="0"/>
    </row>
    <row r="107" customFormat="false" ht="15" hidden="false" customHeight="false" outlineLevel="0" collapsed="false">
      <c r="B107" s="1" t="s">
        <v>103</v>
      </c>
      <c r="C107" s="0"/>
      <c r="D107" s="0"/>
      <c r="F107" s="1" t="s">
        <v>104</v>
      </c>
      <c r="G107" s="0"/>
      <c r="I107" s="0"/>
      <c r="J107" s="0"/>
    </row>
    <row r="108" customFormat="false" ht="15" hidden="false" customHeight="false" outlineLevel="0" collapsed="false">
      <c r="B108" s="0"/>
      <c r="C108" s="1" t="s">
        <v>105</v>
      </c>
      <c r="D108" s="0"/>
      <c r="G108" s="0"/>
      <c r="I108" s="1" t="s">
        <v>106</v>
      </c>
      <c r="J108" s="0"/>
    </row>
    <row r="109" customFormat="false" ht="15" hidden="false" customHeight="false" outlineLevel="0" collapsed="false">
      <c r="B109" s="0"/>
      <c r="C109" s="1" t="s">
        <v>107</v>
      </c>
      <c r="D109" s="0"/>
      <c r="G109" s="0"/>
      <c r="I109" s="1" t="s">
        <v>108</v>
      </c>
      <c r="J109" s="0"/>
    </row>
    <row r="110" customFormat="false" ht="15" hidden="false" customHeight="false" outlineLevel="0" collapsed="false">
      <c r="B110" s="0"/>
      <c r="C110" s="1" t="s">
        <v>109</v>
      </c>
      <c r="D110" s="0"/>
      <c r="G110" s="0"/>
      <c r="I110" s="1" t="s">
        <v>110</v>
      </c>
      <c r="J110" s="0"/>
    </row>
    <row r="111" customFormat="false" ht="15" hidden="false" customHeight="false" outlineLevel="0" collapsed="false">
      <c r="B111" s="0"/>
      <c r="C111" s="1" t="s">
        <v>111</v>
      </c>
      <c r="D111" s="0"/>
      <c r="G111" s="0"/>
      <c r="I111" s="1" t="s">
        <v>112</v>
      </c>
      <c r="J111" s="0"/>
    </row>
    <row r="112" customFormat="false" ht="15" hidden="false" customHeight="false" outlineLevel="0" collapsed="false">
      <c r="B112" s="0"/>
      <c r="C112" s="0"/>
      <c r="D112" s="0"/>
      <c r="G112" s="0"/>
      <c r="I112" s="0"/>
      <c r="J112" s="0"/>
    </row>
    <row r="113" customFormat="false" ht="15" hidden="false" customHeight="false" outlineLevel="0" collapsed="false">
      <c r="B113" s="0"/>
      <c r="C113" s="0"/>
      <c r="D113" s="0"/>
      <c r="G113" s="0"/>
      <c r="I113" s="0"/>
      <c r="J113" s="0"/>
    </row>
    <row r="114" customFormat="false" ht="15" hidden="false" customHeight="false" outlineLevel="0" collapsed="false">
      <c r="B114" s="0"/>
      <c r="C114" s="1" t="s">
        <v>113</v>
      </c>
      <c r="D114" s="0"/>
      <c r="G114" s="0"/>
      <c r="I114" s="1" t="s">
        <v>114</v>
      </c>
      <c r="J114" s="0"/>
    </row>
    <row r="115" customFormat="false" ht="15" hidden="false" customHeight="false" outlineLevel="0" collapsed="false">
      <c r="B115" s="0"/>
      <c r="C115" s="0"/>
      <c r="D115" s="0"/>
      <c r="G115" s="0"/>
      <c r="I115" s="0"/>
      <c r="J115" s="0"/>
    </row>
    <row r="116" customFormat="false" ht="15" hidden="false" customHeight="false" outlineLevel="0" collapsed="false">
      <c r="B116" s="0"/>
      <c r="C116" s="1" t="s">
        <v>115</v>
      </c>
      <c r="D116" s="0"/>
      <c r="G116" s="0"/>
      <c r="I116" s="0"/>
      <c r="J116" s="0"/>
    </row>
    <row r="117" customFormat="false" ht="15" hidden="false" customHeight="false" outlineLevel="0" collapsed="false">
      <c r="B117" s="0"/>
      <c r="C117" s="0"/>
      <c r="D117" s="0"/>
      <c r="G117" s="0"/>
      <c r="I117" s="0"/>
      <c r="J117" s="0"/>
    </row>
    <row r="118" customFormat="false" ht="15" hidden="false" customHeight="false" outlineLevel="0" collapsed="false">
      <c r="B118" s="0"/>
      <c r="C118" s="0"/>
      <c r="D118" s="0"/>
      <c r="G118" s="0"/>
      <c r="I118" s="2" t="s">
        <v>116</v>
      </c>
      <c r="J118" s="0"/>
    </row>
    <row r="119" customFormat="false" ht="15" hidden="false" customHeight="false" outlineLevel="0" collapsed="false">
      <c r="B119" s="0"/>
      <c r="C119" s="0"/>
      <c r="D119" s="0"/>
      <c r="G119" s="0"/>
      <c r="J119" s="0"/>
    </row>
    <row r="120" customFormat="false" ht="15" hidden="false" customHeight="false" outlineLevel="0" collapsed="false">
      <c r="B120" s="0"/>
      <c r="C120" s="0"/>
      <c r="D120" s="0"/>
      <c r="G120" s="1" t="s">
        <v>117</v>
      </c>
      <c r="J120" s="0"/>
    </row>
    <row r="121" customFormat="false" ht="15" hidden="false" customHeight="false" outlineLevel="0" collapsed="false">
      <c r="B121" s="0"/>
      <c r="C121" s="0"/>
      <c r="D121" s="0"/>
      <c r="J121" s="0"/>
    </row>
    <row r="122" customFormat="false" ht="15" hidden="false" customHeight="false" outlineLevel="0" collapsed="false">
      <c r="B122" s="0"/>
      <c r="C122" s="0"/>
      <c r="D122" s="0"/>
      <c r="J122" s="0"/>
    </row>
    <row r="123" customFormat="false" ht="15" hidden="false" customHeight="false" outlineLevel="0" collapsed="false">
      <c r="B123" s="0"/>
      <c r="C123" s="0"/>
      <c r="D123" s="0"/>
      <c r="J123" s="0"/>
    </row>
    <row r="124" customFormat="false" ht="15" hidden="false" customHeight="false" outlineLevel="0" collapsed="false">
      <c r="B124" s="0"/>
      <c r="C124" s="1" t="s">
        <v>118</v>
      </c>
      <c r="D124" s="0"/>
      <c r="J124" s="1" t="s">
        <v>119</v>
      </c>
    </row>
    <row r="125" customFormat="false" ht="15" hidden="false" customHeight="false" outlineLevel="0" collapsed="false">
      <c r="B125" s="0"/>
      <c r="C125" s="0"/>
      <c r="D125" s="0"/>
      <c r="J125" s="0"/>
    </row>
    <row r="126" customFormat="false" ht="15" hidden="false" customHeight="false" outlineLevel="0" collapsed="false">
      <c r="B126" s="0"/>
      <c r="C126" s="1" t="s">
        <v>120</v>
      </c>
      <c r="D126" s="0"/>
      <c r="J126" s="0"/>
    </row>
    <row r="127" customFormat="false" ht="15" hidden="false" customHeight="false" outlineLevel="0" collapsed="false">
      <c r="B127" s="0"/>
      <c r="C127" s="1" t="s">
        <v>48</v>
      </c>
      <c r="D127" s="0"/>
      <c r="J127" s="1" t="s">
        <v>119</v>
      </c>
    </row>
    <row r="128" customFormat="false" ht="15" hidden="false" customHeight="false" outlineLevel="0" collapsed="false">
      <c r="B128" s="0"/>
      <c r="C128" s="0"/>
      <c r="D128" s="0"/>
      <c r="J128" s="0"/>
    </row>
    <row r="129" customFormat="false" ht="15" hidden="false" customHeight="false" outlineLevel="0" collapsed="false">
      <c r="B129" s="0"/>
      <c r="C129" s="1" t="s">
        <v>121</v>
      </c>
      <c r="D129" s="0"/>
      <c r="J129" s="1" t="s">
        <v>122</v>
      </c>
    </row>
    <row r="130" customFormat="false" ht="15" hidden="false" customHeight="false" outlineLevel="0" collapsed="false">
      <c r="B130" s="0"/>
      <c r="C130" s="1" t="s">
        <v>123</v>
      </c>
      <c r="D130" s="0"/>
      <c r="J130" s="1" t="s">
        <v>124</v>
      </c>
    </row>
    <row r="131" customFormat="false" ht="15" hidden="false" customHeight="false" outlineLevel="0" collapsed="false">
      <c r="B131" s="0"/>
      <c r="C131" s="1" t="s">
        <v>125</v>
      </c>
      <c r="D131" s="0"/>
      <c r="J131" s="1" t="s">
        <v>126</v>
      </c>
    </row>
    <row r="132" customFormat="false" ht="15" hidden="false" customHeight="false" outlineLevel="0" collapsed="false">
      <c r="B132" s="0"/>
      <c r="C132" s="1" t="s">
        <v>90</v>
      </c>
      <c r="D132" s="0"/>
      <c r="J132" s="1" t="s">
        <v>127</v>
      </c>
    </row>
    <row r="133" customFormat="false" ht="15" hidden="false" customHeight="false" outlineLevel="0" collapsed="false">
      <c r="B133" s="0"/>
      <c r="C133" s="1" t="s">
        <v>128</v>
      </c>
      <c r="D133" s="0"/>
      <c r="J133" s="1" t="s">
        <v>129</v>
      </c>
    </row>
    <row r="134" customFormat="false" ht="15" hidden="false" customHeight="false" outlineLevel="0" collapsed="false">
      <c r="B134" s="0"/>
      <c r="C134" s="0"/>
      <c r="D134" s="0"/>
      <c r="J134" s="0"/>
    </row>
    <row r="135" customFormat="false" ht="15" hidden="false" customHeight="false" outlineLevel="0" collapsed="false">
      <c r="B135" s="0"/>
      <c r="C135" s="1" t="s">
        <v>130</v>
      </c>
      <c r="D135" s="0"/>
      <c r="J135" s="1" t="s">
        <v>131</v>
      </c>
    </row>
    <row r="136" customFormat="false" ht="15" hidden="false" customHeight="false" outlineLevel="0" collapsed="false">
      <c r="B136" s="0"/>
      <c r="C136" s="0"/>
      <c r="D136" s="0"/>
      <c r="J136" s="0"/>
    </row>
    <row r="137" customFormat="false" ht="15" hidden="false" customHeight="false" outlineLevel="0" collapsed="false">
      <c r="B137" s="1" t="s">
        <v>132</v>
      </c>
      <c r="C137" s="0"/>
      <c r="D137" s="0"/>
      <c r="J137" s="0"/>
    </row>
    <row r="138" customFormat="false" ht="15" hidden="false" customHeight="false" outlineLevel="0" collapsed="false">
      <c r="C138" s="1" t="s">
        <v>133</v>
      </c>
      <c r="D138" s="0"/>
      <c r="J138" s="1" t="s">
        <v>134</v>
      </c>
    </row>
    <row r="139" customFormat="false" ht="15" hidden="false" customHeight="false" outlineLevel="0" collapsed="false">
      <c r="C139" s="0"/>
      <c r="D139" s="0"/>
      <c r="J139" s="1" t="s">
        <v>135</v>
      </c>
    </row>
    <row r="140" customFormat="false" ht="15" hidden="false" customHeight="false" outlineLevel="0" collapsed="false">
      <c r="C140" s="1" t="s">
        <v>136</v>
      </c>
      <c r="D140" s="0"/>
      <c r="J140" s="1" t="s">
        <v>137</v>
      </c>
    </row>
    <row r="141" customFormat="false" ht="15" hidden="false" customHeight="false" outlineLevel="0" collapsed="false">
      <c r="C141" s="0"/>
      <c r="D141" s="0"/>
    </row>
    <row r="142" customFormat="false" ht="15" hidden="false" customHeight="false" outlineLevel="0" collapsed="false">
      <c r="C142" s="0"/>
      <c r="D142" s="0"/>
    </row>
    <row r="143" customFormat="false" ht="15" hidden="false" customHeight="false" outlineLevel="0" collapsed="false">
      <c r="C143" s="0"/>
      <c r="D143" s="0"/>
    </row>
    <row r="144" customFormat="false" ht="15" hidden="false" customHeight="false" outlineLevel="0" collapsed="false">
      <c r="C144" s="0"/>
      <c r="D144" s="0"/>
    </row>
    <row r="145" customFormat="false" ht="15" hidden="false" customHeight="false" outlineLevel="0" collapsed="false">
      <c r="C145" s="0"/>
      <c r="D145" s="0"/>
    </row>
    <row r="146" customFormat="false" ht="15" hidden="false" customHeight="false" outlineLevel="0" collapsed="false">
      <c r="C146" s="0"/>
      <c r="D146" s="0"/>
    </row>
    <row r="147" customFormat="false" ht="15" hidden="false" customHeight="false" outlineLevel="0" collapsed="false">
      <c r="C147" s="0"/>
      <c r="D147" s="0"/>
    </row>
    <row r="148" customFormat="false" ht="15" hidden="false" customHeight="false" outlineLevel="0" collapsed="false">
      <c r="C148" s="0"/>
      <c r="D148" s="0"/>
    </row>
    <row r="149" customFormat="false" ht="15" hidden="false" customHeight="false" outlineLevel="0" collapsed="false">
      <c r="C149" s="0"/>
      <c r="D149" s="0"/>
    </row>
    <row r="150" customFormat="false" ht="15" hidden="false" customHeight="false" outlineLevel="0" collapsed="false">
      <c r="C150" s="0"/>
      <c r="D150" s="0"/>
    </row>
    <row r="151" customFormat="false" ht="15" hidden="false" customHeight="false" outlineLevel="0" collapsed="false">
      <c r="C151" s="1" t="s">
        <v>138</v>
      </c>
      <c r="D151" s="0"/>
    </row>
    <row r="152" customFormat="false" ht="15" hidden="false" customHeight="false" outlineLevel="0" collapsed="false">
      <c r="C152" s="0"/>
      <c r="D152" s="0"/>
    </row>
    <row r="153" customFormat="false" ht="15" hidden="false" customHeight="false" outlineLevel="0" collapsed="false">
      <c r="C153" s="0"/>
      <c r="D153" s="0"/>
    </row>
    <row r="154" customFormat="false" ht="15" hidden="false" customHeight="false" outlineLevel="0" collapsed="false">
      <c r="C154" s="0"/>
      <c r="D154" s="0"/>
    </row>
    <row r="155" customFormat="false" ht="15" hidden="false" customHeight="false" outlineLevel="0" collapsed="false">
      <c r="C155" s="0"/>
      <c r="D155" s="1" t="s">
        <v>139</v>
      </c>
    </row>
    <row r="156" customFormat="false" ht="15" hidden="false" customHeight="false" outlineLevel="0" collapsed="false">
      <c r="C156" s="0"/>
      <c r="D156" s="0"/>
    </row>
    <row r="157" customFormat="false" ht="15" hidden="false" customHeight="false" outlineLevel="0" collapsed="false">
      <c r="C157" s="0"/>
      <c r="D157" s="0"/>
    </row>
    <row r="158" customFormat="false" ht="15" hidden="false" customHeight="false" outlineLevel="0" collapsed="false">
      <c r="C158" s="0"/>
      <c r="D158" s="0"/>
    </row>
    <row r="159" customFormat="false" ht="15" hidden="false" customHeight="false" outlineLevel="0" collapsed="false">
      <c r="C159" s="0"/>
      <c r="D159" s="0"/>
    </row>
    <row r="160" customFormat="false" ht="15" hidden="false" customHeight="false" outlineLevel="0" collapsed="false">
      <c r="C160" s="0"/>
      <c r="D160" s="0"/>
    </row>
    <row r="161" customFormat="false" ht="15" hidden="false" customHeight="false" outlineLevel="0" collapsed="false">
      <c r="C161" s="0"/>
      <c r="D161" s="0"/>
    </row>
    <row r="162" customFormat="false" ht="15" hidden="false" customHeight="false" outlineLevel="0" collapsed="false">
      <c r="C162" s="1" t="s">
        <v>140</v>
      </c>
      <c r="D162" s="0"/>
    </row>
    <row r="163" customFormat="false" ht="15" hidden="false" customHeight="false" outlineLevel="0" collapsed="false">
      <c r="C163" s="0"/>
      <c r="D163" s="0"/>
    </row>
    <row r="164" customFormat="false" ht="15" hidden="false" customHeight="false" outlineLevel="0" collapsed="false">
      <c r="C164" s="1" t="s">
        <v>6</v>
      </c>
      <c r="D164" s="0"/>
    </row>
    <row r="165" customFormat="false" ht="15" hidden="false" customHeight="false" outlineLevel="0" collapsed="false">
      <c r="C165" s="1" t="s">
        <v>15</v>
      </c>
      <c r="D165" s="0"/>
    </row>
    <row r="166" customFormat="false" ht="15" hidden="false" customHeight="false" outlineLevel="0" collapsed="false">
      <c r="C166" s="1" t="s">
        <v>141</v>
      </c>
      <c r="D166" s="0"/>
    </row>
    <row r="167" customFormat="false" ht="15" hidden="false" customHeight="false" outlineLevel="0" collapsed="false">
      <c r="C167" s="1" t="s">
        <v>142</v>
      </c>
      <c r="D167" s="0"/>
    </row>
    <row r="168" customFormat="false" ht="15" hidden="false" customHeight="false" outlineLevel="0" collapsed="false">
      <c r="C168" s="0"/>
      <c r="D168" s="0"/>
    </row>
    <row r="169" customFormat="false" ht="15" hidden="false" customHeight="false" outlineLevel="0" collapsed="false">
      <c r="C169" s="1" t="s">
        <v>143</v>
      </c>
      <c r="D169" s="0"/>
    </row>
    <row r="170" customFormat="false" ht="15" hidden="false" customHeight="false" outlineLevel="0" collapsed="false">
      <c r="C170" s="0"/>
      <c r="D170" s="0"/>
    </row>
    <row r="171" customFormat="false" ht="15" hidden="false" customHeight="false" outlineLevel="0" collapsed="false">
      <c r="C171" s="1" t="s">
        <v>144</v>
      </c>
      <c r="D171" s="0"/>
    </row>
    <row r="172" customFormat="false" ht="15" hidden="false" customHeight="false" outlineLevel="0" collapsed="false">
      <c r="C172" s="0"/>
      <c r="D172" s="0"/>
    </row>
    <row r="173" customFormat="false" ht="15" hidden="false" customHeight="false" outlineLevel="0" collapsed="false">
      <c r="C173" s="1" t="s">
        <v>145</v>
      </c>
      <c r="D173" s="0"/>
    </row>
    <row r="174" customFormat="false" ht="15" hidden="false" customHeight="false" outlineLevel="0" collapsed="false">
      <c r="C174" s="1" t="s">
        <v>146</v>
      </c>
      <c r="D174" s="0"/>
    </row>
    <row r="175" customFormat="false" ht="15" hidden="false" customHeight="false" outlineLevel="0" collapsed="false">
      <c r="C175" s="0"/>
      <c r="D175" s="1" t="s">
        <v>147</v>
      </c>
    </row>
    <row r="176" customFormat="false" ht="15" hidden="false" customHeight="false" outlineLevel="0" collapsed="false">
      <c r="C176" s="0"/>
      <c r="D176" s="1" t="s">
        <v>148</v>
      </c>
    </row>
    <row r="177" customFormat="false" ht="15" hidden="false" customHeight="false" outlineLevel="0" collapsed="false">
      <c r="C177" s="1" t="s">
        <v>149</v>
      </c>
      <c r="D177" s="0"/>
    </row>
    <row r="178" customFormat="false" ht="15" hidden="false" customHeight="false" outlineLevel="0" collapsed="false">
      <c r="C178" s="1" t="s">
        <v>150</v>
      </c>
      <c r="D178" s="0"/>
    </row>
    <row r="179" customFormat="false" ht="15" hidden="false" customHeight="false" outlineLevel="0" collapsed="false">
      <c r="C179" s="1" t="s">
        <v>151</v>
      </c>
      <c r="D179" s="0"/>
    </row>
    <row r="180" customFormat="false" ht="15" hidden="false" customHeight="false" outlineLevel="0" collapsed="false">
      <c r="C180" s="0"/>
      <c r="D180" s="0"/>
    </row>
    <row r="181" customFormat="false" ht="15" hidden="false" customHeight="false" outlineLevel="0" collapsed="false">
      <c r="C181" s="1" t="s">
        <v>152</v>
      </c>
      <c r="D181" s="0"/>
    </row>
    <row r="182" customFormat="false" ht="15" hidden="false" customHeight="false" outlineLevel="0" collapsed="false">
      <c r="C182" s="0"/>
      <c r="D182" s="0"/>
    </row>
    <row r="183" customFormat="false" ht="15" hidden="false" customHeight="false" outlineLevel="0" collapsed="false">
      <c r="C183" s="1" t="s">
        <v>153</v>
      </c>
      <c r="D183" s="0"/>
    </row>
    <row r="184" customFormat="false" ht="15" hidden="false" customHeight="false" outlineLevel="0" collapsed="false">
      <c r="C184" s="1" t="s">
        <v>154</v>
      </c>
      <c r="D184" s="0"/>
    </row>
    <row r="185" customFormat="false" ht="15" hidden="false" customHeight="false" outlineLevel="0" collapsed="false">
      <c r="C185" s="0"/>
      <c r="D185" s="0"/>
    </row>
    <row r="186" customFormat="false" ht="15" hidden="false" customHeight="false" outlineLevel="0" collapsed="false">
      <c r="C186" s="0"/>
      <c r="D186" s="0"/>
    </row>
    <row r="187" customFormat="false" ht="15" hidden="false" customHeight="false" outlineLevel="0" collapsed="false">
      <c r="C187" s="1" t="s">
        <v>155</v>
      </c>
      <c r="D187" s="0"/>
    </row>
    <row r="188" customFormat="false" ht="15" hidden="false" customHeight="false" outlineLevel="0" collapsed="false">
      <c r="C188" s="0"/>
      <c r="D188" s="0"/>
    </row>
    <row r="189" customFormat="false" ht="15" hidden="false" customHeight="false" outlineLevel="0" collapsed="false">
      <c r="C189" s="1" t="s">
        <v>156</v>
      </c>
      <c r="D189" s="0"/>
    </row>
    <row r="190" customFormat="false" ht="15" hidden="false" customHeight="false" outlineLevel="0" collapsed="false">
      <c r="C190" s="0"/>
      <c r="D190" s="0"/>
    </row>
    <row r="191" customFormat="false" ht="15" hidden="false" customHeight="false" outlineLevel="0" collapsed="false">
      <c r="C191" s="0"/>
      <c r="D191" s="0"/>
    </row>
    <row r="192" customFormat="false" ht="15" hidden="false" customHeight="false" outlineLevel="0" collapsed="false">
      <c r="C192" s="1" t="s">
        <v>157</v>
      </c>
      <c r="D192" s="0"/>
    </row>
    <row r="193" customFormat="false" ht="15" hidden="false" customHeight="false" outlineLevel="0" collapsed="false">
      <c r="D193" s="1" t="s">
        <v>103</v>
      </c>
    </row>
    <row r="194" customFormat="false" ht="15" hidden="false" customHeight="false" outlineLevel="0" collapsed="false">
      <c r="D194" s="1" t="s">
        <v>158</v>
      </c>
    </row>
    <row r="195" customFormat="false" ht="15" hidden="false" customHeight="false" outlineLevel="0" collapsed="false">
      <c r="D195" s="1" t="s">
        <v>159</v>
      </c>
    </row>
    <row r="196" customFormat="false" ht="15" hidden="false" customHeight="false" outlineLevel="0" collapsed="false">
      <c r="D196" s="0"/>
    </row>
    <row r="197" customFormat="false" ht="15" hidden="false" customHeight="false" outlineLevel="0" collapsed="false">
      <c r="D197" s="0"/>
    </row>
    <row r="198" customFormat="false" ht="15" hidden="false" customHeight="false" outlineLevel="0" collapsed="false">
      <c r="D198" s="1" t="s">
        <v>160</v>
      </c>
    </row>
    <row r="199" customFormat="false" ht="15" hidden="false" customHeight="false" outlineLevel="0" collapsed="false">
      <c r="D199" s="0"/>
    </row>
    <row r="200" customFormat="false" ht="15" hidden="false" customHeight="false" outlineLevel="0" collapsed="false">
      <c r="D200" s="1" t="s">
        <v>161</v>
      </c>
    </row>
    <row r="201" customFormat="false" ht="15" hidden="false" customHeight="false" outlineLevel="0" collapsed="false">
      <c r="D201" s="1" t="s">
        <v>162</v>
      </c>
    </row>
    <row r="202" customFormat="false" ht="15" hidden="false" customHeight="false" outlineLevel="0" collapsed="false">
      <c r="D202" s="1" t="s">
        <v>163</v>
      </c>
    </row>
    <row r="203" customFormat="false" ht="15" hidden="false" customHeight="false" outlineLevel="0" collapsed="false">
      <c r="D203" s="0"/>
    </row>
    <row r="204" customFormat="false" ht="15" hidden="false" customHeight="false" outlineLevel="0" collapsed="false">
      <c r="D204" s="1" t="s">
        <v>164</v>
      </c>
    </row>
  </sheetData>
  <mergeCells count="1">
    <mergeCell ref="I102:T10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22"/>
  <sheetViews>
    <sheetView windowProtection="false" showFormulas="false" showGridLines="true" showRowColHeaders="true" showZeros="true" rightToLeft="false" tabSelected="false" showOutlineSymbols="true" defaultGridColor="true" view="normal" topLeftCell="A55" colorId="64" zoomScale="91" zoomScaleNormal="91" zoomScalePageLayoutView="100" workbookViewId="0">
      <selection pane="topLeft" activeCell="Q52" activeCellId="0" sqref="Q52"/>
    </sheetView>
  </sheetViews>
  <sheetFormatPr defaultRowHeight="15"/>
  <cols>
    <col collapsed="false" hidden="false" max="1" min="1" style="4" width="9.10526315789474"/>
    <col collapsed="false" hidden="false" max="5" min="2" style="5" width="9.10526315789474"/>
    <col collapsed="false" hidden="false" max="6" min="6" style="5" width="18.9595141700405"/>
    <col collapsed="false" hidden="false" max="7" min="7" style="6" width="11.6761133603239"/>
    <col collapsed="false" hidden="false" max="8" min="8" style="7" width="10.1781376518219"/>
    <col collapsed="false" hidden="false" max="9" min="9" style="7" width="10.9271255060729"/>
    <col collapsed="false" hidden="false" max="13" min="10" style="7" width="11.0323886639676"/>
    <col collapsed="false" hidden="false" max="14" min="14" style="7" width="12.5344129554656"/>
    <col collapsed="false" hidden="false" max="15" min="15" style="7" width="11.0323886639676"/>
    <col collapsed="false" hidden="false" max="1025" min="16" style="5" width="9.10526315789474"/>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0"/>
      <c r="B2" s="0"/>
      <c r="C2" s="5" t="s">
        <v>165</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4" customFormat="false" ht="15" hidden="false" customHeight="false" outlineLevel="0" collapsed="false">
      <c r="A4" s="0"/>
      <c r="B4" s="0"/>
      <c r="C4" s="5" t="s">
        <v>166</v>
      </c>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8" customFormat="false" ht="15" hidden="false" customHeight="false" outlineLevel="0" collapsed="false">
      <c r="A8" s="0"/>
      <c r="B8" s="0"/>
      <c r="C8" s="5" t="s">
        <v>167</v>
      </c>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10" s="7" customFormat="true" ht="15" hidden="false" customHeight="false" outlineLevel="0" collapsed="false">
      <c r="A10" s="8"/>
      <c r="B10" s="5"/>
      <c r="C10" s="5"/>
      <c r="D10" s="5"/>
      <c r="E10" s="5"/>
      <c r="F10" s="5"/>
      <c r="G10" s="6"/>
      <c r="H10" s="6" t="s">
        <v>168</v>
      </c>
      <c r="I10" s="6"/>
      <c r="J10" s="6"/>
      <c r="K10" s="6"/>
    </row>
    <row r="11" s="7" customFormat="true" ht="15" hidden="false" customHeight="false" outlineLevel="0" collapsed="false">
      <c r="A11" s="8"/>
      <c r="B11" s="5"/>
      <c r="C11" s="5"/>
      <c r="D11" s="5"/>
      <c r="E11" s="5"/>
      <c r="F11" s="5"/>
      <c r="G11" s="6"/>
      <c r="H11" s="6"/>
      <c r="I11" s="6" t="s">
        <v>169</v>
      </c>
      <c r="J11" s="6"/>
      <c r="K11" s="6"/>
    </row>
    <row r="12" customFormat="false" ht="15" hidden="false" customHeight="true" outlineLevel="0" collapsed="false">
      <c r="A12" s="8"/>
      <c r="H12" s="9" t="s">
        <v>170</v>
      </c>
      <c r="I12" s="9" t="s">
        <v>170</v>
      </c>
      <c r="J12" s="9" t="s">
        <v>170</v>
      </c>
      <c r="K12" s="9" t="s">
        <v>170</v>
      </c>
      <c r="L12" s="9" t="s">
        <v>170</v>
      </c>
      <c r="M12" s="9" t="s">
        <v>170</v>
      </c>
      <c r="N12" s="9" t="s">
        <v>170</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8"/>
      <c r="H13" s="9" t="n">
        <v>1</v>
      </c>
      <c r="I13" s="9" t="n">
        <v>2</v>
      </c>
      <c r="J13" s="9" t="n">
        <v>3</v>
      </c>
      <c r="K13" s="9" t="n">
        <v>4</v>
      </c>
      <c r="L13" s="9" t="n">
        <v>5</v>
      </c>
      <c r="M13" s="9" t="n">
        <v>6</v>
      </c>
      <c r="N13" s="9" t="n">
        <v>7</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0"/>
      <c r="B15" s="5" t="s">
        <v>171</v>
      </c>
      <c r="C15" s="0"/>
      <c r="D15" s="0"/>
      <c r="E15" s="0"/>
      <c r="F15" s="0"/>
      <c r="G15" s="0"/>
      <c r="H15" s="0"/>
      <c r="I15" s="0"/>
      <c r="J15" s="0"/>
      <c r="K15" s="0"/>
      <c r="L15" s="10" t="s">
        <v>172</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7" customFormat="true" ht="15" hidden="false" customHeight="false" outlineLevel="0" collapsed="false">
      <c r="A16" s="8"/>
      <c r="B16" s="5"/>
      <c r="C16" s="5" t="s">
        <v>2</v>
      </c>
      <c r="D16" s="5"/>
      <c r="E16" s="5" t="s">
        <v>173</v>
      </c>
      <c r="F16" s="5"/>
      <c r="G16" s="6"/>
      <c r="K16" s="7" t="n">
        <v>8000000</v>
      </c>
      <c r="L16" s="7" t="n">
        <v>15000000</v>
      </c>
      <c r="M16" s="7" t="n">
        <v>20000000</v>
      </c>
      <c r="N16" s="7" t="n">
        <v>30000000</v>
      </c>
    </row>
    <row r="17" customFormat="false" ht="15" hidden="false" customHeight="false" outlineLevel="0" collapsed="false">
      <c r="A17" s="8"/>
      <c r="E17" s="5" t="s">
        <v>174</v>
      </c>
      <c r="K17" s="0"/>
      <c r="L17" s="7" t="n">
        <v>3500000</v>
      </c>
      <c r="M17" s="7" t="n">
        <v>12000000</v>
      </c>
      <c r="N17" s="7" t="n">
        <v>18000000</v>
      </c>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8"/>
      <c r="E18" s="5" t="s">
        <v>175</v>
      </c>
      <c r="K18" s="0"/>
      <c r="L18" s="7" t="n">
        <v>3000000</v>
      </c>
      <c r="M18" s="7" t="n">
        <v>10000000</v>
      </c>
      <c r="N18" s="7" t="n">
        <v>12000000</v>
      </c>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8"/>
      <c r="C19" s="11" t="s">
        <v>6</v>
      </c>
      <c r="D19" s="11"/>
      <c r="E19" s="0"/>
      <c r="F19" s="11"/>
      <c r="H19" s="12" t="n">
        <f aca="false">H16+H17</f>
        <v>0</v>
      </c>
      <c r="I19" s="12" t="n">
        <f aca="false">I16+I17</f>
        <v>0</v>
      </c>
      <c r="J19" s="12" t="n">
        <f aca="false">J16+J17</f>
        <v>0</v>
      </c>
      <c r="K19" s="12" t="n">
        <f aca="false">SUM(K16:K18)</f>
        <v>8000000</v>
      </c>
      <c r="L19" s="12" t="n">
        <f aca="false">SUM(L16:L18)</f>
        <v>21500000</v>
      </c>
      <c r="M19" s="12" t="n">
        <f aca="false">SUM(M16:M18)</f>
        <v>42000000</v>
      </c>
      <c r="N19" s="12" t="n">
        <f aca="false">SUM(N16:N18)</f>
        <v>60000000</v>
      </c>
      <c r="O19" s="13"/>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8"/>
      <c r="C20" s="11"/>
      <c r="D20" s="11"/>
      <c r="E20" s="0"/>
      <c r="F20" s="11"/>
      <c r="H20" s="13"/>
      <c r="I20" s="13"/>
      <c r="J20" s="13"/>
      <c r="K20" s="13"/>
      <c r="L20" s="13"/>
      <c r="M20" s="13"/>
      <c r="N20" s="13"/>
      <c r="O20" s="13"/>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8"/>
      <c r="C21" s="5" t="s">
        <v>8</v>
      </c>
      <c r="D21" s="11"/>
      <c r="E21" s="11" t="s">
        <v>173</v>
      </c>
      <c r="F21" s="11"/>
      <c r="H21" s="0"/>
      <c r="I21" s="0"/>
      <c r="J21" s="0"/>
      <c r="K21" s="7" t="n">
        <f aca="false">K16*0.25</f>
        <v>2000000</v>
      </c>
      <c r="L21" s="7" t="n">
        <f aca="false">L16*0.25</f>
        <v>3750000</v>
      </c>
      <c r="M21" s="7" t="n">
        <f aca="false">M16*0.25</f>
        <v>5000000</v>
      </c>
      <c r="N21" s="7" t="n">
        <f aca="false">N16*0.25</f>
        <v>7500000</v>
      </c>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8"/>
      <c r="C22" s="11"/>
      <c r="D22" s="11"/>
      <c r="E22" s="11" t="s">
        <v>174</v>
      </c>
      <c r="F22" s="11"/>
      <c r="H22" s="0"/>
      <c r="I22" s="0"/>
      <c r="J22" s="0"/>
      <c r="K22" s="0"/>
      <c r="L22" s="7" t="n">
        <f aca="false">L17*0.25</f>
        <v>875000</v>
      </c>
      <c r="M22" s="7" t="n">
        <f aca="false">M17*0.25</f>
        <v>3000000</v>
      </c>
      <c r="N22" s="7" t="n">
        <f aca="false">N17*0.25</f>
        <v>4500000</v>
      </c>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8"/>
      <c r="C23" s="11"/>
      <c r="D23" s="11"/>
      <c r="E23" s="11" t="s">
        <v>175</v>
      </c>
      <c r="F23" s="11"/>
      <c r="H23" s="13"/>
      <c r="I23" s="13"/>
      <c r="J23" s="13"/>
      <c r="K23" s="13"/>
      <c r="L23" s="13" t="n">
        <f aca="false">L18*0.25</f>
        <v>750000</v>
      </c>
      <c r="M23" s="13" t="n">
        <f aca="false">M18*0.25</f>
        <v>2500000</v>
      </c>
      <c r="N23" s="13" t="n">
        <f aca="false">N18*0.25</f>
        <v>3000000</v>
      </c>
      <c r="O23" s="13"/>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8"/>
      <c r="C24" s="4" t="s">
        <v>13</v>
      </c>
      <c r="D24" s="11"/>
      <c r="E24" s="11"/>
      <c r="F24" s="11"/>
      <c r="H24" s="14" t="n">
        <f aca="false">H21+H22</f>
        <v>0</v>
      </c>
      <c r="I24" s="14" t="n">
        <f aca="false">I21+I22</f>
        <v>0</v>
      </c>
      <c r="J24" s="14" t="n">
        <f aca="false">J21+J22</f>
        <v>0</v>
      </c>
      <c r="K24" s="14" t="n">
        <f aca="false">SUM(K21:K23)</f>
        <v>2000000</v>
      </c>
      <c r="L24" s="14" t="n">
        <f aca="false">SUM(L21:L23)</f>
        <v>5375000</v>
      </c>
      <c r="M24" s="14" t="n">
        <f aca="false">SUM(M21:M23)</f>
        <v>10500000</v>
      </c>
      <c r="N24" s="14" t="n">
        <f aca="false">SUM(N21:N23)</f>
        <v>15000000</v>
      </c>
      <c r="O24" s="6"/>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8"/>
      <c r="C25" s="4" t="s">
        <v>15</v>
      </c>
      <c r="H25" s="15" t="n">
        <f aca="false">(H16-H21)+(H17-H22)</f>
        <v>0</v>
      </c>
      <c r="I25" s="15" t="n">
        <f aca="false">(I16-I21)+(I17-I22)</f>
        <v>0</v>
      </c>
      <c r="J25" s="15" t="n">
        <f aca="false">(J16-J21)+(J17-J22)</f>
        <v>0</v>
      </c>
      <c r="K25" s="15" t="n">
        <f aca="false">K19-K24</f>
        <v>6000000</v>
      </c>
      <c r="L25" s="15" t="n">
        <f aca="false">L19-L24</f>
        <v>16125000</v>
      </c>
      <c r="M25" s="15" t="n">
        <f aca="false">M19-M24</f>
        <v>31500000</v>
      </c>
      <c r="N25" s="15" t="n">
        <f aca="false">N19-N24</f>
        <v>45000000</v>
      </c>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8"/>
      <c r="C26" s="0"/>
      <c r="D26" s="4"/>
      <c r="E26" s="4"/>
      <c r="F26" s="4"/>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0"/>
      <c r="B27" s="5" t="s">
        <v>176</v>
      </c>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true" outlineLevel="0" collapsed="false">
      <c r="A28" s="0"/>
      <c r="B28" s="0"/>
      <c r="C28" s="5" t="s">
        <v>177</v>
      </c>
      <c r="D28" s="0"/>
      <c r="E28" s="0"/>
      <c r="F28" s="5" t="s">
        <v>178</v>
      </c>
      <c r="G28" s="0"/>
      <c r="H28" s="0"/>
      <c r="I28" s="16" t="s">
        <v>179</v>
      </c>
      <c r="J28" s="16"/>
      <c r="K28" s="16"/>
      <c r="L28" s="16"/>
      <c r="M28" s="16"/>
      <c r="N28" s="16"/>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true" outlineLevel="0" collapsed="false">
      <c r="A29" s="0"/>
      <c r="B29" s="0"/>
      <c r="C29" s="5" t="s">
        <v>25</v>
      </c>
      <c r="D29" s="0"/>
      <c r="E29" s="0"/>
      <c r="F29" s="5" t="s">
        <v>178</v>
      </c>
      <c r="G29" s="0"/>
      <c r="H29" s="0"/>
      <c r="I29" s="16"/>
      <c r="J29" s="16"/>
      <c r="K29" s="16"/>
      <c r="L29" s="16"/>
      <c r="M29" s="16"/>
      <c r="N29" s="16"/>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0"/>
      <c r="B30" s="0"/>
      <c r="C30" s="5" t="s">
        <v>180</v>
      </c>
      <c r="D30" s="0"/>
      <c r="E30" s="0"/>
      <c r="F30" s="5" t="s">
        <v>178</v>
      </c>
      <c r="G30" s="0"/>
      <c r="H30" s="0"/>
      <c r="I30" s="16"/>
      <c r="J30" s="16"/>
      <c r="K30" s="16"/>
      <c r="L30" s="16"/>
      <c r="M30" s="16"/>
      <c r="N30" s="16"/>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0"/>
      <c r="B31" s="0"/>
      <c r="C31" s="5" t="s">
        <v>181</v>
      </c>
      <c r="D31" s="0"/>
      <c r="E31" s="0"/>
      <c r="F31" s="5" t="s">
        <v>178</v>
      </c>
      <c r="G31" s="0"/>
      <c r="H31" s="17"/>
      <c r="I31" s="16"/>
      <c r="J31" s="16"/>
      <c r="K31" s="16"/>
      <c r="L31" s="16"/>
      <c r="M31" s="16"/>
      <c r="N31" s="16"/>
      <c r="O31" s="17"/>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0"/>
      <c r="B32" s="0"/>
      <c r="C32" s="5" t="s">
        <v>33</v>
      </c>
      <c r="D32" s="0"/>
      <c r="E32" s="0"/>
      <c r="F32" s="5" t="s">
        <v>178</v>
      </c>
      <c r="G32" s="0"/>
      <c r="H32" s="0"/>
      <c r="I32" s="16"/>
      <c r="J32" s="16"/>
      <c r="K32" s="16"/>
      <c r="L32" s="16"/>
      <c r="M32" s="16"/>
      <c r="N32" s="16"/>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0"/>
      <c r="B33" s="0"/>
      <c r="C33" s="5" t="s">
        <v>31</v>
      </c>
      <c r="D33" s="0"/>
      <c r="E33" s="0"/>
      <c r="F33" s="5" t="s">
        <v>178</v>
      </c>
      <c r="G33" s="0"/>
      <c r="H33" s="0"/>
      <c r="I33" s="16"/>
      <c r="J33" s="16"/>
      <c r="K33" s="16"/>
      <c r="L33" s="16"/>
      <c r="M33" s="16"/>
      <c r="N33" s="16"/>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0"/>
      <c r="B34" s="0"/>
      <c r="C34" s="5" t="s">
        <v>37</v>
      </c>
      <c r="D34" s="0"/>
      <c r="E34" s="8" t="s">
        <v>182</v>
      </c>
      <c r="F34" s="0"/>
      <c r="G34" s="0"/>
      <c r="H34" s="0"/>
      <c r="I34" s="18" t="s">
        <v>183</v>
      </c>
      <c r="J34" s="18"/>
      <c r="K34" s="18"/>
      <c r="L34" s="18"/>
      <c r="M34" s="18"/>
      <c r="N34" s="18"/>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0"/>
      <c r="B35" s="0"/>
      <c r="C35" s="5" t="s">
        <v>184</v>
      </c>
      <c r="D35" s="0"/>
      <c r="E35" s="0"/>
      <c r="F35" s="0"/>
      <c r="G35" s="0"/>
      <c r="H35" s="7" t="n">
        <v>100000</v>
      </c>
      <c r="I35" s="7" t="n">
        <v>100000</v>
      </c>
      <c r="J35" s="7" t="n">
        <v>100000</v>
      </c>
      <c r="K35" s="15" t="n">
        <f aca="false">K19*0.05</f>
        <v>400000</v>
      </c>
      <c r="L35" s="15" t="n">
        <f aca="false">L19*0.05</f>
        <v>1075000</v>
      </c>
      <c r="M35" s="15" t="n">
        <f aca="false">M19*0.05</f>
        <v>2100000</v>
      </c>
      <c r="N35" s="15" t="n">
        <f aca="false">N19*0.05</f>
        <v>3000000</v>
      </c>
      <c r="O35" s="7" t="s">
        <v>185</v>
      </c>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4" customFormat="true" ht="15" hidden="false" customHeight="false" outlineLevel="0" collapsed="false">
      <c r="A36" s="8"/>
      <c r="C36" s="4" t="s">
        <v>40</v>
      </c>
      <c r="G36" s="6"/>
      <c r="H36" s="10" t="n">
        <f aca="false">SUM(H29:H35)</f>
        <v>100000</v>
      </c>
      <c r="I36" s="10" t="n">
        <f aca="false">SUM(I28:I35)</f>
        <v>100000</v>
      </c>
      <c r="J36" s="10" t="n">
        <f aca="false">SUM(J29:J35)</f>
        <v>100000</v>
      </c>
      <c r="K36" s="10" t="n">
        <f aca="false">SUM(K29:K35)</f>
        <v>400000</v>
      </c>
      <c r="L36" s="10" t="n">
        <f aca="false">SUM(L29:L35)</f>
        <v>1075000</v>
      </c>
      <c r="M36" s="10" t="n">
        <f aca="false">SUM(M29:M35)</f>
        <v>2100000</v>
      </c>
      <c r="N36" s="10" t="n">
        <f aca="false">SUM(N29:N35)</f>
        <v>3000000</v>
      </c>
      <c r="O36" s="10"/>
    </row>
    <row r="37" customFormat="false" ht="15" hidden="false" customHeight="false" outlineLevel="0" collapsed="false">
      <c r="A37" s="8"/>
      <c r="B37" s="4"/>
      <c r="C37" s="4" t="s">
        <v>186</v>
      </c>
      <c r="D37" s="4"/>
      <c r="E37" s="4"/>
      <c r="F37" s="4"/>
      <c r="H37" s="6" t="n">
        <f aca="false">H25-H36</f>
        <v>-100000</v>
      </c>
      <c r="I37" s="6" t="n">
        <f aca="false">I25-I36</f>
        <v>-100000</v>
      </c>
      <c r="J37" s="6" t="n">
        <f aca="false">J25-J36</f>
        <v>-100000</v>
      </c>
      <c r="K37" s="6" t="n">
        <f aca="false">K25-K36</f>
        <v>5600000</v>
      </c>
      <c r="L37" s="6" t="n">
        <f aca="false">L25-L36</f>
        <v>15050000</v>
      </c>
      <c r="M37" s="6" t="n">
        <f aca="false">M25-M36</f>
        <v>29400000</v>
      </c>
      <c r="N37" s="6" t="n">
        <f aca="false">N25-N36</f>
        <v>42000000</v>
      </c>
      <c r="O37" s="6"/>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0"/>
      <c r="B38" s="0"/>
      <c r="C38" s="5" t="s">
        <v>187</v>
      </c>
      <c r="D38" s="0"/>
      <c r="E38" s="0"/>
      <c r="F38" s="0"/>
      <c r="G38" s="0"/>
      <c r="H38" s="7" t="n">
        <f aca="false">H73*0.05</f>
        <v>0</v>
      </c>
      <c r="I38" s="7" t="n">
        <f aca="false">I73*0.05</f>
        <v>100000</v>
      </c>
      <c r="J38" s="7" t="n">
        <f aca="false">J73*0.05</f>
        <v>100000</v>
      </c>
      <c r="K38" s="7" t="n">
        <f aca="false">K73*0.05</f>
        <v>700000</v>
      </c>
      <c r="L38" s="7" t="n">
        <f aca="false">L73*0.05</f>
        <v>700000</v>
      </c>
      <c r="M38" s="7" t="n">
        <f aca="false">M73*0.05</f>
        <v>700000</v>
      </c>
      <c r="N38" s="7" t="n">
        <f aca="false">N73*0.05</f>
        <v>700000</v>
      </c>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0"/>
      <c r="B39" s="0"/>
      <c r="C39" s="5" t="s">
        <v>188</v>
      </c>
      <c r="D39" s="0"/>
      <c r="E39" s="0"/>
      <c r="F39" s="0"/>
      <c r="G39" s="0"/>
      <c r="H39" s="7" t="n">
        <f aca="false">H37-H38</f>
        <v>-100000</v>
      </c>
      <c r="I39" s="7" t="n">
        <f aca="false">I37-I38</f>
        <v>-200000</v>
      </c>
      <c r="J39" s="7" t="n">
        <f aca="false">J37-J38</f>
        <v>-200000</v>
      </c>
      <c r="K39" s="7" t="n">
        <f aca="false">K37-K38</f>
        <v>4900000</v>
      </c>
      <c r="L39" s="7" t="n">
        <f aca="false">L37-L38</f>
        <v>14350000</v>
      </c>
      <c r="M39" s="7" t="n">
        <f aca="false">M37-M38</f>
        <v>28700000</v>
      </c>
      <c r="N39" s="7" t="n">
        <f aca="false">N37-N38</f>
        <v>41300000</v>
      </c>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0"/>
      <c r="B40" s="0"/>
      <c r="C40" s="5" t="s">
        <v>48</v>
      </c>
      <c r="D40" s="0"/>
      <c r="E40" s="0"/>
      <c r="F40" s="0"/>
      <c r="G40" s="0"/>
      <c r="H40" s="7" t="n">
        <f aca="false">G59*0.12</f>
        <v>0</v>
      </c>
      <c r="I40" s="7" t="n">
        <f aca="false">H59*0.12</f>
        <v>600</v>
      </c>
      <c r="J40" s="7" t="n">
        <f aca="false">I59*0.12</f>
        <v>600</v>
      </c>
      <c r="K40" s="7" t="n">
        <f aca="false">J59*0.12</f>
        <v>36600</v>
      </c>
      <c r="L40" s="7" t="n">
        <f aca="false">K59*0.12</f>
        <v>36600</v>
      </c>
      <c r="M40" s="7" t="n">
        <f aca="false">L59*0.12</f>
        <v>636600</v>
      </c>
      <c r="N40" s="7" t="n">
        <f aca="false">M59*0.12</f>
        <v>636600</v>
      </c>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0"/>
      <c r="B41" s="0"/>
      <c r="C41" s="5" t="s">
        <v>51</v>
      </c>
      <c r="D41" s="0"/>
      <c r="E41" s="0"/>
      <c r="F41" s="0"/>
      <c r="G41" s="0"/>
      <c r="H41" s="7" t="n">
        <f aca="false">H39-H40</f>
        <v>-100000</v>
      </c>
      <c r="I41" s="7" t="n">
        <f aca="false">I39-I40</f>
        <v>-200600</v>
      </c>
      <c r="J41" s="7" t="n">
        <f aca="false">J39-J40</f>
        <v>-200600</v>
      </c>
      <c r="K41" s="7" t="n">
        <f aca="false">K39-K40</f>
        <v>4863400</v>
      </c>
      <c r="L41" s="7" t="n">
        <f aca="false">L39-L40</f>
        <v>14313400</v>
      </c>
      <c r="M41" s="7" t="n">
        <f aca="false">M39-M40</f>
        <v>28063400</v>
      </c>
      <c r="N41" s="7" t="n">
        <f aca="false">N39-N40</f>
        <v>40663400</v>
      </c>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0"/>
      <c r="B42" s="0"/>
      <c r="C42" s="5" t="s">
        <v>189</v>
      </c>
      <c r="D42" s="0"/>
      <c r="E42" s="0"/>
      <c r="F42" s="0"/>
      <c r="G42" s="0"/>
      <c r="H42" s="7" t="n">
        <f aca="false">(H39-H40)*0.2</f>
        <v>-20000</v>
      </c>
      <c r="I42" s="7" t="n">
        <f aca="false">(I39-I40)*0.2</f>
        <v>-40120</v>
      </c>
      <c r="J42" s="7" t="n">
        <f aca="false">(J39-J40)*0.2</f>
        <v>-40120</v>
      </c>
      <c r="K42" s="7" t="n">
        <f aca="false">(K39-K40)*0.2</f>
        <v>972680</v>
      </c>
      <c r="L42" s="7" t="n">
        <f aca="false">(L39-L40)*0.2</f>
        <v>2862680</v>
      </c>
      <c r="M42" s="7" t="n">
        <f aca="false">(M39-M40)*0.2</f>
        <v>5612680</v>
      </c>
      <c r="N42" s="7" t="n">
        <f aca="false">(N39-N40)*0.2</f>
        <v>8132680</v>
      </c>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0"/>
      <c r="B43" s="0"/>
      <c r="C43" s="4" t="s">
        <v>190</v>
      </c>
      <c r="D43" s="4"/>
      <c r="E43" s="4"/>
      <c r="F43" s="4"/>
      <c r="G43" s="0"/>
      <c r="H43" s="6" t="n">
        <f aca="false">H39-H40-H42</f>
        <v>-80000</v>
      </c>
      <c r="I43" s="6" t="n">
        <f aca="false">I39-I40-I42</f>
        <v>-160480</v>
      </c>
      <c r="J43" s="6" t="n">
        <f aca="false">J39-J40-J42</f>
        <v>-160480</v>
      </c>
      <c r="K43" s="6" t="n">
        <f aca="false">K39-K40-K42</f>
        <v>3890720</v>
      </c>
      <c r="L43" s="7" t="n">
        <f aca="false">L39-L40-L42</f>
        <v>11450720</v>
      </c>
      <c r="M43" s="7" t="n">
        <f aca="false">M39-M40-M42</f>
        <v>22450720</v>
      </c>
      <c r="N43" s="7" t="n">
        <f aca="false">N39-N40-N42</f>
        <v>32530720</v>
      </c>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7" customFormat="false" ht="15" hidden="false" customHeight="false" outlineLevel="0" collapsed="false">
      <c r="A47" s="5"/>
      <c r="B47" s="0"/>
      <c r="C47" s="0"/>
      <c r="D47" s="0"/>
      <c r="E47" s="0"/>
      <c r="F47" s="0"/>
      <c r="G47" s="0"/>
      <c r="H47" s="6" t="s">
        <v>191</v>
      </c>
      <c r="I47" s="6"/>
      <c r="J47" s="6"/>
      <c r="K47" s="6"/>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5"/>
      <c r="B48" s="0"/>
      <c r="C48" s="0"/>
      <c r="D48" s="0"/>
      <c r="E48" s="0"/>
      <c r="F48" s="0"/>
      <c r="G48" s="0"/>
      <c r="H48" s="6"/>
      <c r="I48" s="6" t="s">
        <v>192</v>
      </c>
      <c r="J48" s="6"/>
      <c r="K48" s="6"/>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5"/>
      <c r="B49" s="0"/>
      <c r="C49" s="0"/>
      <c r="D49" s="0"/>
      <c r="E49" s="0"/>
      <c r="F49" s="0"/>
      <c r="G49" s="0"/>
      <c r="H49" s="6" t="s">
        <v>170</v>
      </c>
      <c r="I49" s="6" t="s">
        <v>170</v>
      </c>
      <c r="J49" s="6" t="s">
        <v>193</v>
      </c>
      <c r="K49" s="6" t="s">
        <v>170</v>
      </c>
      <c r="L49" s="7" t="s">
        <v>170</v>
      </c>
      <c r="M49" s="7" t="s">
        <v>170</v>
      </c>
      <c r="N49" s="7" t="s">
        <v>170</v>
      </c>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5"/>
      <c r="B50" s="0"/>
      <c r="C50" s="0"/>
      <c r="D50" s="0"/>
      <c r="E50" s="0"/>
      <c r="F50" s="0"/>
      <c r="G50" s="6" t="s">
        <v>194</v>
      </c>
      <c r="H50" s="6" t="n">
        <v>1</v>
      </c>
      <c r="I50" s="6" t="n">
        <v>2</v>
      </c>
      <c r="J50" s="6" t="n">
        <v>3</v>
      </c>
      <c r="K50" s="6" t="n">
        <v>4</v>
      </c>
      <c r="L50" s="7" t="n">
        <v>5</v>
      </c>
      <c r="M50" s="7" t="n">
        <v>6</v>
      </c>
      <c r="N50" s="7" t="n">
        <v>7</v>
      </c>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5"/>
      <c r="B51" s="0"/>
      <c r="C51" s="0"/>
      <c r="D51" s="0"/>
      <c r="E51" s="0"/>
      <c r="F51" s="0"/>
      <c r="G51" s="6" t="s">
        <v>195</v>
      </c>
      <c r="H51" s="0"/>
      <c r="I51" s="7" t="s">
        <v>196</v>
      </c>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5"/>
      <c r="B52" s="4" t="s">
        <v>197</v>
      </c>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5"/>
      <c r="B53" s="0"/>
      <c r="C53" s="5" t="s">
        <v>60</v>
      </c>
      <c r="D53" s="0"/>
      <c r="E53" s="0"/>
      <c r="F53" s="0"/>
      <c r="G53" s="6" t="n">
        <v>95000</v>
      </c>
      <c r="H53" s="7" t="n">
        <f aca="false">H115</f>
        <v>1995000</v>
      </c>
      <c r="I53" s="7" t="n">
        <f aca="false">I115</f>
        <v>1795000</v>
      </c>
      <c r="J53" s="7" t="n">
        <f aca="false">J115</f>
        <v>13335000</v>
      </c>
      <c r="K53" s="7" t="n">
        <f aca="false">K115</f>
        <v>21515240</v>
      </c>
      <c r="L53" s="7" t="n">
        <f aca="false">L115</f>
        <v>36305480</v>
      </c>
      <c r="M53" s="7" t="n">
        <f aca="false">M115</f>
        <v>71179880</v>
      </c>
      <c r="N53" s="7" t="n">
        <f aca="false">N115</f>
        <v>101914280</v>
      </c>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5"/>
      <c r="B54" s="0"/>
      <c r="C54" s="5" t="s">
        <v>62</v>
      </c>
      <c r="D54" s="0"/>
      <c r="E54" s="0"/>
      <c r="F54" s="0"/>
      <c r="G54" s="0"/>
      <c r="H54" s="7" t="n">
        <f aca="false">H16*0.1</f>
        <v>0</v>
      </c>
      <c r="I54" s="7" t="n">
        <f aca="false">I16*0.1</f>
        <v>0</v>
      </c>
      <c r="J54" s="7" t="n">
        <f aca="false">J16*0.1</f>
        <v>0</v>
      </c>
      <c r="K54" s="7" t="n">
        <f aca="false">K19*0.1</f>
        <v>800000</v>
      </c>
      <c r="L54" s="7" t="n">
        <f aca="false">L19*0.1</f>
        <v>2150000</v>
      </c>
      <c r="M54" s="7" t="n">
        <f aca="false">M19*0.1</f>
        <v>4200000</v>
      </c>
      <c r="N54" s="7" t="n">
        <f aca="false">N19*0.1</f>
        <v>6000000</v>
      </c>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5"/>
      <c r="B55" s="0"/>
      <c r="C55" s="5" t="s">
        <v>65</v>
      </c>
      <c r="D55" s="0"/>
      <c r="E55" s="0"/>
      <c r="F55" s="0"/>
      <c r="G55" s="0"/>
      <c r="H55" s="7" t="n">
        <f aca="false">H21*0.1</f>
        <v>0</v>
      </c>
      <c r="I55" s="7" t="n">
        <f aca="false">I21*0.1</f>
        <v>0</v>
      </c>
      <c r="J55" s="7" t="n">
        <f aca="false">J21*0.1</f>
        <v>0</v>
      </c>
      <c r="K55" s="7" t="n">
        <f aca="false">K24*0.1</f>
        <v>200000</v>
      </c>
      <c r="L55" s="7" t="n">
        <f aca="false">L24*0.1</f>
        <v>537500</v>
      </c>
      <c r="M55" s="7" t="n">
        <f aca="false">M24*0.1</f>
        <v>1050000</v>
      </c>
      <c r="N55" s="7" t="n">
        <f aca="false">N24*0.1</f>
        <v>1500000</v>
      </c>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5"/>
      <c r="B56" s="4" t="s">
        <v>68</v>
      </c>
      <c r="C56" s="0"/>
      <c r="D56" s="0"/>
      <c r="E56" s="0"/>
      <c r="F56" s="0"/>
      <c r="G56" s="6" t="n">
        <f aca="false">SUM(G53:G55)</f>
        <v>95000</v>
      </c>
      <c r="H56" s="7" t="n">
        <f aca="false">SUM(H53:H55)</f>
        <v>1995000</v>
      </c>
      <c r="I56" s="7" t="n">
        <f aca="false">SUM(I53:I55)</f>
        <v>1795000</v>
      </c>
      <c r="J56" s="7" t="n">
        <f aca="false">SUM(J53:J55)</f>
        <v>13335000</v>
      </c>
      <c r="K56" s="7" t="n">
        <f aca="false">SUM(K53:K55)</f>
        <v>22515240</v>
      </c>
      <c r="L56" s="7" t="n">
        <f aca="false">SUM(L53:L55)</f>
        <v>38992980</v>
      </c>
      <c r="M56" s="7" t="n">
        <f aca="false">SUM(M53:M55)</f>
        <v>76429880</v>
      </c>
      <c r="N56" s="7" t="n">
        <f aca="false">SUM(N53:N55)</f>
        <v>109414280</v>
      </c>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5"/>
      <c r="B57" s="4" t="s">
        <v>198</v>
      </c>
      <c r="C57" s="0"/>
      <c r="D57" s="0"/>
      <c r="E57" s="0"/>
      <c r="F57" s="0"/>
      <c r="G57" s="0"/>
      <c r="H57" s="7" t="n">
        <f aca="false">G57+G58</f>
        <v>5000</v>
      </c>
      <c r="I57" s="7" t="n">
        <f aca="false">H57+H58</f>
        <v>5000</v>
      </c>
      <c r="J57" s="7" t="n">
        <f aca="false">I57+I58</f>
        <v>5000</v>
      </c>
      <c r="K57" s="7" t="n">
        <f aca="false">J57+J58</f>
        <v>305000</v>
      </c>
      <c r="L57" s="7" t="n">
        <f aca="false">K57+K58</f>
        <v>305000</v>
      </c>
      <c r="M57" s="7" t="n">
        <f aca="false">L57+L58</f>
        <v>5305000</v>
      </c>
      <c r="N57" s="7" t="n">
        <f aca="false">M57+M58</f>
        <v>5305000</v>
      </c>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5"/>
      <c r="B58" s="0"/>
      <c r="C58" s="5" t="s">
        <v>70</v>
      </c>
      <c r="D58" s="0"/>
      <c r="E58" s="0"/>
      <c r="F58" s="0"/>
      <c r="G58" s="6" t="n">
        <v>5000</v>
      </c>
      <c r="H58" s="0"/>
      <c r="I58" s="10"/>
      <c r="J58" s="10" t="n">
        <v>300000</v>
      </c>
      <c r="K58" s="7" t="n">
        <v>0</v>
      </c>
      <c r="L58" s="10" t="n">
        <v>5000000</v>
      </c>
      <c r="M58" s="7" t="n">
        <v>0</v>
      </c>
      <c r="N58" s="7" t="n">
        <v>0</v>
      </c>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5"/>
      <c r="B59" s="0"/>
      <c r="C59" s="5" t="s">
        <v>75</v>
      </c>
      <c r="D59" s="0"/>
      <c r="E59" s="0"/>
      <c r="F59" s="0"/>
      <c r="G59" s="0"/>
      <c r="H59" s="7" t="n">
        <f aca="false">H57+H58</f>
        <v>5000</v>
      </c>
      <c r="I59" s="7" t="n">
        <f aca="false">I57+I58</f>
        <v>5000</v>
      </c>
      <c r="J59" s="7" t="n">
        <f aca="false">J57+J58</f>
        <v>305000</v>
      </c>
      <c r="K59" s="7" t="n">
        <f aca="false">K57+K58</f>
        <v>305000</v>
      </c>
      <c r="L59" s="7" t="n">
        <f aca="false">L57+L58</f>
        <v>5305000</v>
      </c>
      <c r="M59" s="7" t="n">
        <f aca="false">M57+M58</f>
        <v>5305000</v>
      </c>
      <c r="N59" s="7" t="n">
        <f aca="false">N57+N58</f>
        <v>5305000</v>
      </c>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5"/>
      <c r="B60" s="0"/>
      <c r="C60" s="5" t="s">
        <v>77</v>
      </c>
      <c r="D60" s="0"/>
      <c r="E60" s="0"/>
      <c r="F60" s="0"/>
      <c r="G60" s="0"/>
      <c r="H60" s="7" t="n">
        <f aca="false">H40</f>
        <v>0</v>
      </c>
      <c r="I60" s="7" t="n">
        <f aca="false">I40</f>
        <v>600</v>
      </c>
      <c r="J60" s="7" t="n">
        <f aca="false">J40+I60</f>
        <v>1200</v>
      </c>
      <c r="K60" s="7" t="n">
        <f aca="false">K40+J60</f>
        <v>37800</v>
      </c>
      <c r="L60" s="7" t="n">
        <f aca="false">L40+K60</f>
        <v>74400</v>
      </c>
      <c r="M60" s="7" t="n">
        <f aca="false">M40+L60</f>
        <v>711000</v>
      </c>
      <c r="N60" s="7" t="n">
        <f aca="false">N40+M60</f>
        <v>1347600</v>
      </c>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0"/>
      <c r="B61" s="4" t="s">
        <v>199</v>
      </c>
      <c r="C61" s="0"/>
      <c r="D61" s="0"/>
      <c r="E61" s="0"/>
      <c r="F61" s="0"/>
      <c r="G61" s="10" t="n">
        <f aca="false">G57+G58-G60</f>
        <v>5000</v>
      </c>
      <c r="H61" s="7" t="n">
        <f aca="false">H59-H60</f>
        <v>5000</v>
      </c>
      <c r="I61" s="7" t="n">
        <f aca="false">I59-I60</f>
        <v>4400</v>
      </c>
      <c r="J61" s="7" t="n">
        <f aca="false">J59-J60</f>
        <v>303800</v>
      </c>
      <c r="K61" s="7" t="n">
        <f aca="false">K59-K60</f>
        <v>267200</v>
      </c>
      <c r="L61" s="7" t="n">
        <f aca="false">L59-L60</f>
        <v>5230600</v>
      </c>
      <c r="M61" s="7" t="n">
        <f aca="false">M59-M60</f>
        <v>4594000</v>
      </c>
      <c r="N61" s="7" t="n">
        <f aca="false">N59-N60</f>
        <v>3957400</v>
      </c>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4" customFormat="false" ht="15" hidden="false" customHeight="false" outlineLevel="0" collapsed="false">
      <c r="A64" s="0"/>
      <c r="B64" s="4" t="s">
        <v>82</v>
      </c>
      <c r="C64" s="0"/>
      <c r="D64" s="4"/>
      <c r="E64" s="4"/>
      <c r="F64" s="4"/>
      <c r="G64" s="6" t="n">
        <f aca="false">G56+G61</f>
        <v>100000</v>
      </c>
      <c r="H64" s="6" t="n">
        <f aca="false">H56+H61</f>
        <v>2000000</v>
      </c>
      <c r="I64" s="6" t="n">
        <f aca="false">I56+I61</f>
        <v>1799400</v>
      </c>
      <c r="J64" s="6" t="n">
        <f aca="false">J56+J61</f>
        <v>13638800</v>
      </c>
      <c r="K64" s="6" t="n">
        <f aca="false">K56+K61</f>
        <v>22782440</v>
      </c>
      <c r="L64" s="7" t="n">
        <f aca="false">L56+L61</f>
        <v>44223580</v>
      </c>
      <c r="M64" s="7" t="n">
        <f aca="false">M56+M61</f>
        <v>81023880</v>
      </c>
      <c r="N64" s="7" t="n">
        <f aca="false">N56+N61</f>
        <v>113371680</v>
      </c>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6" customFormat="false" ht="15" hidden="false" customHeight="false" outlineLevel="0" collapsed="false">
      <c r="A66" s="0"/>
      <c r="B66" s="4" t="s">
        <v>200</v>
      </c>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19" customFormat="true" ht="15" hidden="false" customHeight="false" outlineLevel="0" collapsed="false">
      <c r="A67" s="8"/>
      <c r="C67" s="19" t="s">
        <v>201</v>
      </c>
      <c r="G67" s="20"/>
      <c r="H67" s="21" t="n">
        <f aca="false">H21*0.1</f>
        <v>0</v>
      </c>
      <c r="I67" s="21" t="n">
        <f aca="false">I21*0.1</f>
        <v>0</v>
      </c>
      <c r="J67" s="21" t="n">
        <f aca="false">J21*0.1</f>
        <v>0</v>
      </c>
      <c r="K67" s="21" t="n">
        <f aca="false">K24*0.1</f>
        <v>200000</v>
      </c>
      <c r="L67" s="21" t="n">
        <f aca="false">L24*0.1</f>
        <v>537500</v>
      </c>
      <c r="M67" s="21" t="n">
        <f aca="false">M24*0.1</f>
        <v>1050000</v>
      </c>
      <c r="N67" s="21" t="n">
        <f aca="false">N24*0.1</f>
        <v>1500000</v>
      </c>
      <c r="O67" s="21"/>
    </row>
    <row r="68" s="19" customFormat="true" ht="15" hidden="false" customHeight="false" outlineLevel="0" collapsed="false">
      <c r="A68" s="8"/>
      <c r="C68" s="19" t="s">
        <v>87</v>
      </c>
      <c r="G68" s="20"/>
      <c r="H68" s="21" t="n">
        <f aca="false">(H42+G42)-F68</f>
        <v>-20000</v>
      </c>
      <c r="I68" s="21" t="n">
        <f aca="false">(I42+H42)-G68</f>
        <v>-60120</v>
      </c>
      <c r="J68" s="21" t="n">
        <f aca="false">(J42+I42)-H68</f>
        <v>-60240</v>
      </c>
      <c r="K68" s="21" t="n">
        <f aca="false">(K42+J42)-I68</f>
        <v>992680</v>
      </c>
      <c r="L68" s="21" t="n">
        <f aca="false">(L42+K42)-J68</f>
        <v>3895600</v>
      </c>
      <c r="M68" s="21" t="n">
        <f aca="false">(M42+L42)-K68</f>
        <v>7482680</v>
      </c>
      <c r="N68" s="21" t="n">
        <f aca="false">(N42+M42)-L68</f>
        <v>9849760</v>
      </c>
      <c r="O68" s="21"/>
    </row>
    <row r="69" s="19" customFormat="true" ht="15" hidden="false" customHeight="false" outlineLevel="0" collapsed="false">
      <c r="A69" s="8"/>
      <c r="C69" s="19" t="s">
        <v>202</v>
      </c>
      <c r="G69" s="20"/>
      <c r="H69" s="21" t="n">
        <f aca="false">H16*0.5</f>
        <v>0</v>
      </c>
      <c r="I69" s="21" t="n">
        <f aca="false">I16*0.5</f>
        <v>0</v>
      </c>
      <c r="J69" s="21" t="n">
        <f aca="false">J16*0.5</f>
        <v>0</v>
      </c>
      <c r="K69" s="21" t="n">
        <f aca="false">K19*0.5</f>
        <v>4000000</v>
      </c>
      <c r="L69" s="21" t="n">
        <f aca="false">L19*0.5</f>
        <v>10750000</v>
      </c>
      <c r="M69" s="21" t="n">
        <f aca="false">M19*0.5</f>
        <v>21000000</v>
      </c>
      <c r="N69" s="21" t="n">
        <f aca="false">N19*0.5</f>
        <v>30000000</v>
      </c>
      <c r="O69" s="21"/>
    </row>
    <row r="70" customFormat="false" ht="15" hidden="false" customHeight="false" outlineLevel="0" collapsed="false">
      <c r="A70" s="0"/>
      <c r="B70" s="4" t="s">
        <v>203</v>
      </c>
      <c r="C70" s="0"/>
      <c r="D70" s="0"/>
      <c r="E70" s="0"/>
      <c r="F70" s="0"/>
      <c r="G70" s="0"/>
      <c r="H70" s="7" t="n">
        <f aca="false">H67+H68+H69</f>
        <v>-20000</v>
      </c>
      <c r="I70" s="7" t="n">
        <f aca="false">I67+I68+I69</f>
        <v>-60120</v>
      </c>
      <c r="J70" s="7" t="n">
        <f aca="false">J67+J68+J69</f>
        <v>-60240</v>
      </c>
      <c r="K70" s="7" t="n">
        <f aca="false">K67+K68+K69</f>
        <v>5192680</v>
      </c>
      <c r="L70" s="7" t="n">
        <f aca="false">L67+L68+L69</f>
        <v>15183100</v>
      </c>
      <c r="M70" s="7" t="n">
        <f aca="false">M67+M68+M69</f>
        <v>29532680</v>
      </c>
      <c r="N70" s="7" t="n">
        <f aca="false">N67+N68+N69</f>
        <v>41349760</v>
      </c>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2" customFormat="false" ht="15" hidden="false" customHeight="false" outlineLevel="0" collapsed="false">
      <c r="A72" s="0"/>
      <c r="B72" s="4" t="s">
        <v>204</v>
      </c>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0"/>
      <c r="B73" s="0"/>
      <c r="C73" s="5" t="s">
        <v>205</v>
      </c>
      <c r="D73" s="0"/>
      <c r="E73" s="0"/>
      <c r="F73" s="0"/>
      <c r="G73" s="0"/>
      <c r="H73" s="7" t="n">
        <f aca="false">G74</f>
        <v>0</v>
      </c>
      <c r="I73" s="7" t="n">
        <f aca="false">H76</f>
        <v>2000000</v>
      </c>
      <c r="J73" s="7" t="n">
        <f aca="false">I76</f>
        <v>2000000</v>
      </c>
      <c r="K73" s="7" t="n">
        <f aca="false">J76</f>
        <v>14000000</v>
      </c>
      <c r="L73" s="7" t="n">
        <f aca="false">K76</f>
        <v>14000000</v>
      </c>
      <c r="M73" s="7" t="n">
        <f aca="false">L76</f>
        <v>14000000</v>
      </c>
      <c r="N73" s="7" t="n">
        <f aca="false">M76</f>
        <v>14000000</v>
      </c>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0"/>
      <c r="B74" s="0"/>
      <c r="C74" s="5" t="s">
        <v>206</v>
      </c>
      <c r="D74" s="0"/>
      <c r="E74" s="0"/>
      <c r="F74" s="0"/>
      <c r="G74" s="20"/>
      <c r="H74" s="7" t="n">
        <v>2000000</v>
      </c>
      <c r="I74" s="7" t="n">
        <v>0</v>
      </c>
      <c r="J74" s="7" t="n">
        <v>12000000</v>
      </c>
      <c r="K74" s="7" t="n">
        <v>0</v>
      </c>
      <c r="L74" s="7" t="n">
        <v>0</v>
      </c>
      <c r="M74" s="7" t="n">
        <v>0</v>
      </c>
      <c r="N74" s="7" t="n">
        <v>-12000000</v>
      </c>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0"/>
      <c r="B75" s="0"/>
      <c r="C75" s="0"/>
      <c r="D75" s="0"/>
      <c r="E75" s="0"/>
      <c r="F75" s="0"/>
      <c r="G75" s="2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0"/>
      <c r="B76" s="4" t="s">
        <v>207</v>
      </c>
      <c r="C76" s="0"/>
      <c r="D76" s="0"/>
      <c r="E76" s="0"/>
      <c r="F76" s="0"/>
      <c r="G76" s="6" t="n">
        <f aca="false">G73+G74</f>
        <v>0</v>
      </c>
      <c r="H76" s="7" t="n">
        <f aca="false">H73+H74</f>
        <v>2000000</v>
      </c>
      <c r="I76" s="7" t="n">
        <f aca="false">I73+I74</f>
        <v>2000000</v>
      </c>
      <c r="J76" s="7" t="n">
        <f aca="false">J73+J74</f>
        <v>14000000</v>
      </c>
      <c r="K76" s="7" t="n">
        <f aca="false">K73+K74</f>
        <v>14000000</v>
      </c>
      <c r="L76" s="7" t="n">
        <f aca="false">L73+L74</f>
        <v>14000000</v>
      </c>
      <c r="M76" s="7" t="n">
        <f aca="false">M73+M74</f>
        <v>14000000</v>
      </c>
      <c r="N76" s="7" t="n">
        <f aca="false">N73+N74</f>
        <v>2000000</v>
      </c>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8" customFormat="false" ht="15" hidden="false" customHeight="false" outlineLevel="0" collapsed="false">
      <c r="A78" s="0"/>
      <c r="B78" s="4" t="s">
        <v>208</v>
      </c>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0"/>
      <c r="B79" s="0"/>
      <c r="C79" s="5" t="s">
        <v>103</v>
      </c>
      <c r="D79" s="0"/>
      <c r="E79" s="22"/>
      <c r="F79" s="0"/>
      <c r="G79" s="6" t="n">
        <v>100000</v>
      </c>
      <c r="H79" s="7" t="n">
        <f aca="false">G79</f>
        <v>100000</v>
      </c>
      <c r="I79" s="7" t="n">
        <f aca="false">H79+H80</f>
        <v>100000</v>
      </c>
      <c r="J79" s="7" t="n">
        <f aca="false">I79+I80</f>
        <v>100000</v>
      </c>
      <c r="K79" s="7" t="n">
        <f aca="false">J79+J80</f>
        <v>100000</v>
      </c>
      <c r="L79" s="7" t="n">
        <f aca="false">K79+K80</f>
        <v>100000</v>
      </c>
      <c r="M79" s="7" t="n">
        <f aca="false">L79+L80</f>
        <v>100000</v>
      </c>
      <c r="N79" s="7" t="n">
        <f aca="false">M79+M80</f>
        <v>100000</v>
      </c>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0"/>
      <c r="B80" s="0"/>
      <c r="C80" s="5" t="s">
        <v>107</v>
      </c>
      <c r="D80" s="0"/>
      <c r="E80" s="22"/>
      <c r="F80" s="0"/>
      <c r="G80" s="6" t="n">
        <v>0</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0"/>
      <c r="B81" s="0"/>
      <c r="C81" s="5" t="s">
        <v>109</v>
      </c>
      <c r="D81" s="0"/>
      <c r="E81" s="0"/>
      <c r="F81" s="0"/>
      <c r="G81" s="0"/>
      <c r="H81" s="7" t="n">
        <f aca="false">G81+H43</f>
        <v>-80000</v>
      </c>
      <c r="I81" s="7" t="n">
        <f aca="false">H81+I43</f>
        <v>-240480</v>
      </c>
      <c r="J81" s="7" t="n">
        <f aca="false">I81+J43</f>
        <v>-400960</v>
      </c>
      <c r="K81" s="7" t="n">
        <f aca="false">J81+K43</f>
        <v>3489760</v>
      </c>
      <c r="L81" s="7" t="n">
        <f aca="false">K81+L43</f>
        <v>14940480</v>
      </c>
      <c r="M81" s="7" t="n">
        <f aca="false">L81+M43</f>
        <v>37391200</v>
      </c>
      <c r="N81" s="7" t="n">
        <f aca="false">M81+N43</f>
        <v>69921920</v>
      </c>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0"/>
      <c r="B82" s="4" t="s">
        <v>209</v>
      </c>
      <c r="C82" s="0"/>
      <c r="D82" s="0"/>
      <c r="E82" s="0"/>
      <c r="F82" s="0"/>
      <c r="G82" s="6" t="n">
        <f aca="false">G79+G81</f>
        <v>100000</v>
      </c>
      <c r="H82" s="7" t="n">
        <f aca="false">H79+H81-H80</f>
        <v>20000</v>
      </c>
      <c r="I82" s="7" t="n">
        <f aca="false">I79+I81-I80</f>
        <v>-140480</v>
      </c>
      <c r="J82" s="7" t="n">
        <f aca="false">J79+J81-J80</f>
        <v>-300960</v>
      </c>
      <c r="K82" s="7" t="n">
        <f aca="false">K79+K81-K80</f>
        <v>3589760</v>
      </c>
      <c r="L82" s="7" t="n">
        <f aca="false">L79+L81+L80</f>
        <v>15040480</v>
      </c>
      <c r="M82" s="7" t="n">
        <f aca="false">M79+M81+M80</f>
        <v>37491200</v>
      </c>
      <c r="N82" s="7" t="n">
        <f aca="false">N79+N81+N80</f>
        <v>70021920</v>
      </c>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4" customFormat="false" ht="15" hidden="false" customHeight="false" outlineLevel="0" collapsed="false">
      <c r="A84" s="0"/>
      <c r="B84" s="0"/>
      <c r="C84" s="4" t="s">
        <v>113</v>
      </c>
      <c r="D84" s="4"/>
      <c r="E84" s="4"/>
      <c r="F84" s="4"/>
      <c r="G84" s="6" t="n">
        <f aca="false">G76+G70+G82</f>
        <v>100000</v>
      </c>
      <c r="H84" s="6" t="n">
        <f aca="false">H70+H76+H82</f>
        <v>2000000</v>
      </c>
      <c r="I84" s="6" t="n">
        <f aca="false">I70+I76+I82</f>
        <v>1799400</v>
      </c>
      <c r="J84" s="6" t="n">
        <f aca="false">J70+J76+J82</f>
        <v>13638800</v>
      </c>
      <c r="K84" s="6" t="n">
        <f aca="false">K70+K76+K82</f>
        <v>22782440</v>
      </c>
      <c r="L84" s="7" t="n">
        <f aca="false">L70+L76+L82</f>
        <v>44223580</v>
      </c>
      <c r="M84" s="7" t="n">
        <f aca="false">M70+M76+M82</f>
        <v>81023880</v>
      </c>
      <c r="N84" s="7" t="n">
        <f aca="false">N70+N76+N82</f>
        <v>113371680</v>
      </c>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8" customFormat="true" ht="15" hidden="false" customHeight="false" outlineLevel="0" collapsed="false">
      <c r="A85" s="23" t="s">
        <v>210</v>
      </c>
      <c r="B85" s="10" t="s">
        <v>211</v>
      </c>
      <c r="G85" s="10" t="n">
        <v>0</v>
      </c>
      <c r="H85" s="10" t="n">
        <f aca="false">H64-H84</f>
        <v>0</v>
      </c>
      <c r="I85" s="10" t="n">
        <f aca="false">I64-I84</f>
        <v>0</v>
      </c>
      <c r="J85" s="10" t="n">
        <f aca="false">J64-J84</f>
        <v>0</v>
      </c>
      <c r="K85" s="10" t="n">
        <f aca="false">K64-K84</f>
        <v>0</v>
      </c>
      <c r="L85" s="10" t="n">
        <f aca="false">L64-L84</f>
        <v>0</v>
      </c>
      <c r="M85" s="10" t="n">
        <f aca="false">M64-M84</f>
        <v>0</v>
      </c>
      <c r="N85" s="10" t="n">
        <f aca="false">N64-N84</f>
        <v>0</v>
      </c>
      <c r="O85" s="10"/>
    </row>
    <row r="86" customFormat="false" ht="15" hidden="false" customHeight="false" outlineLevel="0" collapsed="false">
      <c r="A86" s="23"/>
      <c r="B86" s="8" t="s">
        <v>212</v>
      </c>
      <c r="C86" s="0"/>
      <c r="D86" s="0"/>
      <c r="E86" s="0"/>
      <c r="F86" s="0"/>
      <c r="G86" s="10"/>
      <c r="H86" s="10" t="n">
        <f aca="false">H85-G85</f>
        <v>0</v>
      </c>
      <c r="I86" s="10" t="n">
        <f aca="false">I85-H85</f>
        <v>0</v>
      </c>
      <c r="J86" s="10" t="n">
        <f aca="false">J85-I85</f>
        <v>0</v>
      </c>
      <c r="K86" s="10" t="n">
        <f aca="false">K85-J85</f>
        <v>0</v>
      </c>
      <c r="L86" s="10" t="n">
        <f aca="false">L85-K85</f>
        <v>0</v>
      </c>
      <c r="M86" s="10" t="n">
        <f aca="false">M85-L85</f>
        <v>0</v>
      </c>
      <c r="N86" s="10" t="n">
        <f aca="false">N85-M85</f>
        <v>0</v>
      </c>
      <c r="O86" s="1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8" customFormat="false" ht="15" hidden="false" customHeight="false" outlineLevel="0" collapsed="false">
      <c r="A88" s="0"/>
      <c r="B88" s="0"/>
      <c r="C88" s="0"/>
      <c r="D88" s="0"/>
      <c r="E88" s="0"/>
      <c r="F88" s="0"/>
      <c r="G88" s="4"/>
      <c r="H88" s="5"/>
      <c r="I88" s="5"/>
      <c r="J88" s="5"/>
      <c r="K88" s="5"/>
      <c r="L88" s="5"/>
      <c r="M88" s="5"/>
      <c r="N88" s="5"/>
      <c r="O88" s="5"/>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0"/>
      <c r="B89" s="0"/>
      <c r="C89" s="0"/>
      <c r="D89" s="0"/>
      <c r="E89" s="0"/>
      <c r="F89" s="0"/>
      <c r="G89" s="0"/>
      <c r="H89" s="9"/>
      <c r="I89" s="9" t="s">
        <v>213</v>
      </c>
      <c r="J89" s="9"/>
      <c r="K89" s="9"/>
      <c r="L89" s="9"/>
      <c r="M89" s="9"/>
      <c r="N89" s="9"/>
      <c r="O89" s="9"/>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0"/>
      <c r="B90" s="0"/>
      <c r="C90" s="0"/>
      <c r="D90" s="0"/>
      <c r="E90" s="0"/>
      <c r="F90" s="0"/>
      <c r="G90" s="0"/>
      <c r="H90" s="9"/>
      <c r="I90" s="9" t="s">
        <v>214</v>
      </c>
      <c r="J90" s="9"/>
      <c r="K90" s="9"/>
      <c r="L90" s="9"/>
      <c r="M90" s="9"/>
      <c r="N90" s="9"/>
      <c r="O90" s="9"/>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0"/>
      <c r="B91" s="0"/>
      <c r="C91" s="0"/>
      <c r="D91" s="0"/>
      <c r="E91" s="0"/>
      <c r="F91" s="0"/>
      <c r="G91" s="0"/>
      <c r="H91" s="9" t="s">
        <v>170</v>
      </c>
      <c r="I91" s="9" t="s">
        <v>170</v>
      </c>
      <c r="J91" s="9" t="s">
        <v>193</v>
      </c>
      <c r="K91" s="9" t="s">
        <v>170</v>
      </c>
      <c r="L91" s="9" t="s">
        <v>170</v>
      </c>
      <c r="M91" s="9" t="s">
        <v>170</v>
      </c>
      <c r="N91" s="9" t="s">
        <v>170</v>
      </c>
      <c r="O91" s="9"/>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0"/>
      <c r="B92" s="0"/>
      <c r="C92" s="0"/>
      <c r="D92" s="0"/>
      <c r="E92" s="0"/>
      <c r="F92" s="0"/>
      <c r="G92" s="0"/>
      <c r="H92" s="9" t="n">
        <v>1</v>
      </c>
      <c r="I92" s="9" t="n">
        <v>2</v>
      </c>
      <c r="J92" s="9" t="n">
        <v>3</v>
      </c>
      <c r="K92" s="9" t="n">
        <v>4</v>
      </c>
      <c r="L92" s="9" t="n">
        <v>5</v>
      </c>
      <c r="M92" s="9" t="n">
        <v>6</v>
      </c>
      <c r="N92" s="9" t="n">
        <v>7</v>
      </c>
      <c r="O92" s="9"/>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0"/>
      <c r="B93" s="0"/>
      <c r="C93" s="0"/>
      <c r="D93" s="0"/>
      <c r="E93" s="0"/>
      <c r="F93" s="0"/>
      <c r="G93" s="0"/>
      <c r="H93" s="7" t="s">
        <v>215</v>
      </c>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5" s="7" customFormat="true" ht="15" hidden="false" customHeight="false" outlineLevel="0" collapsed="false">
      <c r="A95" s="8"/>
      <c r="B95" s="4" t="s">
        <v>216</v>
      </c>
      <c r="C95" s="5"/>
      <c r="D95" s="5"/>
      <c r="E95" s="5"/>
      <c r="F95" s="5"/>
      <c r="G95" s="6"/>
      <c r="H95" s="12" t="n">
        <f aca="false">G53</f>
        <v>95000</v>
      </c>
      <c r="I95" s="15" t="n">
        <f aca="false">H115</f>
        <v>1995000</v>
      </c>
      <c r="J95" s="15" t="n">
        <f aca="false">I115</f>
        <v>1795000</v>
      </c>
      <c r="K95" s="15" t="n">
        <f aca="false">J115</f>
        <v>13335000</v>
      </c>
      <c r="L95" s="15" t="n">
        <f aca="false">K115</f>
        <v>21515240</v>
      </c>
      <c r="M95" s="15" t="n">
        <f aca="false">L115</f>
        <v>36305480</v>
      </c>
      <c r="N95" s="15" t="n">
        <f aca="false">M115</f>
        <v>71179880</v>
      </c>
    </row>
    <row r="96" customFormat="false" ht="15" hidden="false" customHeight="false" outlineLevel="0" collapsed="false">
      <c r="A96" s="8"/>
      <c r="B96" s="4" t="s">
        <v>217</v>
      </c>
      <c r="H96" s="15"/>
      <c r="I96" s="15"/>
      <c r="J96" s="15"/>
      <c r="K96" s="15"/>
      <c r="L96" s="15"/>
      <c r="M96" s="15"/>
      <c r="N96" s="15"/>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8"/>
      <c r="C97" s="5" t="s">
        <v>118</v>
      </c>
      <c r="H97" s="15" t="n">
        <f aca="false">H43</f>
        <v>-80000</v>
      </c>
      <c r="I97" s="15" t="n">
        <f aca="false">I43</f>
        <v>-160480</v>
      </c>
      <c r="J97" s="15" t="n">
        <f aca="false">J43</f>
        <v>-160480</v>
      </c>
      <c r="K97" s="15" t="n">
        <f aca="false">K43</f>
        <v>3890720</v>
      </c>
      <c r="L97" s="15" t="n">
        <f aca="false">L43</f>
        <v>11450720</v>
      </c>
      <c r="M97" s="15" t="n">
        <f aca="false">M43</f>
        <v>22450720</v>
      </c>
      <c r="N97" s="15" t="n">
        <f aca="false">N43</f>
        <v>32530720</v>
      </c>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8"/>
      <c r="C98" s="5" t="s">
        <v>120</v>
      </c>
      <c r="H98" s="15"/>
      <c r="I98" s="15"/>
      <c r="J98" s="15"/>
      <c r="K98" s="15"/>
      <c r="L98" s="15"/>
      <c r="M98" s="15"/>
      <c r="N98" s="15"/>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8"/>
      <c r="C99" s="5" t="s">
        <v>48</v>
      </c>
      <c r="H99" s="15" t="n">
        <f aca="false">H40</f>
        <v>0</v>
      </c>
      <c r="I99" s="15" t="n">
        <f aca="false">I40</f>
        <v>600</v>
      </c>
      <c r="J99" s="15" t="n">
        <f aca="false">J40</f>
        <v>600</v>
      </c>
      <c r="K99" s="15" t="n">
        <f aca="false">K40</f>
        <v>36600</v>
      </c>
      <c r="L99" s="15" t="n">
        <f aca="false">L40</f>
        <v>36600</v>
      </c>
      <c r="M99" s="15" t="n">
        <f aca="false">M40</f>
        <v>636600</v>
      </c>
      <c r="N99" s="15" t="n">
        <f aca="false">N40</f>
        <v>636600</v>
      </c>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8"/>
      <c r="H100" s="15"/>
      <c r="I100" s="15"/>
      <c r="J100" s="15"/>
      <c r="K100" s="15"/>
      <c r="L100" s="15"/>
      <c r="M100" s="15"/>
      <c r="N100" s="15"/>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8"/>
      <c r="C101" s="5" t="s">
        <v>218</v>
      </c>
      <c r="H101" s="15" t="n">
        <f aca="false">(G54-H54)</f>
        <v>0</v>
      </c>
      <c r="I101" s="15" t="n">
        <f aca="false">(H54-I54)</f>
        <v>0</v>
      </c>
      <c r="J101" s="15" t="n">
        <f aca="false">(I54-J54)</f>
        <v>0</v>
      </c>
      <c r="K101" s="15" t="n">
        <f aca="false">(J54-K54)</f>
        <v>-800000</v>
      </c>
      <c r="L101" s="15" t="n">
        <f aca="false">(K54-L54)</f>
        <v>-1350000</v>
      </c>
      <c r="M101" s="15" t="n">
        <f aca="false">(L54-M54)</f>
        <v>-2050000</v>
      </c>
      <c r="N101" s="15" t="n">
        <f aca="false">(M54-N54)</f>
        <v>-1800000</v>
      </c>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 hidden="false" customHeight="false" outlineLevel="0" collapsed="false">
      <c r="A102" s="8"/>
      <c r="C102" s="5" t="s">
        <v>219</v>
      </c>
      <c r="H102" s="15" t="n">
        <f aca="false">(G55-H55)</f>
        <v>0</v>
      </c>
      <c r="I102" s="15" t="n">
        <f aca="false">(H55-I55)</f>
        <v>0</v>
      </c>
      <c r="J102" s="15" t="n">
        <f aca="false">(I55-J55)</f>
        <v>0</v>
      </c>
      <c r="K102" s="15" t="n">
        <f aca="false">(J55-K55)</f>
        <v>-200000</v>
      </c>
      <c r="L102" s="15" t="n">
        <f aca="false">(K55-L55)</f>
        <v>-337500</v>
      </c>
      <c r="M102" s="15" t="n">
        <f aca="false">(L55-M55)</f>
        <v>-512500</v>
      </c>
      <c r="N102" s="15" t="n">
        <f aca="false">(M55-N55)</f>
        <v>-450000</v>
      </c>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8"/>
      <c r="C103" s="19" t="s">
        <v>220</v>
      </c>
      <c r="D103" s="19"/>
      <c r="E103" s="19"/>
      <c r="F103" s="19"/>
      <c r="G103" s="20"/>
      <c r="H103" s="24" t="n">
        <f aca="false">(G67-H67)*-1</f>
        <v>-0</v>
      </c>
      <c r="I103" s="24" t="n">
        <f aca="false">(H67-I67)*-1</f>
        <v>-0</v>
      </c>
      <c r="J103" s="24" t="n">
        <f aca="false">(I67-J67)*-1</f>
        <v>-0</v>
      </c>
      <c r="K103" s="24" t="n">
        <f aca="false">(J67-K67)*-1</f>
        <v>200000</v>
      </c>
      <c r="L103" s="24" t="n">
        <f aca="false">(K67-L67)*-1</f>
        <v>337500</v>
      </c>
      <c r="M103" s="15" t="n">
        <f aca="false">(L67-M67)*-1</f>
        <v>512500</v>
      </c>
      <c r="N103" s="15" t="n">
        <f aca="false">(M67-N67)*-1</f>
        <v>450000</v>
      </c>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8"/>
      <c r="C104" s="19" t="s">
        <v>221</v>
      </c>
      <c r="D104" s="19"/>
      <c r="E104" s="19"/>
      <c r="F104" s="19"/>
      <c r="G104" s="20"/>
      <c r="H104" s="24" t="n">
        <f aca="false">(G69-H69)*-1</f>
        <v>-0</v>
      </c>
      <c r="I104" s="24" t="n">
        <f aca="false">(H69-I69)*-1</f>
        <v>-0</v>
      </c>
      <c r="J104" s="24" t="n">
        <f aca="false">(I69-J69)*-1</f>
        <v>-0</v>
      </c>
      <c r="K104" s="24" t="n">
        <f aca="false">(J69-K69)*-1</f>
        <v>4000000</v>
      </c>
      <c r="L104" s="24" t="n">
        <f aca="false">(K69-L69)*-1</f>
        <v>6750000</v>
      </c>
      <c r="M104" s="15" t="n">
        <f aca="false">(L69-M69)*-1</f>
        <v>10250000</v>
      </c>
      <c r="N104" s="15" t="n">
        <f aca="false">(M69-N69)*-1</f>
        <v>9000000</v>
      </c>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8"/>
      <c r="C105" s="19" t="s">
        <v>128</v>
      </c>
      <c r="D105" s="19"/>
      <c r="E105" s="19"/>
      <c r="F105" s="19"/>
      <c r="G105" s="20"/>
      <c r="H105" s="24" t="n">
        <f aca="false">(G68-H68)*-1</f>
        <v>-20000</v>
      </c>
      <c r="I105" s="24" t="n">
        <f aca="false">(H68-I68)*-1</f>
        <v>-40120</v>
      </c>
      <c r="J105" s="24" t="n">
        <f aca="false">(I68-J68)*-1</f>
        <v>-120</v>
      </c>
      <c r="K105" s="24" t="n">
        <f aca="false">(J68-K68)*-1</f>
        <v>1052920</v>
      </c>
      <c r="L105" s="24" t="n">
        <f aca="false">(K68-L68)*-1</f>
        <v>2902920</v>
      </c>
      <c r="M105" s="15" t="n">
        <f aca="false">(L68-M68)*-1</f>
        <v>3587080</v>
      </c>
      <c r="N105" s="15" t="n">
        <f aca="false">(M68-N68)*-1</f>
        <v>2367080</v>
      </c>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 hidden="false" customHeight="false" outlineLevel="0" collapsed="false">
      <c r="A106" s="8"/>
      <c r="C106" s="19"/>
      <c r="D106" s="19"/>
      <c r="E106" s="19"/>
      <c r="F106" s="19"/>
      <c r="G106" s="20"/>
      <c r="H106" s="24"/>
      <c r="I106" s="24"/>
      <c r="J106" s="24"/>
      <c r="K106" s="24"/>
      <c r="L106" s="24"/>
      <c r="M106" s="15"/>
      <c r="N106" s="15"/>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8"/>
      <c r="B107" s="4" t="s">
        <v>222</v>
      </c>
      <c r="H107" s="15" t="n">
        <f aca="false">H97+H99+H101+H102++H103+H105+H104</f>
        <v>-100000</v>
      </c>
      <c r="I107" s="15" t="n">
        <f aca="false">I97+I99+I101+I102++I103+I105+I104</f>
        <v>-200000</v>
      </c>
      <c r="J107" s="15" t="n">
        <f aca="false">J97+J99+J101+J102++J103+J105+J104</f>
        <v>-160000</v>
      </c>
      <c r="K107" s="15" t="n">
        <f aca="false">K97+K99+K101+K102++K103+K105+K104</f>
        <v>8180240</v>
      </c>
      <c r="L107" s="15" t="n">
        <f aca="false">L97+L99+L101+L102++L103+L105+L104</f>
        <v>19790240</v>
      </c>
      <c r="M107" s="15" t="n">
        <f aca="false">M97+M99+M101+M102++M103+M105+M104</f>
        <v>34874400</v>
      </c>
      <c r="N107" s="15" t="n">
        <f aca="false">N97+N99+N101+N102++N103+N105+N104</f>
        <v>42734400</v>
      </c>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0"/>
      <c r="B108" s="0"/>
      <c r="C108" s="0"/>
      <c r="D108" s="0"/>
      <c r="E108" s="0"/>
      <c r="F108" s="0"/>
      <c r="G108" s="0"/>
      <c r="H108" s="15"/>
      <c r="I108" s="15"/>
      <c r="J108" s="15"/>
      <c r="K108" s="15"/>
      <c r="L108" s="15"/>
      <c r="M108" s="15"/>
      <c r="N108" s="15"/>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7" customFormat="true" ht="15" hidden="false" customHeight="false" outlineLevel="0" collapsed="false">
      <c r="A109" s="8"/>
      <c r="B109" s="5"/>
      <c r="C109" s="5" t="s">
        <v>130</v>
      </c>
      <c r="D109" s="5"/>
      <c r="E109" s="5"/>
      <c r="F109" s="5"/>
      <c r="G109" s="6"/>
      <c r="H109" s="15" t="n">
        <f aca="false">H58*-1</f>
        <v>-0</v>
      </c>
      <c r="I109" s="15" t="n">
        <f aca="false">I58*-1</f>
        <v>-0</v>
      </c>
      <c r="J109" s="15" t="n">
        <f aca="false">J58*-1</f>
        <v>-300000</v>
      </c>
      <c r="K109" s="15" t="n">
        <f aca="false">K58*-1</f>
        <v>-0</v>
      </c>
      <c r="L109" s="15" t="n">
        <f aca="false">L58*-1</f>
        <v>-5000000</v>
      </c>
      <c r="M109" s="15" t="n">
        <f aca="false">M58*-1</f>
        <v>-0</v>
      </c>
      <c r="N109" s="15" t="n">
        <f aca="false">N58*-1</f>
        <v>-0</v>
      </c>
    </row>
    <row r="110" customFormat="false" ht="15" hidden="false" customHeight="false" outlineLevel="0" collapsed="false">
      <c r="A110" s="0"/>
      <c r="B110" s="0"/>
      <c r="C110" s="0"/>
      <c r="D110" s="0"/>
      <c r="E110" s="0"/>
      <c r="F110" s="0"/>
      <c r="G110" s="0"/>
      <c r="H110" s="15"/>
      <c r="I110" s="15"/>
      <c r="J110" s="15"/>
      <c r="K110" s="15"/>
      <c r="L110" s="15"/>
      <c r="M110" s="15"/>
      <c r="N110" s="15"/>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0"/>
      <c r="B111" s="4" t="s">
        <v>132</v>
      </c>
      <c r="C111" s="0"/>
      <c r="D111" s="0"/>
      <c r="E111" s="0"/>
      <c r="F111" s="0"/>
      <c r="G111" s="0"/>
      <c r="H111" s="15"/>
      <c r="I111" s="15"/>
      <c r="J111" s="15"/>
      <c r="K111" s="15"/>
      <c r="L111" s="15"/>
      <c r="M111" s="15"/>
      <c r="N111" s="15"/>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0"/>
      <c r="B112" s="0"/>
      <c r="C112" s="5" t="s">
        <v>223</v>
      </c>
      <c r="D112" s="0"/>
      <c r="E112" s="0"/>
      <c r="F112" s="0"/>
      <c r="G112" s="0"/>
      <c r="H112" s="15" t="n">
        <f aca="false">H74</f>
        <v>2000000</v>
      </c>
      <c r="I112" s="15" t="n">
        <f aca="false">I74</f>
        <v>0</v>
      </c>
      <c r="J112" s="15" t="n">
        <f aca="false">J74</f>
        <v>12000000</v>
      </c>
      <c r="K112" s="15" t="n">
        <f aca="false">K74</f>
        <v>0</v>
      </c>
      <c r="L112" s="15" t="n">
        <f aca="false">L74</f>
        <v>0</v>
      </c>
      <c r="M112" s="15" t="n">
        <f aca="false">M74</f>
        <v>0</v>
      </c>
      <c r="N112" s="15" t="n">
        <f aca="false">N74</f>
        <v>-12000000</v>
      </c>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0"/>
      <c r="B113" s="0"/>
      <c r="C113" s="5" t="s">
        <v>136</v>
      </c>
      <c r="D113" s="0"/>
      <c r="E113" s="0"/>
      <c r="F113" s="0"/>
      <c r="G113" s="0"/>
      <c r="H113" s="15"/>
      <c r="I113" s="15" t="n">
        <f aca="false">I80</f>
        <v>0</v>
      </c>
      <c r="J113" s="15" t="n">
        <f aca="false">J80</f>
        <v>0</v>
      </c>
      <c r="K113" s="15" t="n">
        <f aca="false">K80</f>
        <v>0</v>
      </c>
      <c r="L113" s="15" t="n">
        <v>0</v>
      </c>
      <c r="M113" s="15"/>
      <c r="N113" s="15" t="n">
        <f aca="false">N80</f>
        <v>0</v>
      </c>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 hidden="false" customHeight="false" outlineLevel="0" collapsed="false">
      <c r="A114" s="0"/>
      <c r="B114" s="0"/>
      <c r="C114" s="0"/>
      <c r="D114" s="0"/>
      <c r="E114" s="0"/>
      <c r="F114" s="0"/>
      <c r="G114" s="0"/>
      <c r="H114" s="15"/>
      <c r="I114" s="15"/>
      <c r="J114" s="15"/>
      <c r="K114" s="15"/>
      <c r="L114" s="15"/>
      <c r="M114" s="15"/>
      <c r="N114" s="15"/>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0"/>
      <c r="B115" s="4" t="s">
        <v>224</v>
      </c>
      <c r="C115" s="0"/>
      <c r="D115" s="0"/>
      <c r="E115" s="0"/>
      <c r="F115" s="0"/>
      <c r="G115" s="0"/>
      <c r="H115" s="15" t="n">
        <f aca="false">H95+H107+H109+H112+H113</f>
        <v>1995000</v>
      </c>
      <c r="I115" s="15" t="n">
        <f aca="false">I95+I107+I109+I112+I113</f>
        <v>1795000</v>
      </c>
      <c r="J115" s="15" t="n">
        <f aca="false">J95+J107+J109+J112+J113</f>
        <v>13335000</v>
      </c>
      <c r="K115" s="15" t="n">
        <f aca="false">K95+K107+K109+K112+K113</f>
        <v>21515240</v>
      </c>
      <c r="L115" s="15" t="n">
        <f aca="false">L95+L107+L109+L112+L113</f>
        <v>36305480</v>
      </c>
      <c r="M115" s="15" t="n">
        <f aca="false">M95+M107+M109+M112+M113</f>
        <v>71179880</v>
      </c>
      <c r="N115" s="15" t="n">
        <f aca="false">N95+N107+N109+N112+N113</f>
        <v>101914280</v>
      </c>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7" s="11" customFormat="true" ht="15" hidden="false" customHeight="false" outlineLevel="0" collapsed="false">
      <c r="A117" s="25"/>
      <c r="D117" s="11" t="s">
        <v>139</v>
      </c>
      <c r="F117" s="11" t="n">
        <v>0.8</v>
      </c>
      <c r="G117" s="6"/>
      <c r="H117" s="13" t="n">
        <f aca="false">H95+(G25*$F$117)</f>
        <v>95000</v>
      </c>
      <c r="I117" s="13" t="n">
        <f aca="false">I95+(H25*$F$117)</f>
        <v>1995000</v>
      </c>
      <c r="J117" s="13" t="n">
        <f aca="false">J95+(I25*$F$117)</f>
        <v>1795000</v>
      </c>
      <c r="K117" s="13" t="n">
        <f aca="false">K95+(J25*$F$117)</f>
        <v>13335000</v>
      </c>
      <c r="L117" s="13" t="n">
        <f aca="false">L95+(K25*$F$117)</f>
        <v>26315240</v>
      </c>
      <c r="M117" s="13" t="n">
        <f aca="false">M95+(L25*$F$117)</f>
        <v>49205480</v>
      </c>
      <c r="N117" s="13" t="n">
        <f aca="false">N95+(M25*$F$117)</f>
        <v>96379880</v>
      </c>
      <c r="O117" s="13"/>
    </row>
    <row r="118" customFormat="false" ht="15" hidden="false" customHeight="false" outlineLevel="0" collapsed="false">
      <c r="B118" s="0"/>
      <c r="C118" s="8" t="s">
        <v>225</v>
      </c>
      <c r="J118" s="0"/>
    </row>
    <row r="119" customFormat="false" ht="15" hidden="false" customHeight="false" outlineLevel="0" collapsed="false">
      <c r="B119" s="0"/>
      <c r="C119" s="5" t="s">
        <v>226</v>
      </c>
      <c r="J119" s="7" t="s">
        <v>227</v>
      </c>
    </row>
    <row r="120" customFormat="false" ht="15" hidden="false" customHeight="false" outlineLevel="0" collapsed="false">
      <c r="B120" s="0"/>
      <c r="C120" s="5" t="s">
        <v>228</v>
      </c>
    </row>
    <row r="121" customFormat="false" ht="15" hidden="false" customHeight="false" outlineLevel="0" collapsed="false">
      <c r="B121" s="0"/>
      <c r="C121" s="5" t="s">
        <v>229</v>
      </c>
    </row>
    <row r="122" customFormat="false" ht="15" hidden="false" customHeight="false" outlineLevel="0" collapsed="false">
      <c r="B122" s="4"/>
      <c r="C122" s="5" t="s">
        <v>230</v>
      </c>
    </row>
  </sheetData>
  <mergeCells count="3">
    <mergeCell ref="I28:N33"/>
    <mergeCell ref="I34:N34"/>
    <mergeCell ref="A85:A8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35"/>
  <sheetViews>
    <sheetView windowProtection="false"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106" activeCellId="0" sqref="B106"/>
    </sheetView>
  </sheetViews>
  <sheetFormatPr defaultRowHeight="13.8"/>
  <cols>
    <col collapsed="false" hidden="false" max="1" min="1" style="4" width="12.5668016194332"/>
    <col collapsed="false" hidden="false" max="2" min="2" style="4" width="21.0526315789474"/>
    <col collapsed="false" hidden="false" max="6" min="3" style="5" width="9.10526315789474"/>
    <col collapsed="false" hidden="false" max="7" min="7" style="5" width="18.9595141700405"/>
    <col collapsed="false" hidden="false" max="8" min="8" style="6" width="11.6761133603239"/>
    <col collapsed="false" hidden="false" max="9" min="9" style="26" width="15.5384615384615"/>
    <col collapsed="false" hidden="false" max="10" min="10" style="26" width="14.6599190283401"/>
    <col collapsed="false" hidden="false" max="11" min="11" style="26" width="15.2105263157895"/>
    <col collapsed="false" hidden="false" max="12" min="12" style="7" width="15.2105263157895"/>
    <col collapsed="false" hidden="false" max="15" min="13" style="7" width="14.1417004048583"/>
    <col collapsed="false" hidden="false" max="16" min="16" style="13" width="14.1417004048583"/>
    <col collapsed="false" hidden="false" max="19" min="17" style="7" width="14.1417004048583"/>
    <col collapsed="false" hidden="false" max="29" min="20" style="7" width="9.10526315789474"/>
    <col collapsed="false" hidden="false" max="1025" min="30" style="5" width="9.10526315789474"/>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0"/>
      <c r="B2" s="0"/>
      <c r="C2" s="0"/>
      <c r="D2" s="5" t="s">
        <v>165</v>
      </c>
      <c r="E2" s="0"/>
      <c r="F2" s="0"/>
      <c r="G2" s="0"/>
      <c r="H2" s="0"/>
      <c r="I2" s="0"/>
      <c r="J2" s="0"/>
      <c r="K2" s="0"/>
      <c r="L2" s="0"/>
      <c r="M2" s="0"/>
      <c r="N2" s="0"/>
      <c r="O2" s="0"/>
      <c r="P2" s="0"/>
      <c r="Q2" s="0"/>
      <c r="R2" s="0"/>
      <c r="S2" s="0"/>
      <c r="T2" s="0"/>
      <c r="U2" s="0"/>
      <c r="V2" s="0"/>
      <c r="W2" s="0"/>
      <c r="X2" s="0"/>
      <c r="Y2" s="5"/>
      <c r="Z2" s="5"/>
      <c r="AA2" s="5"/>
      <c r="AB2" s="5"/>
      <c r="AC2" s="5"/>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4" customFormat="false" ht="13.8" hidden="false" customHeight="false" outlineLevel="0" collapsed="false">
      <c r="A4" s="0"/>
      <c r="B4" s="0"/>
      <c r="C4" s="0"/>
      <c r="D4" s="5" t="s">
        <v>231</v>
      </c>
      <c r="E4" s="0"/>
      <c r="F4" s="0"/>
      <c r="G4" s="0"/>
      <c r="H4" s="0"/>
      <c r="I4" s="0"/>
      <c r="J4" s="0"/>
      <c r="K4" s="0"/>
      <c r="L4" s="0"/>
      <c r="M4" s="0"/>
      <c r="N4" s="0"/>
      <c r="O4" s="0"/>
      <c r="P4" s="0"/>
      <c r="Q4" s="0"/>
      <c r="R4" s="0"/>
      <c r="S4" s="0"/>
      <c r="T4" s="0"/>
      <c r="U4" s="0"/>
      <c r="V4" s="0"/>
      <c r="W4" s="0"/>
      <c r="X4" s="0"/>
      <c r="Y4" s="5"/>
      <c r="Z4" s="5"/>
      <c r="AA4" s="5"/>
      <c r="AB4" s="5"/>
      <c r="AC4" s="5"/>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8" customFormat="false" ht="13.8" hidden="false" customHeight="false" outlineLevel="0" collapsed="false">
      <c r="A8" s="0"/>
      <c r="B8" s="0"/>
      <c r="C8" s="0"/>
      <c r="D8" s="5" t="s">
        <v>167</v>
      </c>
      <c r="E8" s="0"/>
      <c r="F8" s="0"/>
      <c r="G8" s="0"/>
      <c r="H8" s="0"/>
      <c r="I8" s="0"/>
      <c r="J8" s="0"/>
      <c r="K8" s="0"/>
      <c r="L8" s="0"/>
      <c r="M8" s="0"/>
      <c r="N8" s="0"/>
      <c r="O8" s="0"/>
      <c r="P8" s="0"/>
      <c r="Q8" s="0"/>
      <c r="R8" s="0"/>
      <c r="S8" s="0"/>
      <c r="T8" s="0"/>
      <c r="U8" s="0"/>
      <c r="V8" s="0"/>
      <c r="W8" s="0"/>
      <c r="X8" s="0"/>
      <c r="Y8" s="5"/>
      <c r="Z8" s="5"/>
      <c r="AA8" s="5"/>
      <c r="AB8" s="5"/>
      <c r="AC8" s="5"/>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10" s="7" customFormat="true" ht="13.8" hidden="false" customHeight="false" outlineLevel="0" collapsed="false">
      <c r="A10" s="8"/>
      <c r="B10" s="8"/>
      <c r="C10" s="5"/>
      <c r="D10" s="5"/>
      <c r="E10" s="5"/>
      <c r="F10" s="5"/>
      <c r="G10" s="5"/>
      <c r="H10" s="6"/>
      <c r="I10" s="27" t="s">
        <v>168</v>
      </c>
      <c r="J10" s="27"/>
      <c r="K10" s="27"/>
      <c r="L10" s="6"/>
      <c r="M10" s="6"/>
      <c r="N10" s="6"/>
      <c r="O10" s="6"/>
      <c r="P10" s="21"/>
    </row>
    <row r="11" s="7" customFormat="true" ht="13.8" hidden="false" customHeight="false" outlineLevel="0" collapsed="false">
      <c r="A11" s="8"/>
      <c r="B11" s="8"/>
      <c r="C11" s="5"/>
      <c r="D11" s="5"/>
      <c r="E11" s="5"/>
      <c r="F11" s="5"/>
      <c r="G11" s="5"/>
      <c r="H11" s="6"/>
      <c r="I11" s="27"/>
      <c r="J11" s="27" t="s">
        <v>169</v>
      </c>
      <c r="K11" s="27"/>
      <c r="L11" s="6"/>
      <c r="M11" s="6"/>
      <c r="N11" s="6"/>
      <c r="O11" s="6"/>
      <c r="P11" s="21"/>
    </row>
    <row r="12" customFormat="false" ht="15" hidden="false" customHeight="true" outlineLevel="0" collapsed="false">
      <c r="A12" s="8"/>
      <c r="B12" s="8"/>
      <c r="I12" s="28" t="s">
        <v>170</v>
      </c>
      <c r="J12" s="28" t="s">
        <v>170</v>
      </c>
      <c r="K12" s="28" t="s">
        <v>170</v>
      </c>
      <c r="L12" s="9" t="s">
        <v>170</v>
      </c>
      <c r="M12" s="29" t="s">
        <v>170</v>
      </c>
      <c r="N12" s="9" t="s">
        <v>170</v>
      </c>
      <c r="O12" s="9" t="s">
        <v>170</v>
      </c>
      <c r="P12" s="30" t="s">
        <v>170</v>
      </c>
      <c r="Q12" s="30" t="s">
        <v>170</v>
      </c>
      <c r="R12" s="30" t="s">
        <v>170</v>
      </c>
      <c r="S12" s="0"/>
      <c r="T12" s="0"/>
      <c r="U12" s="0"/>
      <c r="V12" s="30"/>
      <c r="W12" s="30"/>
      <c r="X12" s="3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8"/>
      <c r="B13" s="8"/>
      <c r="I13" s="28" t="n">
        <v>-3</v>
      </c>
      <c r="J13" s="28" t="n">
        <v>-2</v>
      </c>
      <c r="K13" s="28" t="n">
        <v>-1</v>
      </c>
      <c r="L13" s="9" t="n">
        <v>1</v>
      </c>
      <c r="M13" s="29" t="n">
        <v>2</v>
      </c>
      <c r="N13" s="9" t="n">
        <v>3</v>
      </c>
      <c r="O13" s="9" t="n">
        <v>4</v>
      </c>
      <c r="P13" s="30" t="n">
        <v>5</v>
      </c>
      <c r="Q13" s="30" t="n">
        <v>6</v>
      </c>
      <c r="R13" s="30" t="n">
        <v>7</v>
      </c>
      <c r="S13" s="0"/>
      <c r="T13" s="0"/>
      <c r="U13" s="0"/>
      <c r="V13" s="30"/>
      <c r="W13" s="30"/>
      <c r="X13" s="3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8"/>
      <c r="B14" s="8"/>
      <c r="L14" s="0"/>
      <c r="M14" s="0"/>
      <c r="N14" s="0"/>
      <c r="O14" s="0"/>
      <c r="P14" s="21"/>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0"/>
      <c r="B15" s="0"/>
      <c r="C15" s="5" t="s">
        <v>171</v>
      </c>
      <c r="D15" s="0"/>
      <c r="E15" s="0"/>
      <c r="F15" s="0"/>
      <c r="G15" s="0"/>
      <c r="H15" s="0"/>
      <c r="I15" s="0"/>
      <c r="J15" s="0"/>
      <c r="K15" s="0"/>
      <c r="L15" s="0"/>
      <c r="M15" s="0"/>
      <c r="N15" s="0"/>
      <c r="O15" s="0"/>
      <c r="P15" s="21" t="s">
        <v>172</v>
      </c>
      <c r="Q15" s="0"/>
      <c r="R15" s="0"/>
      <c r="S15" s="0"/>
      <c r="T15" s="0"/>
      <c r="U15" s="0"/>
      <c r="V15" s="0"/>
      <c r="W15" s="0"/>
      <c r="X15" s="0"/>
      <c r="Y15" s="5"/>
      <c r="Z15" s="5"/>
      <c r="AA15" s="5"/>
      <c r="AB15" s="5"/>
      <c r="AC15" s="5"/>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0"/>
      <c r="B16" s="0"/>
      <c r="C16" s="0"/>
      <c r="D16" s="0"/>
      <c r="E16" s="0"/>
      <c r="F16" s="0"/>
      <c r="G16" s="0"/>
      <c r="H16" s="0"/>
      <c r="I16" s="0"/>
      <c r="J16" s="0"/>
      <c r="K16" s="0"/>
      <c r="L16" s="0"/>
      <c r="M16" s="0"/>
      <c r="N16" s="0"/>
      <c r="O16" s="0"/>
      <c r="P16" s="0"/>
      <c r="Q16" s="0"/>
      <c r="R16" s="0"/>
      <c r="S16" s="0"/>
      <c r="T16" s="0"/>
      <c r="U16" s="0"/>
      <c r="V16" s="0"/>
      <c r="W16" s="0"/>
      <c r="X16" s="0"/>
      <c r="Y16" s="5"/>
      <c r="Z16" s="5"/>
      <c r="AA16" s="5"/>
      <c r="AB16" s="5"/>
      <c r="AC16" s="5"/>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0"/>
      <c r="B17" s="0"/>
      <c r="C17" s="0"/>
      <c r="D17" s="5" t="s">
        <v>232</v>
      </c>
      <c r="E17" s="0"/>
      <c r="F17" s="0"/>
      <c r="G17" s="0"/>
      <c r="H17" s="0"/>
      <c r="I17" s="0"/>
      <c r="J17" s="0"/>
      <c r="K17" s="0"/>
      <c r="L17" s="0"/>
      <c r="M17" s="0"/>
      <c r="N17" s="0"/>
      <c r="O17" s="0"/>
      <c r="P17" s="0"/>
      <c r="Q17" s="0"/>
      <c r="R17" s="0"/>
      <c r="S17" s="0"/>
      <c r="T17" s="0"/>
      <c r="U17" s="0"/>
      <c r="V17" s="0"/>
      <c r="W17" s="0"/>
      <c r="X17" s="0"/>
      <c r="Y17" s="5"/>
      <c r="Z17" s="5"/>
      <c r="AA17" s="5"/>
      <c r="AB17" s="5"/>
      <c r="AC17" s="5"/>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31" t="s">
        <v>233</v>
      </c>
      <c r="B18" s="31" t="s">
        <v>234</v>
      </c>
      <c r="C18" s="0"/>
      <c r="D18" s="0"/>
      <c r="E18" s="0"/>
      <c r="F18" s="5" t="s">
        <v>235</v>
      </c>
      <c r="G18" s="0"/>
      <c r="H18" s="0"/>
      <c r="I18" s="26" t="n">
        <v>288000000</v>
      </c>
      <c r="J18" s="26" t="n">
        <v>288000000</v>
      </c>
      <c r="K18" s="26" t="n">
        <v>288000000</v>
      </c>
      <c r="L18" s="7" t="n">
        <v>302400000</v>
      </c>
      <c r="M18" s="7" t="n">
        <v>317520000</v>
      </c>
      <c r="N18" s="7" t="n">
        <v>333396000</v>
      </c>
      <c r="O18" s="7" t="n">
        <v>142693488</v>
      </c>
      <c r="P18" s="21" t="n">
        <v>71346744</v>
      </c>
      <c r="Q18" s="7" t="n">
        <v>44591715</v>
      </c>
      <c r="R18" s="7" t="n">
        <v>41618934</v>
      </c>
      <c r="S18" s="7" t="n">
        <v>35673372</v>
      </c>
      <c r="T18" s="0"/>
      <c r="U18" s="0"/>
      <c r="V18" s="0"/>
      <c r="W18" s="0"/>
      <c r="X18" s="0"/>
      <c r="Y18" s="5"/>
      <c r="Z18" s="5"/>
      <c r="AA18" s="5"/>
      <c r="AB18" s="5"/>
      <c r="AC18" s="5"/>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1" t="s">
        <v>236</v>
      </c>
      <c r="B19" s="31" t="s">
        <v>234</v>
      </c>
      <c r="C19" s="0"/>
      <c r="D19" s="0"/>
      <c r="E19" s="0"/>
      <c r="F19" s="5" t="s">
        <v>237</v>
      </c>
      <c r="G19" s="0"/>
      <c r="H19" s="0"/>
      <c r="I19" s="26" t="n">
        <v>100800000</v>
      </c>
      <c r="J19" s="26" t="n">
        <v>100800000</v>
      </c>
      <c r="K19" s="26" t="n">
        <v>100800000</v>
      </c>
      <c r="L19" s="7" t="n">
        <v>117180000</v>
      </c>
      <c r="M19" s="7" t="n">
        <v>127008000</v>
      </c>
      <c r="N19" s="7" t="n">
        <v>133358400</v>
      </c>
      <c r="O19" s="7" t="n">
        <v>53510058</v>
      </c>
      <c r="P19" s="21" t="n">
        <v>17658319.14</v>
      </c>
      <c r="Q19" s="7" t="n">
        <v>33550806.366</v>
      </c>
      <c r="R19" s="7" t="n">
        <v>44734408.488</v>
      </c>
      <c r="S19" s="7" t="n">
        <v>11183602.122</v>
      </c>
      <c r="T19" s="0"/>
      <c r="U19" s="0"/>
      <c r="V19" s="0"/>
      <c r="W19" s="0"/>
      <c r="X19" s="0"/>
      <c r="Y19" s="5"/>
      <c r="Z19" s="5"/>
      <c r="AA19" s="5"/>
      <c r="AB19" s="5"/>
      <c r="AC19" s="5"/>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31" t="s">
        <v>238</v>
      </c>
      <c r="B20" s="31" t="s">
        <v>239</v>
      </c>
      <c r="C20" s="0"/>
      <c r="D20" s="5" t="s">
        <v>240</v>
      </c>
      <c r="E20" s="0"/>
      <c r="F20" s="0"/>
      <c r="G20" s="0"/>
      <c r="H20" s="0"/>
      <c r="I20" s="26" t="n">
        <f aca="false">I18+I19</f>
        <v>388800000</v>
      </c>
      <c r="J20" s="26" t="n">
        <f aca="false">J18+J19</f>
        <v>388800000</v>
      </c>
      <c r="K20" s="26" t="n">
        <f aca="false">K18+K19</f>
        <v>388800000</v>
      </c>
      <c r="L20" s="15" t="n">
        <f aca="false">L18+L19</f>
        <v>419580000</v>
      </c>
      <c r="M20" s="15" t="n">
        <f aca="false">M18+M19</f>
        <v>444528000</v>
      </c>
      <c r="N20" s="15" t="n">
        <f aca="false">N18+N19</f>
        <v>466754400</v>
      </c>
      <c r="O20" s="15" t="n">
        <f aca="false">O18+O19</f>
        <v>196203546</v>
      </c>
      <c r="P20" s="24" t="n">
        <f aca="false">P18+P19</f>
        <v>89005063.14</v>
      </c>
      <c r="Q20" s="15" t="n">
        <f aca="false">Q18+Q19</f>
        <v>78142521.366</v>
      </c>
      <c r="R20" s="15" t="n">
        <f aca="false">R18+R19</f>
        <v>86353342.488</v>
      </c>
      <c r="S20" s="0"/>
      <c r="T20" s="0"/>
      <c r="U20" s="0"/>
      <c r="V20" s="0"/>
      <c r="W20" s="0"/>
      <c r="X20" s="0"/>
      <c r="Y20" s="5"/>
      <c r="Z20" s="5"/>
      <c r="AA20" s="5"/>
      <c r="AB20" s="5"/>
      <c r="AC20" s="5"/>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1" t="s">
        <v>241</v>
      </c>
      <c r="B21" s="31" t="s">
        <v>234</v>
      </c>
      <c r="C21" s="0"/>
      <c r="D21" s="5" t="s">
        <v>8</v>
      </c>
      <c r="E21" s="0"/>
      <c r="F21" s="5" t="s">
        <v>235</v>
      </c>
      <c r="G21" s="0"/>
      <c r="H21" s="0"/>
      <c r="I21" s="26" t="n">
        <f aca="false">I18*0.25</f>
        <v>72000000</v>
      </c>
      <c r="J21" s="26" t="n">
        <f aca="false">J18*0.25</f>
        <v>72000000</v>
      </c>
      <c r="K21" s="26" t="n">
        <f aca="false">K18*0.25</f>
        <v>72000000</v>
      </c>
      <c r="L21" s="15" t="n">
        <f aca="false">L18*0.25</f>
        <v>75600000</v>
      </c>
      <c r="M21" s="15" t="n">
        <f aca="false">M18*0.25</f>
        <v>79380000</v>
      </c>
      <c r="N21" s="15" t="n">
        <f aca="false">N18*0.25</f>
        <v>83349000</v>
      </c>
      <c r="O21" s="15" t="n">
        <f aca="false">O18*0.25</f>
        <v>35673372</v>
      </c>
      <c r="P21" s="24" t="n">
        <f aca="false">P18*0.25</f>
        <v>17836686</v>
      </c>
      <c r="Q21" s="15" t="n">
        <f aca="false">Q18*0.25</f>
        <v>11147928.75</v>
      </c>
      <c r="R21" s="15" t="n">
        <f aca="false">R18*0.25</f>
        <v>10404733.5</v>
      </c>
      <c r="S21" s="0"/>
      <c r="T21" s="0"/>
      <c r="U21" s="0"/>
      <c r="V21" s="0"/>
      <c r="W21" s="0"/>
      <c r="X21" s="0"/>
      <c r="Y21" s="5"/>
      <c r="Z21" s="5"/>
      <c r="AA21" s="5"/>
      <c r="AB21" s="5"/>
      <c r="AC21" s="5"/>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1" t="s">
        <v>242</v>
      </c>
      <c r="B22" s="31" t="s">
        <v>234</v>
      </c>
      <c r="C22" s="0"/>
      <c r="D22" s="0"/>
      <c r="E22" s="0"/>
      <c r="F22" s="5" t="s">
        <v>237</v>
      </c>
      <c r="G22" s="0"/>
      <c r="H22" s="0"/>
      <c r="I22" s="26" t="n">
        <f aca="false">I19*0.25</f>
        <v>25200000</v>
      </c>
      <c r="J22" s="26" t="n">
        <f aca="false">J19*0.25</f>
        <v>25200000</v>
      </c>
      <c r="K22" s="26" t="n">
        <f aca="false">K19*0.25</f>
        <v>25200000</v>
      </c>
      <c r="L22" s="15" t="n">
        <f aca="false">L19*0.25</f>
        <v>29295000</v>
      </c>
      <c r="M22" s="15" t="n">
        <f aca="false">M19*0.25</f>
        <v>31752000</v>
      </c>
      <c r="N22" s="15" t="n">
        <f aca="false">N19*0.25</f>
        <v>33339600</v>
      </c>
      <c r="O22" s="15" t="n">
        <f aca="false">O19*0.25</f>
        <v>13377514.5</v>
      </c>
      <c r="P22" s="24" t="n">
        <f aca="false">P19*0.25</f>
        <v>4414579.785</v>
      </c>
      <c r="Q22" s="15" t="n">
        <f aca="false">Q19*0.25</f>
        <v>8387701.5915</v>
      </c>
      <c r="R22" s="15" t="n">
        <f aca="false">R19*0.25</f>
        <v>11183602.122</v>
      </c>
      <c r="S22" s="0"/>
      <c r="T22" s="0"/>
      <c r="U22" s="0"/>
      <c r="V22" s="0"/>
      <c r="W22" s="0"/>
      <c r="X22" s="0"/>
      <c r="Y22" s="5"/>
      <c r="Z22" s="5"/>
      <c r="AA22" s="5"/>
      <c r="AB22" s="5"/>
      <c r="AC22" s="5"/>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31" t="s">
        <v>243</v>
      </c>
      <c r="B23" s="31" t="s">
        <v>244</v>
      </c>
      <c r="C23" s="0"/>
      <c r="D23" s="5" t="s">
        <v>13</v>
      </c>
      <c r="E23" s="0"/>
      <c r="F23" s="0"/>
      <c r="G23" s="0"/>
      <c r="H23" s="0"/>
      <c r="I23" s="26" t="n">
        <f aca="false">I21+I22</f>
        <v>97200000</v>
      </c>
      <c r="J23" s="26" t="n">
        <f aca="false">J21+J22</f>
        <v>97200000</v>
      </c>
      <c r="K23" s="26" t="n">
        <f aca="false">K21+K22</f>
        <v>97200000</v>
      </c>
      <c r="L23" s="15" t="n">
        <f aca="false">L21+L22</f>
        <v>104895000</v>
      </c>
      <c r="M23" s="15" t="n">
        <f aca="false">M21+M22</f>
        <v>111132000</v>
      </c>
      <c r="N23" s="15" t="n">
        <f aca="false">N21+N22</f>
        <v>116688600</v>
      </c>
      <c r="O23" s="15" t="n">
        <f aca="false">O21+O22</f>
        <v>49050886.5</v>
      </c>
      <c r="P23" s="24" t="n">
        <f aca="false">P21+P22</f>
        <v>22251265.785</v>
      </c>
      <c r="Q23" s="15" t="n">
        <f aca="false">Q21+Q22</f>
        <v>19535630.3415</v>
      </c>
      <c r="R23" s="15" t="n">
        <f aca="false">R21+R22</f>
        <v>21588335.622</v>
      </c>
      <c r="S23" s="0"/>
      <c r="T23" s="0"/>
      <c r="U23" s="0"/>
      <c r="V23" s="0"/>
      <c r="W23" s="0"/>
      <c r="X23" s="0"/>
      <c r="Y23" s="5"/>
      <c r="Z23" s="5"/>
      <c r="AA23" s="5"/>
      <c r="AB23" s="5"/>
      <c r="AC23" s="5"/>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31" t="s">
        <v>245</v>
      </c>
      <c r="B24" s="31" t="s">
        <v>246</v>
      </c>
      <c r="C24" s="0"/>
      <c r="D24" s="5" t="s">
        <v>247</v>
      </c>
      <c r="E24" s="0"/>
      <c r="F24" s="0"/>
      <c r="G24" s="0"/>
      <c r="H24" s="0"/>
      <c r="I24" s="26" t="n">
        <f aca="false">(I18-I21)+(I19-I22)</f>
        <v>291600000</v>
      </c>
      <c r="J24" s="26" t="n">
        <f aca="false">(J18-J21)+(J19-J22)</f>
        <v>291600000</v>
      </c>
      <c r="K24" s="26" t="n">
        <f aca="false">(K18-K21)+(K19-K22)</f>
        <v>291600000</v>
      </c>
      <c r="L24" s="15" t="n">
        <f aca="false">(L18-L21)+(L19-L22)</f>
        <v>314685000</v>
      </c>
      <c r="M24" s="15" t="n">
        <f aca="false">(M18-M21)+(M19-M22)</f>
        <v>333396000</v>
      </c>
      <c r="N24" s="15" t="n">
        <f aca="false">(N18-N21)+(N19-N22)</f>
        <v>350065800</v>
      </c>
      <c r="O24" s="15" t="n">
        <f aca="false">(O18-O21)+(O19-O22)</f>
        <v>147152659.5</v>
      </c>
      <c r="P24" s="24" t="n">
        <f aca="false">(P18-P21)+(P19-P22)</f>
        <v>66753797.355</v>
      </c>
      <c r="Q24" s="15" t="n">
        <f aca="false">(Q18-Q21)+(Q19-Q22)</f>
        <v>58606891.0245</v>
      </c>
      <c r="R24" s="15" t="n">
        <f aca="false">(R18-R21)+(R19-R22)</f>
        <v>64765006.866</v>
      </c>
      <c r="S24" s="0"/>
      <c r="T24" s="0"/>
      <c r="U24" s="0"/>
      <c r="V24" s="0"/>
      <c r="W24" s="0"/>
      <c r="X24" s="0"/>
      <c r="Y24" s="5"/>
      <c r="Z24" s="5"/>
      <c r="AA24" s="5"/>
      <c r="AB24" s="5"/>
      <c r="AC24" s="5"/>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1"/>
      <c r="B25" s="31"/>
      <c r="C25" s="0"/>
      <c r="D25" s="0"/>
      <c r="E25" s="0"/>
      <c r="F25" s="0"/>
      <c r="G25" s="0"/>
      <c r="H25" s="0"/>
      <c r="I25" s="0"/>
      <c r="J25" s="0"/>
      <c r="K25" s="0"/>
      <c r="L25" s="0"/>
      <c r="M25" s="0"/>
      <c r="N25" s="0"/>
      <c r="O25" s="0"/>
      <c r="P25" s="0"/>
      <c r="Q25" s="0"/>
      <c r="R25" s="0"/>
      <c r="S25" s="0"/>
      <c r="T25" s="0"/>
      <c r="U25" s="0"/>
      <c r="V25" s="0"/>
      <c r="W25" s="0"/>
      <c r="X25" s="0"/>
      <c r="Y25" s="5"/>
      <c r="Z25" s="5"/>
      <c r="AA25" s="5"/>
      <c r="AB25" s="5"/>
      <c r="AC25" s="5"/>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31"/>
      <c r="B26" s="31"/>
      <c r="C26" s="0"/>
      <c r="D26" s="0"/>
      <c r="E26" s="0"/>
      <c r="F26" s="0"/>
      <c r="G26" s="0"/>
      <c r="H26" s="0"/>
      <c r="I26" s="0"/>
      <c r="J26" s="0"/>
      <c r="K26" s="0"/>
      <c r="L26" s="0"/>
      <c r="M26" s="0"/>
      <c r="N26" s="0"/>
      <c r="O26" s="0"/>
      <c r="P26" s="0"/>
      <c r="Q26" s="0"/>
      <c r="R26" s="0"/>
      <c r="S26" s="0"/>
      <c r="T26" s="0"/>
      <c r="U26" s="0"/>
      <c r="V26" s="0"/>
      <c r="W26" s="0"/>
      <c r="X26" s="0"/>
      <c r="Y26" s="5"/>
      <c r="Z26" s="5"/>
      <c r="AA26" s="5"/>
      <c r="AB26" s="5"/>
      <c r="AC26" s="5"/>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true" outlineLevel="0" collapsed="false">
      <c r="A27" s="31"/>
      <c r="B27" s="31"/>
      <c r="C27" s="0"/>
      <c r="D27" s="5" t="s">
        <v>248</v>
      </c>
      <c r="E27" s="0"/>
      <c r="F27" s="0"/>
      <c r="G27" s="0"/>
      <c r="H27" s="0"/>
      <c r="I27" s="16" t="s">
        <v>249</v>
      </c>
      <c r="J27" s="16"/>
      <c r="K27" s="16"/>
      <c r="L27" s="16"/>
      <c r="M27" s="16"/>
      <c r="N27" s="16"/>
      <c r="O27" s="0"/>
      <c r="P27" s="0"/>
      <c r="Q27" s="0"/>
      <c r="R27" s="0"/>
      <c r="S27" s="0"/>
      <c r="T27" s="0"/>
      <c r="U27" s="0"/>
      <c r="V27" s="0"/>
      <c r="W27" s="0"/>
      <c r="X27" s="0"/>
      <c r="Y27" s="5"/>
      <c r="Z27" s="5"/>
      <c r="AA27" s="5"/>
      <c r="AB27" s="5"/>
      <c r="AC27" s="5"/>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7" customFormat="true" ht="13.8" hidden="false" customHeight="false" outlineLevel="0" collapsed="false">
      <c r="A28" s="32" t="s">
        <v>250</v>
      </c>
      <c r="B28" s="32" t="s">
        <v>251</v>
      </c>
      <c r="C28" s="5"/>
      <c r="E28" s="5"/>
      <c r="F28" s="5" t="s">
        <v>173</v>
      </c>
      <c r="G28" s="5"/>
      <c r="H28" s="6"/>
      <c r="I28" s="16"/>
      <c r="J28" s="16"/>
      <c r="K28" s="16"/>
      <c r="L28" s="16"/>
      <c r="M28" s="16"/>
      <c r="N28" s="16"/>
      <c r="P28" s="7" t="n">
        <v>8000000</v>
      </c>
      <c r="Q28" s="21" t="n">
        <v>15000000</v>
      </c>
      <c r="R28" s="7" t="n">
        <v>20000000</v>
      </c>
    </row>
    <row r="29" s="7" customFormat="true" ht="13.8" hidden="false" customHeight="false" outlineLevel="0" collapsed="false">
      <c r="A29" s="32" t="s">
        <v>252</v>
      </c>
      <c r="B29" s="32" t="s">
        <v>251</v>
      </c>
      <c r="C29" s="5"/>
      <c r="D29" s="5"/>
      <c r="E29" s="5"/>
      <c r="F29" s="5" t="s">
        <v>174</v>
      </c>
      <c r="G29" s="5"/>
      <c r="H29" s="6"/>
      <c r="I29" s="16"/>
      <c r="J29" s="16"/>
      <c r="K29" s="16"/>
      <c r="L29" s="16"/>
      <c r="M29" s="16"/>
      <c r="N29" s="16"/>
      <c r="P29" s="0"/>
      <c r="Q29" s="21" t="n">
        <v>3500000</v>
      </c>
      <c r="R29" s="7" t="n">
        <v>12000000</v>
      </c>
    </row>
    <row r="30" customFormat="false" ht="13.8" hidden="false" customHeight="false" outlineLevel="0" collapsed="false">
      <c r="A30" s="32" t="s">
        <v>253</v>
      </c>
      <c r="B30" s="32" t="s">
        <v>251</v>
      </c>
      <c r="F30" s="5" t="s">
        <v>175</v>
      </c>
      <c r="L30" s="0"/>
      <c r="M30" s="0"/>
      <c r="N30" s="0"/>
      <c r="O30" s="0"/>
      <c r="P30" s="0"/>
      <c r="Q30" s="21" t="n">
        <v>3000000</v>
      </c>
      <c r="R30" s="7" t="n">
        <v>10000000</v>
      </c>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32" t="s">
        <v>254</v>
      </c>
      <c r="B31" s="32" t="s">
        <v>255</v>
      </c>
      <c r="D31" s="11" t="s">
        <v>6</v>
      </c>
      <c r="E31" s="11"/>
      <c r="F31" s="0"/>
      <c r="G31" s="11"/>
      <c r="I31" s="33" t="n">
        <f aca="false">I28+I29</f>
        <v>0</v>
      </c>
      <c r="J31" s="33" t="n">
        <f aca="false">J28+J29</f>
        <v>0</v>
      </c>
      <c r="K31" s="33" t="n">
        <f aca="false">K28+K29</f>
        <v>0</v>
      </c>
      <c r="L31" s="13" t="n">
        <f aca="false">L28+L29</f>
        <v>0</v>
      </c>
      <c r="M31" s="13" t="n">
        <f aca="false">M28+M29</f>
        <v>0</v>
      </c>
      <c r="N31" s="13" t="n">
        <f aca="false">N28+N29</f>
        <v>0</v>
      </c>
      <c r="O31" s="7" t="n">
        <v>0</v>
      </c>
      <c r="P31" s="13" t="n">
        <f aca="false">SUM(P28:P30)</f>
        <v>8000000</v>
      </c>
      <c r="Q31" s="21" t="n">
        <f aca="false">SUM(Q28:Q30)</f>
        <v>21500000</v>
      </c>
      <c r="R31" s="13" t="n">
        <f aca="false">SUM(R28:R30)</f>
        <v>42000000</v>
      </c>
      <c r="S31" s="13"/>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2"/>
      <c r="B32" s="32"/>
      <c r="D32" s="11"/>
      <c r="E32" s="11"/>
      <c r="F32" s="0"/>
      <c r="G32" s="11"/>
      <c r="I32" s="33"/>
      <c r="J32" s="33"/>
      <c r="K32" s="33"/>
      <c r="L32" s="13"/>
      <c r="M32" s="13"/>
      <c r="N32" s="13"/>
      <c r="O32" s="0"/>
      <c r="Q32" s="21"/>
      <c r="R32" s="13"/>
      <c r="S32" s="13"/>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2" t="s">
        <v>256</v>
      </c>
      <c r="B33" s="32" t="s">
        <v>251</v>
      </c>
      <c r="D33" s="5" t="s">
        <v>8</v>
      </c>
      <c r="E33" s="11"/>
      <c r="F33" s="11" t="s">
        <v>173</v>
      </c>
      <c r="G33" s="11"/>
      <c r="L33" s="0"/>
      <c r="M33" s="0"/>
      <c r="N33" s="0"/>
      <c r="O33" s="0"/>
      <c r="P33" s="7" t="n">
        <f aca="false">P28*0.25</f>
        <v>2000000</v>
      </c>
      <c r="Q33" s="21" t="n">
        <f aca="false">Q28*0.25</f>
        <v>3750000</v>
      </c>
      <c r="R33" s="7" t="n">
        <f aca="false">R28*0.25</f>
        <v>5000000</v>
      </c>
      <c r="S33" s="0"/>
      <c r="T33" s="7" t="s">
        <v>257</v>
      </c>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32" t="s">
        <v>258</v>
      </c>
      <c r="B34" s="32" t="s">
        <v>251</v>
      </c>
      <c r="D34" s="11"/>
      <c r="E34" s="11"/>
      <c r="F34" s="11" t="s">
        <v>174</v>
      </c>
      <c r="G34" s="11"/>
      <c r="L34" s="0"/>
      <c r="M34" s="0"/>
      <c r="N34" s="0"/>
      <c r="O34" s="0"/>
      <c r="P34" s="0"/>
      <c r="Q34" s="21" t="n">
        <f aca="false">Q29*0.25</f>
        <v>875000</v>
      </c>
      <c r="R34" s="7" t="n">
        <f aca="false">R29*0.25</f>
        <v>3000000</v>
      </c>
      <c r="S34" s="0"/>
      <c r="T34" s="7" t="s">
        <v>259</v>
      </c>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2" t="s">
        <v>260</v>
      </c>
      <c r="B35" s="32" t="s">
        <v>251</v>
      </c>
      <c r="D35" s="11"/>
      <c r="E35" s="11"/>
      <c r="F35" s="11" t="s">
        <v>175</v>
      </c>
      <c r="G35" s="11"/>
      <c r="I35" s="33"/>
      <c r="J35" s="33"/>
      <c r="K35" s="33"/>
      <c r="L35" s="13"/>
      <c r="M35" s="13"/>
      <c r="N35" s="13"/>
      <c r="O35" s="0"/>
      <c r="Q35" s="21" t="n">
        <f aca="false">Q30*0.25</f>
        <v>750000</v>
      </c>
      <c r="R35" s="13" t="n">
        <f aca="false">R30*0.25</f>
        <v>2500000</v>
      </c>
      <c r="S35" s="13"/>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32" t="s">
        <v>261</v>
      </c>
      <c r="B36" s="32" t="s">
        <v>262</v>
      </c>
      <c r="D36" s="4" t="s">
        <v>13</v>
      </c>
      <c r="E36" s="11"/>
      <c r="F36" s="11"/>
      <c r="G36" s="11"/>
      <c r="I36" s="27" t="n">
        <f aca="false">I33+I34+I35</f>
        <v>0</v>
      </c>
      <c r="J36" s="27" t="n">
        <f aca="false">J33+J34+J35</f>
        <v>0</v>
      </c>
      <c r="K36" s="27" t="n">
        <f aca="false">K33+K34+K35</f>
        <v>0</v>
      </c>
      <c r="L36" s="14" t="n">
        <f aca="false">L33+L34+L35</f>
        <v>0</v>
      </c>
      <c r="M36" s="14" t="n">
        <f aca="false">M33+M34+M35</f>
        <v>0</v>
      </c>
      <c r="N36" s="14" t="n">
        <f aca="false">N33+N34+N35</f>
        <v>0</v>
      </c>
      <c r="O36" s="15" t="n">
        <f aca="false">O33+O34+O35</f>
        <v>0</v>
      </c>
      <c r="P36" s="14" t="n">
        <f aca="false">P33+P34+P35</f>
        <v>2000000</v>
      </c>
      <c r="Q36" s="24" t="n">
        <f aca="false">Q33+Q34+Q35</f>
        <v>5375000</v>
      </c>
      <c r="R36" s="14" t="n">
        <f aca="false">R33+R34+R35</f>
        <v>10500000</v>
      </c>
      <c r="S36" s="6"/>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32" t="s">
        <v>263</v>
      </c>
      <c r="B37" s="32" t="s">
        <v>264</v>
      </c>
      <c r="D37" s="4" t="s">
        <v>265</v>
      </c>
      <c r="I37" s="26" t="n">
        <f aca="false">I31-I36</f>
        <v>0</v>
      </c>
      <c r="J37" s="26" t="n">
        <f aca="false">J31-J36</f>
        <v>0</v>
      </c>
      <c r="K37" s="26" t="n">
        <f aca="false">K31-K36</f>
        <v>0</v>
      </c>
      <c r="L37" s="15" t="n">
        <f aca="false">L31-L36</f>
        <v>0</v>
      </c>
      <c r="M37" s="15" t="n">
        <f aca="false">M31-M36</f>
        <v>0</v>
      </c>
      <c r="N37" s="15" t="n">
        <f aca="false">N31-N36</f>
        <v>0</v>
      </c>
      <c r="O37" s="15" t="n">
        <f aca="false">O31-O36</f>
        <v>0</v>
      </c>
      <c r="P37" s="15" t="n">
        <f aca="false">P31-P36</f>
        <v>6000000</v>
      </c>
      <c r="Q37" s="24" t="n">
        <f aca="false">Q31-Q36</f>
        <v>16125000</v>
      </c>
      <c r="R37" s="15" t="n">
        <f aca="false">R31-R36</f>
        <v>31500000</v>
      </c>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2"/>
      <c r="B38" s="32"/>
      <c r="D38" s="4"/>
      <c r="L38" s="0"/>
      <c r="M38" s="0"/>
      <c r="N38" s="0"/>
      <c r="O38" s="0"/>
      <c r="P38" s="0"/>
      <c r="Q38" s="21"/>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32" t="s">
        <v>266</v>
      </c>
      <c r="B39" s="32" t="s">
        <v>267</v>
      </c>
      <c r="D39" s="4" t="s">
        <v>268</v>
      </c>
      <c r="I39" s="26" t="n">
        <f aca="false">I37+I24</f>
        <v>291600000</v>
      </c>
      <c r="J39" s="26" t="n">
        <f aca="false">J37+J24</f>
        <v>291600000</v>
      </c>
      <c r="K39" s="26" t="n">
        <f aca="false">K37+K24</f>
        <v>291600000</v>
      </c>
      <c r="L39" s="15" t="n">
        <f aca="false">L37+L24</f>
        <v>314685000</v>
      </c>
      <c r="M39" s="15" t="n">
        <f aca="false">M37+M24</f>
        <v>333396000</v>
      </c>
      <c r="N39" s="15" t="n">
        <f aca="false">N37+N24</f>
        <v>350065800</v>
      </c>
      <c r="O39" s="15" t="n">
        <f aca="false">O37+O24</f>
        <v>147152659.5</v>
      </c>
      <c r="P39" s="15" t="n">
        <f aca="false">P37+P24</f>
        <v>72753797.355</v>
      </c>
      <c r="Q39" s="24" t="n">
        <f aca="false">Q37+Q24</f>
        <v>74731891.0245</v>
      </c>
      <c r="R39" s="15" t="n">
        <f aca="false">R37+R24</f>
        <v>96265006.866</v>
      </c>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32"/>
      <c r="B40" s="32"/>
      <c r="D40" s="0"/>
      <c r="E40" s="4"/>
      <c r="F40" s="4"/>
      <c r="G40" s="4"/>
      <c r="L40" s="0"/>
      <c r="M40" s="0"/>
      <c r="N40" s="0"/>
      <c r="O40" s="0"/>
      <c r="P40" s="21"/>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31"/>
      <c r="B41" s="31"/>
      <c r="C41" s="5" t="s">
        <v>176</v>
      </c>
      <c r="D41" s="0"/>
      <c r="E41" s="0"/>
      <c r="F41" s="0"/>
      <c r="G41" s="0"/>
      <c r="H41" s="0"/>
      <c r="I41" s="0"/>
      <c r="J41" s="0"/>
      <c r="K41" s="0"/>
      <c r="L41" s="0"/>
      <c r="M41" s="0"/>
      <c r="N41" s="0"/>
      <c r="O41" s="0"/>
      <c r="P41" s="0"/>
      <c r="Q41" s="0"/>
      <c r="R41" s="0"/>
      <c r="S41" s="0"/>
      <c r="T41" s="0"/>
      <c r="U41" s="5"/>
      <c r="V41" s="5"/>
      <c r="W41" s="5"/>
      <c r="X41" s="5"/>
      <c r="Y41" s="5"/>
      <c r="Z41" s="5"/>
      <c r="AA41" s="5"/>
      <c r="AB41" s="5"/>
      <c r="AC41" s="5"/>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31" t="s">
        <v>269</v>
      </c>
      <c r="B42" s="31" t="s">
        <v>251</v>
      </c>
      <c r="C42" s="0"/>
      <c r="D42" s="5" t="s">
        <v>177</v>
      </c>
      <c r="E42" s="0"/>
      <c r="F42" s="0"/>
      <c r="G42" s="5" t="s">
        <v>178</v>
      </c>
      <c r="H42" s="0"/>
      <c r="I42" s="0"/>
      <c r="J42" s="34"/>
      <c r="K42" s="34"/>
      <c r="L42" s="34"/>
      <c r="M42" s="34"/>
      <c r="N42" s="34"/>
      <c r="O42" s="34"/>
      <c r="P42" s="34"/>
      <c r="Q42" s="34"/>
      <c r="R42" s="34"/>
      <c r="S42" s="0"/>
      <c r="T42" s="0"/>
      <c r="U42" s="5"/>
      <c r="V42" s="5"/>
      <c r="W42" s="5"/>
      <c r="X42" s="5"/>
      <c r="Y42" s="5"/>
      <c r="Z42" s="5"/>
      <c r="AA42" s="5"/>
      <c r="AB42" s="5"/>
      <c r="AC42" s="5"/>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true" outlineLevel="0" collapsed="false">
      <c r="A43" s="31" t="s">
        <v>270</v>
      </c>
      <c r="B43" s="31" t="s">
        <v>251</v>
      </c>
      <c r="C43" s="0"/>
      <c r="D43" s="5" t="s">
        <v>25</v>
      </c>
      <c r="E43" s="0"/>
      <c r="F43" s="0"/>
      <c r="G43" s="5" t="s">
        <v>178</v>
      </c>
      <c r="H43" s="0"/>
      <c r="I43" s="0"/>
      <c r="J43" s="34"/>
      <c r="K43" s="34"/>
      <c r="L43" s="34"/>
      <c r="M43" s="34"/>
      <c r="N43" s="34"/>
      <c r="O43" s="34"/>
      <c r="P43" s="34"/>
      <c r="Q43" s="34"/>
      <c r="R43" s="34"/>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31" t="s">
        <v>271</v>
      </c>
      <c r="B44" s="31" t="s">
        <v>251</v>
      </c>
      <c r="C44" s="0"/>
      <c r="D44" s="5" t="s">
        <v>180</v>
      </c>
      <c r="E44" s="0"/>
      <c r="F44" s="0"/>
      <c r="G44" s="5" t="s">
        <v>178</v>
      </c>
      <c r="H44" s="0"/>
      <c r="I44" s="0"/>
      <c r="J44" s="34"/>
      <c r="K44" s="34"/>
      <c r="L44" s="34"/>
      <c r="M44" s="34"/>
      <c r="N44" s="34"/>
      <c r="O44" s="34"/>
      <c r="P44" s="34"/>
      <c r="Q44" s="34"/>
      <c r="R44" s="34"/>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31" t="s">
        <v>272</v>
      </c>
      <c r="B45" s="31" t="s">
        <v>251</v>
      </c>
      <c r="C45" s="0"/>
      <c r="D45" s="5" t="s">
        <v>181</v>
      </c>
      <c r="E45" s="0"/>
      <c r="F45" s="0"/>
      <c r="G45" s="5" t="s">
        <v>178</v>
      </c>
      <c r="H45" s="0"/>
      <c r="I45" s="35"/>
      <c r="J45" s="34"/>
      <c r="K45" s="34"/>
      <c r="L45" s="34"/>
      <c r="M45" s="34"/>
      <c r="N45" s="34"/>
      <c r="O45" s="34"/>
      <c r="P45" s="34"/>
      <c r="Q45" s="34"/>
      <c r="R45" s="34"/>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31" t="s">
        <v>273</v>
      </c>
      <c r="B46" s="31" t="s">
        <v>251</v>
      </c>
      <c r="C46" s="0"/>
      <c r="D46" s="5" t="s">
        <v>33</v>
      </c>
      <c r="E46" s="0"/>
      <c r="F46" s="0"/>
      <c r="G46" s="5" t="s">
        <v>178</v>
      </c>
      <c r="H46" s="0"/>
      <c r="I46" s="0"/>
      <c r="J46" s="34"/>
      <c r="K46" s="34"/>
      <c r="L46" s="34"/>
      <c r="M46" s="34"/>
      <c r="N46" s="34"/>
      <c r="O46" s="34"/>
      <c r="P46" s="34"/>
      <c r="Q46" s="34"/>
      <c r="R46" s="34"/>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31" t="s">
        <v>274</v>
      </c>
      <c r="B47" s="31" t="s">
        <v>251</v>
      </c>
      <c r="C47" s="0"/>
      <c r="D47" s="5" t="s">
        <v>31</v>
      </c>
      <c r="E47" s="0"/>
      <c r="F47" s="0"/>
      <c r="G47" s="5" t="s">
        <v>178</v>
      </c>
      <c r="H47" s="0"/>
      <c r="I47" s="0"/>
      <c r="J47" s="34"/>
      <c r="K47" s="34"/>
      <c r="L47" s="34"/>
      <c r="M47" s="34"/>
      <c r="N47" s="34"/>
      <c r="O47" s="34"/>
      <c r="P47" s="34"/>
      <c r="Q47" s="34"/>
      <c r="R47" s="34"/>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31" t="s">
        <v>275</v>
      </c>
      <c r="B48" s="31" t="s">
        <v>251</v>
      </c>
      <c r="C48" s="0"/>
      <c r="D48" s="5" t="s">
        <v>37</v>
      </c>
      <c r="E48" s="0"/>
      <c r="F48" s="8"/>
      <c r="G48" s="0"/>
      <c r="H48" s="0"/>
      <c r="I48" s="0"/>
      <c r="J48" s="18" t="s">
        <v>183</v>
      </c>
      <c r="K48" s="18"/>
      <c r="L48" s="18"/>
      <c r="M48" s="18"/>
      <c r="N48" s="18"/>
      <c r="O48" s="18"/>
      <c r="P48" s="18"/>
      <c r="Q48" s="18"/>
      <c r="R48" s="18"/>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31" t="s">
        <v>276</v>
      </c>
      <c r="B49" s="31" t="s">
        <v>277</v>
      </c>
      <c r="C49" s="0"/>
      <c r="D49" s="5" t="s">
        <v>184</v>
      </c>
      <c r="E49" s="0"/>
      <c r="F49" s="0"/>
      <c r="G49" s="0"/>
      <c r="H49" s="0"/>
      <c r="I49" s="26" t="n">
        <f aca="false">(I20+I31)*0.05</f>
        <v>19440000</v>
      </c>
      <c r="J49" s="26" t="n">
        <f aca="false">(J20+J31)*0.05</f>
        <v>19440000</v>
      </c>
      <c r="K49" s="26" t="n">
        <f aca="false">(K20+K31)*0.05</f>
        <v>19440000</v>
      </c>
      <c r="L49" s="15" t="n">
        <f aca="false">(L20+L31)*0.05</f>
        <v>20979000</v>
      </c>
      <c r="M49" s="15" t="n">
        <f aca="false">(M20+M31)*0.05</f>
        <v>22226400</v>
      </c>
      <c r="N49" s="15" t="n">
        <f aca="false">(N20+N31)*0.05</f>
        <v>23337720</v>
      </c>
      <c r="O49" s="15" t="n">
        <f aca="false">(O20+O31)*0.05</f>
        <v>9810177.3</v>
      </c>
      <c r="P49" s="24" t="n">
        <f aca="false">(P20+P31)*0.05</f>
        <v>4850253.157</v>
      </c>
      <c r="Q49" s="15" t="n">
        <f aca="false">(Q20+Q31)*0.05</f>
        <v>4982126.0683</v>
      </c>
      <c r="R49" s="15" t="n">
        <f aca="false">(R20+R31)*0.05</f>
        <v>6417667.1244</v>
      </c>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4" customFormat="true" ht="13.8" hidden="false" customHeight="false" outlineLevel="0" collapsed="false">
      <c r="A50" s="32" t="s">
        <v>278</v>
      </c>
      <c r="B50" s="32" t="s">
        <v>279</v>
      </c>
      <c r="D50" s="4" t="s">
        <v>40</v>
      </c>
      <c r="H50" s="6"/>
      <c r="I50" s="36" t="n">
        <f aca="false">SUM(I43:I49)</f>
        <v>19440000</v>
      </c>
      <c r="J50" s="36" t="n">
        <f aca="false">SUM(J42:J49)</f>
        <v>19440000</v>
      </c>
      <c r="K50" s="36" t="n">
        <f aca="false">SUM(K43:K49)</f>
        <v>19440000</v>
      </c>
      <c r="L50" s="37" t="n">
        <f aca="false">SUM(L43:L49)</f>
        <v>20979000</v>
      </c>
      <c r="M50" s="37" t="n">
        <f aca="false">SUM(M43:M49)</f>
        <v>22226400</v>
      </c>
      <c r="N50" s="37" t="n">
        <f aca="false">SUM(N43:N49)</f>
        <v>23337720</v>
      </c>
      <c r="O50" s="37" t="n">
        <f aca="false">SUM(O43:O49)</f>
        <v>9810177.3</v>
      </c>
      <c r="P50" s="24" t="n">
        <f aca="false">SUM(P43:P49)</f>
        <v>4850253.157</v>
      </c>
      <c r="Q50" s="37" t="n">
        <f aca="false">SUM(Q43:Q49)</f>
        <v>4982126.0683</v>
      </c>
      <c r="R50" s="37" t="n">
        <f aca="false">SUM(R43:R49)</f>
        <v>6417667.1244</v>
      </c>
      <c r="S50" s="6"/>
      <c r="T50" s="6"/>
      <c r="U50" s="6"/>
      <c r="V50" s="6"/>
      <c r="W50" s="6"/>
      <c r="X50" s="6"/>
      <c r="Y50" s="6"/>
      <c r="Z50" s="6"/>
      <c r="AA50" s="6"/>
      <c r="AB50" s="6"/>
      <c r="AC50" s="6"/>
    </row>
    <row r="51" customFormat="false" ht="13.8" hidden="false" customHeight="false" outlineLevel="0" collapsed="false">
      <c r="A51" s="32" t="s">
        <v>280</v>
      </c>
      <c r="B51" s="32" t="s">
        <v>281</v>
      </c>
      <c r="C51" s="4"/>
      <c r="D51" s="4" t="s">
        <v>186</v>
      </c>
      <c r="E51" s="4"/>
      <c r="F51" s="4"/>
      <c r="G51" s="4"/>
      <c r="I51" s="27" t="n">
        <f aca="false">I39-I50</f>
        <v>272160000</v>
      </c>
      <c r="J51" s="27" t="n">
        <f aca="false">J39-J50</f>
        <v>272160000</v>
      </c>
      <c r="K51" s="27" t="n">
        <f aca="false">K39-K50</f>
        <v>272160000</v>
      </c>
      <c r="L51" s="14" t="n">
        <f aca="false">L39-L50</f>
        <v>293706000</v>
      </c>
      <c r="M51" s="14" t="n">
        <f aca="false">M39-M50</f>
        <v>311169600</v>
      </c>
      <c r="N51" s="14" t="n">
        <f aca="false">N39-N50</f>
        <v>326728080</v>
      </c>
      <c r="O51" s="14" t="n">
        <f aca="false">O39-O50</f>
        <v>137342482.2</v>
      </c>
      <c r="P51" s="24" t="n">
        <f aca="false">P39-P50</f>
        <v>67903544.198</v>
      </c>
      <c r="Q51" s="14" t="n">
        <f aca="false">Q39-Q50</f>
        <v>69749764.9562</v>
      </c>
      <c r="R51" s="14" t="n">
        <f aca="false">R39-R50</f>
        <v>89847339.7416</v>
      </c>
      <c r="S51" s="6"/>
      <c r="T51" s="6"/>
      <c r="U51" s="6"/>
      <c r="V51" s="6"/>
      <c r="W51" s="6"/>
      <c r="X51" s="6"/>
      <c r="Y51" s="6"/>
      <c r="Z51" s="6"/>
      <c r="AA51" s="6"/>
      <c r="AB51" s="6"/>
      <c r="AC51" s="6"/>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38" t="s">
        <v>282</v>
      </c>
      <c r="B52" s="39" t="s">
        <v>283</v>
      </c>
      <c r="C52" s="0"/>
      <c r="D52" s="25" t="s">
        <v>284</v>
      </c>
      <c r="E52" s="0"/>
      <c r="F52" s="0"/>
      <c r="G52" s="0"/>
      <c r="H52" s="0"/>
      <c r="I52" s="26" t="n">
        <f aca="false">I74*0.05</f>
        <v>0</v>
      </c>
      <c r="J52" s="26" t="n">
        <f aca="false">J74*0.05</f>
        <v>0</v>
      </c>
      <c r="K52" s="26" t="n">
        <f aca="false">K74*0.05</f>
        <v>0</v>
      </c>
      <c r="L52" s="7" t="n">
        <f aca="false">L74*0.05</f>
        <v>100000</v>
      </c>
      <c r="M52" s="7" t="n">
        <f aca="false">M74*0.05</f>
        <v>100000</v>
      </c>
      <c r="N52" s="7" t="n">
        <f aca="false">N74*0.05</f>
        <v>700000</v>
      </c>
      <c r="O52" s="7" t="n">
        <f aca="false">O74*0.05</f>
        <v>700000</v>
      </c>
      <c r="P52" s="21" t="n">
        <f aca="false">P74*0.05</f>
        <v>700000</v>
      </c>
      <c r="Q52" s="7" t="n">
        <f aca="false">Q74*0.05</f>
        <v>700000</v>
      </c>
      <c r="R52" s="7" t="n">
        <f aca="false">R74*0.05</f>
        <v>100000</v>
      </c>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38" t="s">
        <v>285</v>
      </c>
      <c r="B53" s="39" t="s">
        <v>286</v>
      </c>
      <c r="C53" s="0"/>
      <c r="D53" s="5" t="s">
        <v>188</v>
      </c>
      <c r="E53" s="0"/>
      <c r="F53" s="0"/>
      <c r="G53" s="0"/>
      <c r="H53" s="0"/>
      <c r="I53" s="26" t="n">
        <f aca="false">I51+I52</f>
        <v>272160000</v>
      </c>
      <c r="J53" s="26" t="n">
        <f aca="false">J51+J52</f>
        <v>272160000</v>
      </c>
      <c r="K53" s="26" t="n">
        <f aca="false">K51+K52</f>
        <v>272160000</v>
      </c>
      <c r="L53" s="15" t="n">
        <f aca="false">L51+L52</f>
        <v>293806000</v>
      </c>
      <c r="M53" s="15" t="n">
        <f aca="false">M51+M52</f>
        <v>311269600</v>
      </c>
      <c r="N53" s="15" t="n">
        <f aca="false">N51+N52</f>
        <v>327428080</v>
      </c>
      <c r="O53" s="15" t="n">
        <f aca="false">O51+O52</f>
        <v>138042482.2</v>
      </c>
      <c r="P53" s="24" t="n">
        <f aca="false">P51+P52</f>
        <v>68603544.198</v>
      </c>
      <c r="Q53" s="15" t="n">
        <f aca="false">Q51+Q52</f>
        <v>70449764.9562</v>
      </c>
      <c r="R53" s="15" t="n">
        <f aca="false">R51+R52</f>
        <v>89947339.7416</v>
      </c>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38" t="s">
        <v>287</v>
      </c>
      <c r="B54" s="39" t="s">
        <v>288</v>
      </c>
      <c r="C54" s="0"/>
      <c r="D54" s="25" t="s">
        <v>48</v>
      </c>
      <c r="E54" s="0"/>
      <c r="F54" s="0"/>
      <c r="G54" s="0"/>
      <c r="H54" s="0"/>
      <c r="I54" s="26" t="n">
        <f aca="false">H78*0.12</f>
        <v>0</v>
      </c>
      <c r="J54" s="26" t="n">
        <f aca="false">I78*0.12</f>
        <v>12000</v>
      </c>
      <c r="K54" s="26" t="n">
        <f aca="false">J78*0.12</f>
        <v>12000</v>
      </c>
      <c r="L54" s="7" t="n">
        <f aca="false">K78*0.12</f>
        <v>12000</v>
      </c>
      <c r="M54" s="7" t="n">
        <f aca="false">L78*0.12</f>
        <v>12000</v>
      </c>
      <c r="N54" s="7" t="n">
        <f aca="false">M78*0.12</f>
        <v>12000</v>
      </c>
      <c r="O54" s="7" t="n">
        <f aca="false">K78*0.12</f>
        <v>12000</v>
      </c>
      <c r="P54" s="21" t="n">
        <f aca="false">O78*0.12</f>
        <v>12000</v>
      </c>
      <c r="Q54" s="7" t="n">
        <f aca="false">P78*0.12</f>
        <v>12000</v>
      </c>
      <c r="R54" s="7" t="n">
        <f aca="false">Q78*0.12</f>
        <v>12000</v>
      </c>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0" t="s">
        <v>289</v>
      </c>
      <c r="B55" s="40" t="s">
        <v>290</v>
      </c>
      <c r="C55" s="0"/>
      <c r="D55" s="5" t="s">
        <v>51</v>
      </c>
      <c r="E55" s="0"/>
      <c r="F55" s="0"/>
      <c r="G55" s="0"/>
      <c r="H55" s="0"/>
      <c r="I55" s="26" t="n">
        <f aca="false">I53-I54</f>
        <v>272160000</v>
      </c>
      <c r="J55" s="26" t="n">
        <f aca="false">J53-J54</f>
        <v>272148000</v>
      </c>
      <c r="K55" s="26" t="n">
        <f aca="false">K53-K54</f>
        <v>272148000</v>
      </c>
      <c r="L55" s="15" t="n">
        <f aca="false">L53-L54</f>
        <v>293794000</v>
      </c>
      <c r="M55" s="15" t="n">
        <f aca="false">M53-M54</f>
        <v>311257600</v>
      </c>
      <c r="N55" s="15" t="n">
        <f aca="false">N53-N54</f>
        <v>327416080</v>
      </c>
      <c r="O55" s="15" t="n">
        <f aca="false">O53-O54</f>
        <v>138030482.2</v>
      </c>
      <c r="P55" s="24" t="n">
        <f aca="false">P53-P54</f>
        <v>68591544.198</v>
      </c>
      <c r="Q55" s="15" t="n">
        <f aca="false">Q53-Q54</f>
        <v>70437764.9562</v>
      </c>
      <c r="R55" s="15" t="n">
        <f aca="false">R53-R54</f>
        <v>89935339.7416</v>
      </c>
      <c r="S55" s="0"/>
      <c r="T55" s="7" t="s">
        <v>291</v>
      </c>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38" t="s">
        <v>292</v>
      </c>
      <c r="B56" s="39" t="s">
        <v>293</v>
      </c>
      <c r="C56" s="0"/>
      <c r="D56" s="5" t="s">
        <v>294</v>
      </c>
      <c r="E56" s="0"/>
      <c r="F56" s="0"/>
      <c r="G56" s="0"/>
      <c r="H56" s="0"/>
      <c r="I56" s="26" t="n">
        <f aca="false">(I53-I54)*0.2</f>
        <v>54432000</v>
      </c>
      <c r="J56" s="26" t="n">
        <f aca="false">(J53-J54)*0.2</f>
        <v>54429600</v>
      </c>
      <c r="K56" s="26" t="n">
        <f aca="false">(K53-K54)*0.2</f>
        <v>54429600</v>
      </c>
      <c r="L56" s="15" t="n">
        <f aca="false">(L53-L54)*0.2</f>
        <v>58758800</v>
      </c>
      <c r="M56" s="15" t="n">
        <f aca="false">(M53-M54)*0.2</f>
        <v>62251520</v>
      </c>
      <c r="N56" s="15" t="n">
        <f aca="false">(N53-N54)*0.2</f>
        <v>65483216</v>
      </c>
      <c r="O56" s="15" t="n">
        <f aca="false">(O53-O54)*0.2</f>
        <v>27606096.44</v>
      </c>
      <c r="P56" s="24" t="n">
        <f aca="false">(P53-P54)*0.2</f>
        <v>13718308.8396</v>
      </c>
      <c r="Q56" s="15" t="n">
        <f aca="false">(Q53-Q54)*0.2</f>
        <v>14087552.99124</v>
      </c>
      <c r="R56" s="15" t="n">
        <f aca="false">(R53-R54)*0.2</f>
        <v>17987067.94832</v>
      </c>
      <c r="S56" s="0"/>
      <c r="T56" s="7" t="s">
        <v>295</v>
      </c>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0" t="s">
        <v>296</v>
      </c>
      <c r="B57" s="40" t="s">
        <v>297</v>
      </c>
      <c r="C57" s="0"/>
      <c r="D57" s="4" t="s">
        <v>190</v>
      </c>
      <c r="E57" s="4"/>
      <c r="F57" s="4"/>
      <c r="G57" s="4"/>
      <c r="H57" s="0"/>
      <c r="I57" s="27" t="n">
        <f aca="false">I55-I56</f>
        <v>217728000</v>
      </c>
      <c r="J57" s="27" t="n">
        <f aca="false">J55-J56</f>
        <v>217718400</v>
      </c>
      <c r="K57" s="27" t="n">
        <f aca="false">K55-K56</f>
        <v>217718400</v>
      </c>
      <c r="L57" s="14" t="n">
        <f aca="false">L55-L56</f>
        <v>235035200</v>
      </c>
      <c r="M57" s="14" t="n">
        <f aca="false">M55-M56</f>
        <v>249006080</v>
      </c>
      <c r="N57" s="14" t="n">
        <f aca="false">N55-N56</f>
        <v>261932864</v>
      </c>
      <c r="O57" s="14" t="n">
        <f aca="false">O55-O56</f>
        <v>110424385.76</v>
      </c>
      <c r="P57" s="24" t="n">
        <f aca="false">P55-P56</f>
        <v>54873235.3584</v>
      </c>
      <c r="Q57" s="15" t="n">
        <f aca="false">Q55-Q56</f>
        <v>56350211.96496</v>
      </c>
      <c r="R57" s="15" t="n">
        <f aca="false">R55-R56</f>
        <v>71948271.79328</v>
      </c>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61" customFormat="false" ht="13.8" hidden="false" customHeight="false" outlineLevel="0" collapsed="false">
      <c r="A61" s="5"/>
      <c r="B61" s="5"/>
      <c r="C61" s="0"/>
      <c r="D61" s="0"/>
      <c r="E61" s="0"/>
      <c r="F61" s="0"/>
      <c r="G61" s="0"/>
      <c r="H61" s="0"/>
      <c r="I61" s="27" t="s">
        <v>191</v>
      </c>
      <c r="J61" s="27"/>
      <c r="K61" s="27"/>
      <c r="L61" s="6"/>
      <c r="M61" s="6"/>
      <c r="N61" s="6"/>
      <c r="O61" s="6"/>
      <c r="P61" s="0"/>
      <c r="Q61" s="0"/>
      <c r="R61" s="0"/>
      <c r="S61" s="0"/>
      <c r="T61" s="0"/>
      <c r="U61" s="5"/>
      <c r="V61" s="5"/>
      <c r="W61" s="5"/>
      <c r="X61" s="5"/>
      <c r="Y61" s="5"/>
      <c r="Z61" s="5"/>
      <c r="AA61" s="5"/>
      <c r="AB61" s="5"/>
      <c r="AC61" s="5"/>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5"/>
      <c r="B62" s="5"/>
      <c r="C62" s="0"/>
      <c r="D62" s="0"/>
      <c r="E62" s="0"/>
      <c r="F62" s="0"/>
      <c r="G62" s="0"/>
      <c r="H62" s="0"/>
      <c r="I62" s="27"/>
      <c r="J62" s="27" t="s">
        <v>192</v>
      </c>
      <c r="K62" s="27"/>
      <c r="L62" s="6"/>
      <c r="M62" s="6"/>
      <c r="N62" s="6"/>
      <c r="O62" s="6"/>
      <c r="P62" s="0"/>
      <c r="Q62" s="0"/>
      <c r="R62" s="0"/>
      <c r="S62" s="0"/>
      <c r="T62" s="0"/>
      <c r="U62" s="5"/>
      <c r="V62" s="5"/>
      <c r="W62" s="5"/>
      <c r="X62" s="5"/>
      <c r="Y62" s="5"/>
      <c r="Z62" s="5"/>
      <c r="AA62" s="5"/>
      <c r="AB62" s="5"/>
      <c r="AC62" s="5"/>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5"/>
      <c r="B63" s="5"/>
      <c r="C63" s="0"/>
      <c r="D63" s="0"/>
      <c r="E63" s="0"/>
      <c r="F63" s="0"/>
      <c r="G63" s="0"/>
      <c r="H63" s="0"/>
      <c r="I63" s="27" t="s">
        <v>170</v>
      </c>
      <c r="J63" s="27" t="s">
        <v>170</v>
      </c>
      <c r="K63" s="27" t="s">
        <v>170</v>
      </c>
      <c r="L63" s="6" t="s">
        <v>170</v>
      </c>
      <c r="M63" s="6" t="s">
        <v>170</v>
      </c>
      <c r="N63" s="6" t="s">
        <v>170</v>
      </c>
      <c r="O63" s="6" t="s">
        <v>170</v>
      </c>
      <c r="P63" s="21" t="s">
        <v>170</v>
      </c>
      <c r="Q63" s="7" t="s">
        <v>170</v>
      </c>
      <c r="R63" s="7" t="s">
        <v>170</v>
      </c>
      <c r="S63" s="0"/>
      <c r="T63" s="0"/>
      <c r="U63" s="5"/>
      <c r="V63" s="5"/>
      <c r="W63" s="5"/>
      <c r="X63" s="5"/>
      <c r="Y63" s="5"/>
      <c r="Z63" s="5"/>
      <c r="AA63" s="5"/>
      <c r="AB63" s="5"/>
      <c r="AC63" s="5"/>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5"/>
      <c r="B64" s="5"/>
      <c r="C64" s="0"/>
      <c r="D64" s="0"/>
      <c r="E64" s="0"/>
      <c r="F64" s="0"/>
      <c r="G64" s="0"/>
      <c r="H64" s="6" t="s">
        <v>194</v>
      </c>
      <c r="I64" s="27" t="n">
        <v>-3</v>
      </c>
      <c r="J64" s="27" t="n">
        <v>-2</v>
      </c>
      <c r="K64" s="27" t="n">
        <v>-1</v>
      </c>
      <c r="L64" s="6" t="n">
        <v>1</v>
      </c>
      <c r="M64" s="6" t="n">
        <v>2</v>
      </c>
      <c r="N64" s="6" t="n">
        <v>3</v>
      </c>
      <c r="O64" s="6" t="n">
        <v>4</v>
      </c>
      <c r="P64" s="21" t="n">
        <v>5</v>
      </c>
      <c r="Q64" s="7" t="n">
        <v>6</v>
      </c>
      <c r="R64" s="7" t="n">
        <v>7</v>
      </c>
      <c r="S64" s="0"/>
      <c r="T64" s="0"/>
      <c r="U64" s="5"/>
      <c r="V64" s="5"/>
      <c r="W64" s="5"/>
      <c r="X64" s="5"/>
      <c r="Y64" s="5"/>
      <c r="Z64" s="5"/>
      <c r="AA64" s="5"/>
      <c r="AB64" s="5"/>
      <c r="AC64" s="5"/>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5"/>
      <c r="B65" s="5"/>
      <c r="C65" s="0"/>
      <c r="D65" s="0"/>
      <c r="E65" s="0"/>
      <c r="F65" s="0"/>
      <c r="G65" s="0"/>
      <c r="H65" s="6" t="s">
        <v>195</v>
      </c>
      <c r="I65" s="0"/>
      <c r="J65" s="0"/>
      <c r="K65" s="0"/>
      <c r="L65" s="0"/>
      <c r="M65" s="0"/>
      <c r="N65" s="0"/>
      <c r="O65" s="0"/>
      <c r="P65" s="0"/>
      <c r="Q65" s="0"/>
      <c r="R65" s="0"/>
      <c r="S65" s="0"/>
      <c r="T65" s="0"/>
      <c r="U65" s="5"/>
      <c r="V65" s="5"/>
      <c r="W65" s="5"/>
      <c r="X65" s="5"/>
      <c r="Y65" s="5"/>
      <c r="Z65" s="5"/>
      <c r="AA65" s="5"/>
      <c r="AB65" s="5"/>
      <c r="AC65" s="5"/>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5"/>
      <c r="B66" s="5"/>
      <c r="C66" s="4" t="s">
        <v>197</v>
      </c>
      <c r="D66" s="0"/>
      <c r="E66" s="0"/>
      <c r="F66" s="0"/>
      <c r="G66" s="0"/>
      <c r="H66" s="0"/>
      <c r="I66" s="0"/>
      <c r="J66" s="0"/>
      <c r="K66" s="0"/>
      <c r="L66" s="0"/>
      <c r="M66" s="0"/>
      <c r="N66" s="0"/>
      <c r="O66" s="0"/>
      <c r="P66" s="0"/>
      <c r="Q66" s="0"/>
      <c r="R66" s="0"/>
      <c r="S66" s="0"/>
      <c r="T66" s="0"/>
      <c r="U66" s="5"/>
      <c r="V66" s="5"/>
      <c r="W66" s="5"/>
      <c r="X66" s="5"/>
      <c r="Y66" s="5"/>
      <c r="Z66" s="5"/>
      <c r="AA66" s="5"/>
      <c r="AB66" s="5"/>
      <c r="AC66" s="5"/>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5" t="s">
        <v>298</v>
      </c>
      <c r="B67" s="5" t="s">
        <v>299</v>
      </c>
      <c r="C67" s="0"/>
      <c r="D67" s="5" t="s">
        <v>60</v>
      </c>
      <c r="E67" s="0"/>
      <c r="F67" s="0"/>
      <c r="G67" s="0"/>
      <c r="H67" s="6" t="n">
        <v>100000</v>
      </c>
      <c r="I67" s="26" t="n">
        <f aca="false">I128</f>
        <v>178948000</v>
      </c>
      <c r="J67" s="26" t="n">
        <f aca="false">J128</f>
        <v>451110400</v>
      </c>
      <c r="K67" s="26" t="n">
        <f aca="false">K128</f>
        <v>668838400</v>
      </c>
      <c r="L67" s="7" t="n">
        <f aca="false">L128</f>
        <v>898807600</v>
      </c>
      <c r="M67" s="7" t="n">
        <f aca="false">M128</f>
        <v>1149660080</v>
      </c>
      <c r="N67" s="7" t="n">
        <f aca="false">N128</f>
        <v>1400875024</v>
      </c>
      <c r="O67" s="7" t="n">
        <f aca="false">O128</f>
        <v>1533802751.16</v>
      </c>
      <c r="P67" s="21" t="n">
        <f aca="false">P128</f>
        <v>1564730715.2444</v>
      </c>
      <c r="Q67" s="7" t="n">
        <f aca="false">Q128</f>
        <v>1613691393.78636</v>
      </c>
      <c r="R67" s="7" t="n">
        <f aca="false">R128</f>
        <v>1705399827.61908</v>
      </c>
      <c r="S67" s="0"/>
      <c r="T67" s="0"/>
      <c r="U67" s="5"/>
      <c r="V67" s="5"/>
      <c r="W67" s="5"/>
      <c r="X67" s="5"/>
      <c r="Y67" s="5"/>
      <c r="Z67" s="5"/>
      <c r="AA67" s="5"/>
      <c r="AB67" s="5"/>
      <c r="AC67" s="5"/>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5" t="s">
        <v>300</v>
      </c>
      <c r="B68" s="5" t="s">
        <v>301</v>
      </c>
      <c r="C68" s="0"/>
      <c r="D68" s="5" t="s">
        <v>62</v>
      </c>
      <c r="E68" s="0"/>
      <c r="F68" s="0"/>
      <c r="G68" s="0"/>
      <c r="H68" s="0"/>
      <c r="I68" s="26" t="n">
        <f aca="false">(I31+I20)*0.1</f>
        <v>38880000</v>
      </c>
      <c r="J68" s="26" t="n">
        <f aca="false">(J31+J20)*0.1</f>
        <v>38880000</v>
      </c>
      <c r="K68" s="26" t="n">
        <f aca="false">(K31+K20)*0.1</f>
        <v>38880000</v>
      </c>
      <c r="L68" s="15" t="n">
        <f aca="false">(L31+L20)*0.1</f>
        <v>41958000</v>
      </c>
      <c r="M68" s="15" t="n">
        <f aca="false">(M31+M20)*0.1</f>
        <v>44452800</v>
      </c>
      <c r="N68" s="15" t="n">
        <f aca="false">(N31+N20)*0.1</f>
        <v>46675440</v>
      </c>
      <c r="O68" s="15" t="n">
        <f aca="false">(O31+O20)*0.1</f>
        <v>19620354.6</v>
      </c>
      <c r="P68" s="24" t="n">
        <f aca="false">(P31+P20)*0.1</f>
        <v>9700506.314</v>
      </c>
      <c r="Q68" s="15" t="n">
        <f aca="false">(Q31+Q20)*0.1</f>
        <v>9964252.1366</v>
      </c>
      <c r="R68" s="15" t="n">
        <f aca="false">(R31+R20)*0.1</f>
        <v>12835334.2488</v>
      </c>
      <c r="S68" s="0"/>
      <c r="T68" s="0"/>
      <c r="U68" s="5"/>
      <c r="V68" s="5"/>
      <c r="W68" s="5"/>
      <c r="X68" s="5"/>
      <c r="Y68" s="5"/>
      <c r="Z68" s="5"/>
      <c r="AA68" s="5"/>
      <c r="AB68" s="5"/>
      <c r="AC68" s="5"/>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5" t="s">
        <v>302</v>
      </c>
      <c r="B69" s="5" t="s">
        <v>303</v>
      </c>
      <c r="C69" s="0"/>
      <c r="D69" s="5" t="s">
        <v>65</v>
      </c>
      <c r="E69" s="0"/>
      <c r="F69" s="0"/>
      <c r="G69" s="0"/>
      <c r="H69" s="0"/>
      <c r="I69" s="26" t="n">
        <f aca="false">(I23+I36)*0.1</f>
        <v>9720000</v>
      </c>
      <c r="J69" s="26" t="n">
        <f aca="false">(J23+J36)*0.1</f>
        <v>9720000</v>
      </c>
      <c r="K69" s="26" t="n">
        <f aca="false">(K23+K36)*0.1</f>
        <v>9720000</v>
      </c>
      <c r="L69" s="15" t="n">
        <f aca="false">(L23+L36)*0.1</f>
        <v>10489500</v>
      </c>
      <c r="M69" s="15" t="n">
        <f aca="false">(M23+M36)*0.1</f>
        <v>11113200</v>
      </c>
      <c r="N69" s="15" t="n">
        <f aca="false">(N23+N36)*0.1</f>
        <v>11668860</v>
      </c>
      <c r="O69" s="15" t="n">
        <f aca="false">(O23+O36)*0.1</f>
        <v>4905088.65</v>
      </c>
      <c r="P69" s="24" t="n">
        <f aca="false">(P23+P36)*0.1</f>
        <v>2425126.5785</v>
      </c>
      <c r="Q69" s="15" t="n">
        <f aca="false">(Q23+Q36)*0.1</f>
        <v>2491063.03415</v>
      </c>
      <c r="R69" s="15" t="n">
        <f aca="false">(R23+R36)*0.1</f>
        <v>3208833.5622</v>
      </c>
      <c r="S69" s="0"/>
      <c r="T69" s="0"/>
      <c r="U69" s="5"/>
      <c r="V69" s="5"/>
      <c r="W69" s="5"/>
      <c r="X69" s="5"/>
      <c r="Y69" s="5"/>
      <c r="Z69" s="5"/>
      <c r="AA69" s="5"/>
      <c r="AB69" s="5"/>
      <c r="AC69" s="5"/>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38" t="s">
        <v>304</v>
      </c>
      <c r="B70" s="38" t="s">
        <v>305</v>
      </c>
      <c r="C70" s="4" t="s">
        <v>68</v>
      </c>
      <c r="D70" s="0"/>
      <c r="E70" s="0"/>
      <c r="F70" s="0"/>
      <c r="G70" s="0"/>
      <c r="H70" s="6" t="n">
        <f aca="false">SUM(H67:H69)</f>
        <v>100000</v>
      </c>
      <c r="I70" s="26" t="n">
        <f aca="false">SUM(I67:I69)</f>
        <v>227548000</v>
      </c>
      <c r="J70" s="26" t="n">
        <f aca="false">SUM(J67:J69)</f>
        <v>499710400</v>
      </c>
      <c r="K70" s="26" t="n">
        <f aca="false">SUM(K67:K69)</f>
        <v>717438400</v>
      </c>
      <c r="L70" s="15" t="n">
        <f aca="false">SUM(L67:L69)</f>
        <v>951255100</v>
      </c>
      <c r="M70" s="15" t="n">
        <f aca="false">SUM(M67:M69)</f>
        <v>1205226080</v>
      </c>
      <c r="N70" s="15" t="n">
        <f aca="false">SUM(N67:N69)</f>
        <v>1459219324</v>
      </c>
      <c r="O70" s="15" t="n">
        <f aca="false">SUM(O67:O69)</f>
        <v>1558328194.41</v>
      </c>
      <c r="P70" s="24" t="n">
        <f aca="false">SUM(P67:P69)</f>
        <v>1576856348.1369</v>
      </c>
      <c r="Q70" s="15" t="n">
        <f aca="false">SUM(Q67:Q69)</f>
        <v>1626146708.95711</v>
      </c>
      <c r="R70" s="15" t="n">
        <f aca="false">SUM(R67:R69)</f>
        <v>1721443995.43008</v>
      </c>
      <c r="S70" s="0"/>
      <c r="T70" s="0"/>
      <c r="U70" s="5"/>
      <c r="V70" s="5"/>
      <c r="W70" s="5"/>
      <c r="X70" s="5"/>
      <c r="Y70" s="5"/>
      <c r="Z70" s="5"/>
      <c r="AA70" s="5"/>
      <c r="AB70" s="5"/>
      <c r="AC70" s="5"/>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5"/>
      <c r="B71" s="5"/>
      <c r="C71" s="4" t="s">
        <v>306</v>
      </c>
      <c r="D71" s="0"/>
      <c r="E71" s="0"/>
      <c r="F71" s="0"/>
      <c r="G71" s="0"/>
      <c r="H71" s="0"/>
      <c r="I71" s="0"/>
      <c r="J71" s="0"/>
      <c r="K71" s="0"/>
      <c r="L71" s="15"/>
      <c r="M71" s="15"/>
      <c r="N71" s="15"/>
      <c r="O71" s="15"/>
      <c r="P71" s="24"/>
      <c r="Q71" s="15"/>
      <c r="R71" s="15"/>
      <c r="S71" s="0"/>
      <c r="T71" s="0"/>
      <c r="U71" s="5"/>
      <c r="V71" s="5"/>
      <c r="W71" s="5"/>
      <c r="X71" s="5"/>
      <c r="Y71" s="5"/>
      <c r="Z71" s="5"/>
      <c r="AA71" s="5"/>
      <c r="AB71" s="5"/>
      <c r="AC71" s="5"/>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5" t="s">
        <v>307</v>
      </c>
      <c r="B72" s="5" t="s">
        <v>308</v>
      </c>
      <c r="C72" s="0"/>
      <c r="D72" s="5" t="s">
        <v>309</v>
      </c>
      <c r="E72" s="0"/>
      <c r="F72" s="0"/>
      <c r="G72" s="0"/>
      <c r="H72" s="6" t="n">
        <v>0</v>
      </c>
      <c r="I72" s="26" t="n">
        <f aca="false">H74</f>
        <v>0</v>
      </c>
      <c r="J72" s="26" t="n">
        <f aca="false">I74</f>
        <v>0</v>
      </c>
      <c r="K72" s="26" t="n">
        <f aca="false">J74</f>
        <v>0</v>
      </c>
      <c r="L72" s="15" t="n">
        <f aca="false">K74</f>
        <v>0</v>
      </c>
      <c r="M72" s="15" t="n">
        <f aca="false">L74</f>
        <v>2000000</v>
      </c>
      <c r="N72" s="15" t="n">
        <f aca="false">M74</f>
        <v>2000000</v>
      </c>
      <c r="O72" s="15" t="n">
        <f aca="false">N74</f>
        <v>14000000</v>
      </c>
      <c r="P72" s="24" t="n">
        <f aca="false">O74</f>
        <v>14000000</v>
      </c>
      <c r="Q72" s="15" t="n">
        <f aca="false">P74</f>
        <v>14000000</v>
      </c>
      <c r="R72" s="15" t="n">
        <f aca="false">Q74</f>
        <v>14000000</v>
      </c>
      <c r="S72" s="7" t="e">
        <f aca="false">#REF!</f>
        <v>#REF!</v>
      </c>
      <c r="T72" s="0"/>
      <c r="U72" s="5"/>
      <c r="V72" s="5"/>
      <c r="W72" s="5"/>
      <c r="X72" s="5"/>
      <c r="Y72" s="5"/>
      <c r="Z72" s="5"/>
      <c r="AA72" s="5"/>
      <c r="AB72" s="5"/>
      <c r="AC72" s="5"/>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5" t="s">
        <v>310</v>
      </c>
      <c r="B73" s="5" t="s">
        <v>234</v>
      </c>
      <c r="C73" s="4"/>
      <c r="D73" s="5" t="s">
        <v>311</v>
      </c>
      <c r="E73" s="0"/>
      <c r="F73" s="0"/>
      <c r="G73" s="0"/>
      <c r="H73" s="0"/>
      <c r="I73" s="26" t="n">
        <v>0</v>
      </c>
      <c r="J73" s="26" t="n">
        <v>0</v>
      </c>
      <c r="K73" s="26" t="n">
        <v>0</v>
      </c>
      <c r="L73" s="15" t="n">
        <v>2000000</v>
      </c>
      <c r="M73" s="15" t="n">
        <v>0</v>
      </c>
      <c r="N73" s="15" t="n">
        <v>12000000</v>
      </c>
      <c r="O73" s="15" t="n">
        <v>0</v>
      </c>
      <c r="P73" s="24" t="n">
        <v>0</v>
      </c>
      <c r="Q73" s="15" t="n">
        <v>0</v>
      </c>
      <c r="R73" s="15" t="n">
        <v>-12000000</v>
      </c>
      <c r="S73" s="7" t="s">
        <v>312</v>
      </c>
      <c r="T73" s="0"/>
      <c r="U73" s="5"/>
      <c r="V73" s="5"/>
      <c r="W73" s="5"/>
      <c r="X73" s="5"/>
      <c r="Y73" s="5"/>
      <c r="Z73" s="5"/>
      <c r="AA73" s="5"/>
      <c r="AB73" s="5"/>
      <c r="AC73" s="5"/>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5" t="s">
        <v>313</v>
      </c>
      <c r="B74" s="5" t="s">
        <v>314</v>
      </c>
      <c r="C74" s="4"/>
      <c r="D74" s="5" t="s">
        <v>315</v>
      </c>
      <c r="E74" s="0"/>
      <c r="F74" s="0"/>
      <c r="G74" s="0"/>
      <c r="H74" s="6" t="n">
        <f aca="false">H71+H72</f>
        <v>0</v>
      </c>
      <c r="I74" s="26" t="n">
        <f aca="false">I72+I73</f>
        <v>0</v>
      </c>
      <c r="J74" s="26" t="n">
        <f aca="false">J72+J73</f>
        <v>0</v>
      </c>
      <c r="K74" s="26" t="n">
        <f aca="false">K72+K73</f>
        <v>0</v>
      </c>
      <c r="L74" s="15" t="n">
        <f aca="false">L72+L73</f>
        <v>2000000</v>
      </c>
      <c r="M74" s="15" t="n">
        <f aca="false">M72+M73</f>
        <v>2000000</v>
      </c>
      <c r="N74" s="15" t="n">
        <f aca="false">N72+N73</f>
        <v>14000000</v>
      </c>
      <c r="O74" s="15" t="n">
        <f aca="false">O72+O73</f>
        <v>14000000</v>
      </c>
      <c r="P74" s="24" t="n">
        <f aca="false">P72+P73</f>
        <v>14000000</v>
      </c>
      <c r="Q74" s="15" t="n">
        <f aca="false">Q72+Q73</f>
        <v>14000000</v>
      </c>
      <c r="R74" s="15" t="n">
        <f aca="false">R72+R73</f>
        <v>2000000</v>
      </c>
      <c r="S74" s="0"/>
      <c r="T74" s="0"/>
      <c r="U74" s="5"/>
      <c r="V74" s="5"/>
      <c r="W74" s="5"/>
      <c r="X74" s="5"/>
      <c r="Y74" s="5"/>
      <c r="Z74" s="5"/>
      <c r="AA74" s="5"/>
      <c r="AB74" s="5"/>
      <c r="AC74" s="5"/>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5"/>
      <c r="B75" s="5"/>
      <c r="C75" s="4"/>
      <c r="D75" s="0"/>
      <c r="E75" s="0"/>
      <c r="F75" s="0"/>
      <c r="G75" s="0"/>
      <c r="H75" s="0"/>
      <c r="I75" s="0"/>
      <c r="J75" s="0"/>
      <c r="K75" s="0"/>
      <c r="L75" s="15"/>
      <c r="M75" s="15"/>
      <c r="N75" s="15"/>
      <c r="O75" s="15"/>
      <c r="P75" s="24"/>
      <c r="Q75" s="15"/>
      <c r="R75" s="15"/>
      <c r="S75" s="0"/>
      <c r="T75" s="0"/>
      <c r="U75" s="5"/>
      <c r="V75" s="5"/>
      <c r="W75" s="5"/>
      <c r="X75" s="5"/>
      <c r="Y75" s="5"/>
      <c r="Z75" s="5"/>
      <c r="AA75" s="5"/>
      <c r="AB75" s="5"/>
      <c r="AC75" s="5"/>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5" t="s">
        <v>316</v>
      </c>
      <c r="B76" s="5" t="s">
        <v>317</v>
      </c>
      <c r="C76" s="4" t="s">
        <v>198</v>
      </c>
      <c r="D76" s="0"/>
      <c r="E76" s="0"/>
      <c r="F76" s="0"/>
      <c r="G76" s="0"/>
      <c r="H76" s="0"/>
      <c r="I76" s="26" t="n">
        <f aca="false">H76+H77</f>
        <v>100000</v>
      </c>
      <c r="J76" s="26" t="n">
        <f aca="false">I76+I77</f>
        <v>100000</v>
      </c>
      <c r="K76" s="26" t="n">
        <f aca="false">J76+J77</f>
        <v>100000</v>
      </c>
      <c r="L76" s="15" t="n">
        <f aca="false">K76+K77</f>
        <v>100000</v>
      </c>
      <c r="M76" s="15" t="n">
        <f aca="false">L76+L77</f>
        <v>100000</v>
      </c>
      <c r="N76" s="15" t="n">
        <f aca="false">M76+M77</f>
        <v>100000</v>
      </c>
      <c r="O76" s="15" t="n">
        <f aca="false">N76+N77</f>
        <v>100000</v>
      </c>
      <c r="P76" s="24" t="n">
        <f aca="false">O76+O77</f>
        <v>100000</v>
      </c>
      <c r="Q76" s="15" t="n">
        <f aca="false">P76+P77</f>
        <v>100000</v>
      </c>
      <c r="R76" s="15" t="n">
        <f aca="false">Q76+Q77</f>
        <v>100000</v>
      </c>
      <c r="S76" s="0"/>
      <c r="T76" s="0"/>
      <c r="U76" s="5"/>
      <c r="V76" s="5"/>
      <c r="W76" s="5"/>
      <c r="X76" s="5"/>
      <c r="Y76" s="5"/>
      <c r="Z76" s="5"/>
      <c r="AA76" s="5"/>
      <c r="AB76" s="5"/>
      <c r="AC76" s="5"/>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5" t="s">
        <v>318</v>
      </c>
      <c r="B77" s="5"/>
      <c r="C77" s="0"/>
      <c r="D77" s="5" t="s">
        <v>70</v>
      </c>
      <c r="E77" s="0"/>
      <c r="F77" s="0"/>
      <c r="G77" s="0"/>
      <c r="H77" s="6" t="n">
        <v>100000</v>
      </c>
      <c r="I77" s="0"/>
      <c r="J77" s="36"/>
      <c r="K77" s="36"/>
      <c r="L77" s="10"/>
      <c r="M77" s="10"/>
      <c r="N77" s="10"/>
      <c r="O77" s="7" t="n">
        <v>0</v>
      </c>
      <c r="P77" s="21" t="n">
        <v>0</v>
      </c>
      <c r="Q77" s="7" t="n">
        <v>0</v>
      </c>
      <c r="R77" s="7" t="n">
        <v>0</v>
      </c>
      <c r="S77" s="0"/>
      <c r="T77" s="7" t="s">
        <v>319</v>
      </c>
      <c r="U77" s="5"/>
      <c r="V77" s="5"/>
      <c r="W77" s="5"/>
      <c r="X77" s="5"/>
      <c r="Y77" s="5"/>
      <c r="Z77" s="5"/>
      <c r="AA77" s="5"/>
      <c r="AB77" s="5"/>
      <c r="AC77" s="5"/>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5" t="s">
        <v>320</v>
      </c>
      <c r="B78" s="5" t="s">
        <v>321</v>
      </c>
      <c r="C78" s="0"/>
      <c r="D78" s="5" t="s">
        <v>75</v>
      </c>
      <c r="E78" s="0"/>
      <c r="F78" s="0"/>
      <c r="G78" s="5" t="s">
        <v>322</v>
      </c>
      <c r="H78" s="0"/>
      <c r="I78" s="26" t="n">
        <f aca="false">I76+I77</f>
        <v>100000</v>
      </c>
      <c r="J78" s="26" t="n">
        <f aca="false">J76+J77</f>
        <v>100000</v>
      </c>
      <c r="K78" s="26" t="n">
        <f aca="false">K76+K77</f>
        <v>100000</v>
      </c>
      <c r="L78" s="15" t="n">
        <f aca="false">L76+L77</f>
        <v>100000</v>
      </c>
      <c r="M78" s="15" t="n">
        <f aca="false">M76+M77</f>
        <v>100000</v>
      </c>
      <c r="N78" s="15" t="n">
        <f aca="false">N76+N77</f>
        <v>100000</v>
      </c>
      <c r="O78" s="15" t="n">
        <f aca="false">O76+O77</f>
        <v>100000</v>
      </c>
      <c r="P78" s="24" t="n">
        <f aca="false">P76+P77</f>
        <v>100000</v>
      </c>
      <c r="Q78" s="15" t="n">
        <f aca="false">Q76+Q77</f>
        <v>100000</v>
      </c>
      <c r="R78" s="15" t="n">
        <f aca="false">R76+R77</f>
        <v>100000</v>
      </c>
      <c r="S78" s="0"/>
      <c r="T78" s="0"/>
      <c r="U78" s="5"/>
      <c r="V78" s="5"/>
      <c r="W78" s="5"/>
      <c r="X78" s="5"/>
      <c r="Y78" s="5"/>
      <c r="Z78" s="5"/>
      <c r="AA78" s="5"/>
      <c r="AB78" s="5"/>
      <c r="AC78" s="5"/>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5" t="s">
        <v>323</v>
      </c>
      <c r="B79" s="5" t="s">
        <v>287</v>
      </c>
      <c r="C79" s="0"/>
      <c r="D79" s="5" t="s">
        <v>77</v>
      </c>
      <c r="E79" s="0"/>
      <c r="F79" s="0"/>
      <c r="G79" s="5" t="s">
        <v>324</v>
      </c>
      <c r="H79" s="0"/>
      <c r="I79" s="26" t="n">
        <f aca="false">I54</f>
        <v>0</v>
      </c>
      <c r="J79" s="26" t="n">
        <f aca="false">J54</f>
        <v>12000</v>
      </c>
      <c r="K79" s="26" t="n">
        <f aca="false">K54+J79</f>
        <v>24000</v>
      </c>
      <c r="L79" s="15" t="n">
        <f aca="false">L54+K79</f>
        <v>36000</v>
      </c>
      <c r="M79" s="15" t="n">
        <f aca="false">M54+L79</f>
        <v>48000</v>
      </c>
      <c r="N79" s="15" t="n">
        <f aca="false">N54+M79</f>
        <v>60000</v>
      </c>
      <c r="O79" s="15" t="n">
        <f aca="false">O54+N79</f>
        <v>72000</v>
      </c>
      <c r="P79" s="24" t="n">
        <f aca="false">P54+O79</f>
        <v>84000</v>
      </c>
      <c r="Q79" s="15" t="n">
        <f aca="false">Q54+P79</f>
        <v>96000</v>
      </c>
      <c r="R79" s="15" t="n">
        <f aca="false">R54+Q79</f>
        <v>108000</v>
      </c>
      <c r="S79" s="0"/>
      <c r="T79" s="0"/>
      <c r="U79" s="5"/>
      <c r="V79" s="5"/>
      <c r="W79" s="5"/>
      <c r="X79" s="5"/>
      <c r="Y79" s="5"/>
      <c r="Z79" s="5"/>
      <c r="AA79" s="5"/>
      <c r="AB79" s="5"/>
      <c r="AC79" s="5"/>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0" t="s">
        <v>325</v>
      </c>
      <c r="B80" s="0" t="s">
        <v>326</v>
      </c>
      <c r="C80" s="4" t="s">
        <v>199</v>
      </c>
      <c r="D80" s="0"/>
      <c r="E80" s="0"/>
      <c r="F80" s="0"/>
      <c r="G80" s="5" t="s">
        <v>327</v>
      </c>
      <c r="H80" s="10" t="n">
        <f aca="false">H76+H77-H79</f>
        <v>100000</v>
      </c>
      <c r="I80" s="35" t="n">
        <f aca="false">I78-I79</f>
        <v>100000</v>
      </c>
      <c r="J80" s="35" t="n">
        <f aca="false">J78-J79</f>
        <v>88000</v>
      </c>
      <c r="K80" s="35" t="n">
        <f aca="false">K78-K79</f>
        <v>76000</v>
      </c>
      <c r="L80" s="41" t="n">
        <f aca="false">L78-L79</f>
        <v>64000</v>
      </c>
      <c r="M80" s="41" t="n">
        <f aca="false">M78-M79</f>
        <v>52000</v>
      </c>
      <c r="N80" s="41" t="n">
        <f aca="false">N78-N79</f>
        <v>40000</v>
      </c>
      <c r="O80" s="41" t="n">
        <f aca="false">O78-O79</f>
        <v>28000</v>
      </c>
      <c r="P80" s="41" t="n">
        <f aca="false">P78-P79</f>
        <v>16000</v>
      </c>
      <c r="Q80" s="41" t="n">
        <f aca="false">Q78-Q79</f>
        <v>4000</v>
      </c>
      <c r="R80" s="41" t="n">
        <f aca="false">R78-R79</f>
        <v>-8000</v>
      </c>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3" customFormat="false" ht="13.8" hidden="false" customHeight="false" outlineLevel="0" collapsed="false">
      <c r="A83" s="38" t="s">
        <v>328</v>
      </c>
      <c r="B83" s="0" t="s">
        <v>329</v>
      </c>
      <c r="C83" s="4" t="s">
        <v>82</v>
      </c>
      <c r="D83" s="0"/>
      <c r="E83" s="4"/>
      <c r="F83" s="4"/>
      <c r="G83" s="4"/>
      <c r="H83" s="14" t="n">
        <f aca="false">H70+H72+H72+H80</f>
        <v>200000</v>
      </c>
      <c r="I83" s="27" t="n">
        <f aca="false">I70+I72+I80</f>
        <v>227648000</v>
      </c>
      <c r="J83" s="27" t="n">
        <f aca="false">J70+J72+J80</f>
        <v>499798400</v>
      </c>
      <c r="K83" s="27" t="n">
        <f aca="false">K70+K72+K80</f>
        <v>717514400</v>
      </c>
      <c r="L83" s="14" t="n">
        <f aca="false">L70+L74+L80</f>
        <v>953319100</v>
      </c>
      <c r="M83" s="14" t="n">
        <f aca="false">M70+M74+M80</f>
        <v>1207278080</v>
      </c>
      <c r="N83" s="14" t="n">
        <f aca="false">N70+N74+N80</f>
        <v>1473259324</v>
      </c>
      <c r="O83" s="14" t="n">
        <f aca="false">O70+O74+O80</f>
        <v>1572356194.41</v>
      </c>
      <c r="P83" s="24" t="n">
        <f aca="false">P70+P74+P80</f>
        <v>1590872348.1369</v>
      </c>
      <c r="Q83" s="15" t="n">
        <f aca="false">Q70+Q74+Q80</f>
        <v>1640150708.95711</v>
      </c>
      <c r="R83" s="15" t="n">
        <f aca="false">R70+R74+R80</f>
        <v>1723435995.43008</v>
      </c>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5" customFormat="false" ht="13.8" hidden="false" customHeight="false" outlineLevel="0" collapsed="false">
      <c r="A85" s="0"/>
      <c r="B85" s="0"/>
      <c r="C85" s="4" t="s">
        <v>200</v>
      </c>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19" customFormat="true" ht="13.8" hidden="false" customHeight="false" outlineLevel="0" collapsed="false">
      <c r="A86" s="8" t="s">
        <v>330</v>
      </c>
      <c r="B86" s="8" t="s">
        <v>303</v>
      </c>
      <c r="D86" s="19" t="s">
        <v>201</v>
      </c>
      <c r="H86" s="20"/>
      <c r="I86" s="42" t="n">
        <f aca="false">(I36+I23)*0.1</f>
        <v>9720000</v>
      </c>
      <c r="J86" s="42" t="n">
        <f aca="false">(J36+J23)*0.1</f>
        <v>9720000</v>
      </c>
      <c r="K86" s="42" t="n">
        <f aca="false">(K36+K23)*0.1</f>
        <v>9720000</v>
      </c>
      <c r="L86" s="24" t="n">
        <f aca="false">(L36+L23)*0.1</f>
        <v>10489500</v>
      </c>
      <c r="M86" s="24" t="n">
        <f aca="false">(M36+M23)*0.1</f>
        <v>11113200</v>
      </c>
      <c r="N86" s="24" t="n">
        <f aca="false">(N36+N23)*0.1</f>
        <v>11668860</v>
      </c>
      <c r="O86" s="24" t="n">
        <f aca="false">(O36+O23)*0.1</f>
        <v>4905088.65</v>
      </c>
      <c r="P86" s="24" t="n">
        <f aca="false">(P36+P23)*0.1</f>
        <v>2425126.5785</v>
      </c>
      <c r="Q86" s="24" t="n">
        <f aca="false">(Q36+Q23)*0.1</f>
        <v>2491063.03415</v>
      </c>
      <c r="R86" s="24" t="n">
        <f aca="false">(R36+R23)*0.1</f>
        <v>3208833.5622</v>
      </c>
      <c r="S86" s="21"/>
      <c r="T86" s="21"/>
      <c r="U86" s="21"/>
      <c r="V86" s="21"/>
      <c r="W86" s="21"/>
      <c r="X86" s="21"/>
      <c r="Y86" s="21"/>
      <c r="Z86" s="21"/>
      <c r="AA86" s="21"/>
      <c r="AB86" s="21"/>
      <c r="AC86" s="21"/>
    </row>
    <row r="87" s="19" customFormat="true" ht="13.8" hidden="false" customHeight="false" outlineLevel="0" collapsed="false">
      <c r="A87" s="8" t="s">
        <v>331</v>
      </c>
      <c r="B87" s="8" t="s">
        <v>332</v>
      </c>
      <c r="D87" s="19" t="s">
        <v>333</v>
      </c>
      <c r="H87" s="20"/>
      <c r="I87" s="42" t="n">
        <f aca="false">H56</f>
        <v>0</v>
      </c>
      <c r="J87" s="42" t="n">
        <f aca="false">I56</f>
        <v>54432000</v>
      </c>
      <c r="K87" s="42" t="n">
        <f aca="false">J56</f>
        <v>54429600</v>
      </c>
      <c r="L87" s="24" t="n">
        <f aca="false">K56</f>
        <v>54429600</v>
      </c>
      <c r="M87" s="24" t="n">
        <f aca="false">L56</f>
        <v>58758800</v>
      </c>
      <c r="N87" s="24" t="n">
        <f aca="false">M56</f>
        <v>62251520</v>
      </c>
      <c r="O87" s="24" t="n">
        <f aca="false">N56</f>
        <v>65483216</v>
      </c>
      <c r="P87" s="24" t="n">
        <f aca="false">O56</f>
        <v>27606096.44</v>
      </c>
      <c r="Q87" s="24" t="n">
        <f aca="false">P56</f>
        <v>13718308.8396</v>
      </c>
      <c r="R87" s="24" t="n">
        <f aca="false">Q56</f>
        <v>14087552.99124</v>
      </c>
      <c r="S87" s="21"/>
      <c r="T87" s="21" t="s">
        <v>334</v>
      </c>
      <c r="U87" s="21"/>
      <c r="V87" s="21"/>
      <c r="W87" s="21"/>
      <c r="X87" s="21"/>
      <c r="Y87" s="21"/>
      <c r="Z87" s="21"/>
      <c r="AA87" s="21"/>
      <c r="AB87" s="21"/>
      <c r="AC87" s="21"/>
    </row>
    <row r="88" s="19" customFormat="true" ht="13.8" hidden="false" customHeight="false" outlineLevel="0" collapsed="false">
      <c r="A88" s="8" t="s">
        <v>335</v>
      </c>
      <c r="B88" s="8" t="s">
        <v>336</v>
      </c>
      <c r="D88" s="19" t="s">
        <v>202</v>
      </c>
      <c r="H88" s="20"/>
      <c r="I88" s="42" t="n">
        <f aca="false">I31*0.5</f>
        <v>0</v>
      </c>
      <c r="J88" s="42" t="n">
        <f aca="false">J31*0.5</f>
        <v>0</v>
      </c>
      <c r="K88" s="42" t="n">
        <f aca="false">K31*0.5</f>
        <v>0</v>
      </c>
      <c r="L88" s="24" t="n">
        <f aca="false">L31*0.5</f>
        <v>0</v>
      </c>
      <c r="M88" s="24" t="n">
        <f aca="false">M31*0.5</f>
        <v>0</v>
      </c>
      <c r="N88" s="24" t="n">
        <f aca="false">N31*0.5</f>
        <v>0</v>
      </c>
      <c r="O88" s="24" t="n">
        <f aca="false">O31*0.5</f>
        <v>0</v>
      </c>
      <c r="P88" s="24" t="n">
        <f aca="false">P31*0.5</f>
        <v>4000000</v>
      </c>
      <c r="Q88" s="24" t="n">
        <f aca="false">Q31*0.5</f>
        <v>10750000</v>
      </c>
      <c r="R88" s="24" t="n">
        <f aca="false">R31*0.5</f>
        <v>21000000</v>
      </c>
      <c r="S88" s="21"/>
      <c r="T88" s="21"/>
      <c r="U88" s="21"/>
      <c r="V88" s="21"/>
      <c r="W88" s="21"/>
      <c r="X88" s="21"/>
      <c r="Y88" s="21"/>
      <c r="Z88" s="21"/>
      <c r="AA88" s="21"/>
      <c r="AB88" s="21"/>
      <c r="AC88" s="21"/>
    </row>
    <row r="89" customFormat="false" ht="13.8" hidden="false" customHeight="false" outlineLevel="0" collapsed="false">
      <c r="A89" s="8" t="s">
        <v>337</v>
      </c>
      <c r="B89" s="0" t="s">
        <v>338</v>
      </c>
      <c r="C89" s="4" t="s">
        <v>203</v>
      </c>
      <c r="D89" s="0"/>
      <c r="E89" s="0"/>
      <c r="F89" s="0"/>
      <c r="G89" s="0"/>
      <c r="H89" s="0"/>
      <c r="I89" s="26" t="n">
        <f aca="false">I86+I87+I88</f>
        <v>9720000</v>
      </c>
      <c r="J89" s="26" t="n">
        <f aca="false">J86+J87+J88</f>
        <v>64152000</v>
      </c>
      <c r="K89" s="26" t="n">
        <f aca="false">K86+K87+K88</f>
        <v>64149600</v>
      </c>
      <c r="L89" s="15" t="n">
        <f aca="false">L86+L87+L88</f>
        <v>64919100</v>
      </c>
      <c r="M89" s="15" t="n">
        <f aca="false">M86+M87+M88</f>
        <v>69872000</v>
      </c>
      <c r="N89" s="15" t="n">
        <f aca="false">N86+N87+N88</f>
        <v>73920380</v>
      </c>
      <c r="O89" s="15" t="n">
        <f aca="false">O86+O87+O88</f>
        <v>70388304.65</v>
      </c>
      <c r="P89" s="24" t="n">
        <f aca="false">P86+P87+P88</f>
        <v>34031223.0185</v>
      </c>
      <c r="Q89" s="15" t="n">
        <f aca="false">Q86+Q87+Q88</f>
        <v>26959371.87375</v>
      </c>
      <c r="R89" s="15" t="n">
        <f aca="false">R86+R87+R88</f>
        <v>38296386.55344</v>
      </c>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3.8" hidden="false" customHeight="false" outlineLevel="0" collapsed="false">
      <c r="A90" s="0"/>
      <c r="B90" s="0"/>
      <c r="C90" s="0"/>
      <c r="D90" s="0"/>
      <c r="E90" s="0"/>
      <c r="F90" s="0"/>
      <c r="G90" s="0"/>
      <c r="H90" s="0"/>
      <c r="I90" s="0"/>
      <c r="J90" s="0"/>
      <c r="K90" s="0"/>
      <c r="L90" s="0"/>
      <c r="M90" s="0"/>
      <c r="N90" s="0"/>
      <c r="O90" s="0"/>
      <c r="P90" s="0"/>
      <c r="Q90" s="0"/>
      <c r="R90" s="0"/>
      <c r="S90" s="0"/>
      <c r="T90" s="0"/>
      <c r="U90" s="7" t="s">
        <v>339</v>
      </c>
      <c r="V90" s="7" t="e">
        <f aca="false">#REF!+#REF!</f>
        <v>#REF!</v>
      </c>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3.8" hidden="false" customHeight="false" outlineLevel="0" collapsed="false">
      <c r="A91" s="0"/>
      <c r="B91" s="0"/>
      <c r="C91" s="4" t="s">
        <v>208</v>
      </c>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3.8" hidden="false" customHeight="false" outlineLevel="0" collapsed="false">
      <c r="A92" s="38" t="s">
        <v>340</v>
      </c>
      <c r="B92" s="0" t="s">
        <v>341</v>
      </c>
      <c r="C92" s="0"/>
      <c r="D92" s="5" t="s">
        <v>103</v>
      </c>
      <c r="E92" s="0"/>
      <c r="F92" s="22"/>
      <c r="G92" s="0"/>
      <c r="H92" s="6" t="n">
        <v>200000</v>
      </c>
      <c r="I92" s="26" t="n">
        <f aca="false">H92</f>
        <v>200000</v>
      </c>
      <c r="J92" s="26" t="n">
        <f aca="false">I92+I93</f>
        <v>200000</v>
      </c>
      <c r="K92" s="26" t="n">
        <f aca="false">J92+J93</f>
        <v>200000</v>
      </c>
      <c r="L92" s="7" t="n">
        <f aca="false">K92</f>
        <v>200000</v>
      </c>
      <c r="M92" s="7" t="n">
        <f aca="false">L92+L93</f>
        <v>200000</v>
      </c>
      <c r="N92" s="7" t="n">
        <f aca="false">M92+M93</f>
        <v>200000</v>
      </c>
      <c r="O92" s="7" t="n">
        <f aca="false">K92+K93</f>
        <v>200000</v>
      </c>
      <c r="P92" s="21" t="n">
        <f aca="false">O92+O93</f>
        <v>200000</v>
      </c>
      <c r="Q92" s="7" t="n">
        <f aca="false">P92+P93</f>
        <v>200000</v>
      </c>
      <c r="R92" s="7" t="n">
        <f aca="false">Q92+Q93</f>
        <v>200000</v>
      </c>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3.8" hidden="false" customHeight="false" outlineLevel="0" collapsed="false">
      <c r="A93" s="38" t="s">
        <v>342</v>
      </c>
      <c r="B93" s="0"/>
      <c r="C93" s="0"/>
      <c r="D93" s="5" t="s">
        <v>107</v>
      </c>
      <c r="E93" s="0"/>
      <c r="F93" s="22"/>
      <c r="G93" s="0"/>
      <c r="H93" s="6" t="n">
        <v>0</v>
      </c>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3.8" hidden="false" customHeight="false" outlineLevel="0" collapsed="false">
      <c r="A94" s="38" t="s">
        <v>343</v>
      </c>
      <c r="B94" s="0" t="s">
        <v>344</v>
      </c>
      <c r="C94" s="0"/>
      <c r="D94" s="5" t="s">
        <v>109</v>
      </c>
      <c r="E94" s="0"/>
      <c r="F94" s="0"/>
      <c r="G94" s="0"/>
      <c r="H94" s="0"/>
      <c r="I94" s="26" t="n">
        <f aca="false">H94+I57</f>
        <v>217728000</v>
      </c>
      <c r="J94" s="26" t="n">
        <f aca="false">I94+J57</f>
        <v>435446400</v>
      </c>
      <c r="K94" s="26" t="n">
        <f aca="false">J94+K57</f>
        <v>653164800</v>
      </c>
      <c r="L94" s="7" t="n">
        <f aca="false">K94+L57</f>
        <v>888200000</v>
      </c>
      <c r="M94" s="7" t="n">
        <f aca="false">L94+M57</f>
        <v>1137206080</v>
      </c>
      <c r="N94" s="7" t="n">
        <f aca="false">M94+N57</f>
        <v>1399138944</v>
      </c>
      <c r="O94" s="7" t="n">
        <f aca="false">N94+O57</f>
        <v>1509563329.76</v>
      </c>
      <c r="P94" s="21" t="n">
        <f aca="false">O94+P57</f>
        <v>1564436565.1184</v>
      </c>
      <c r="Q94" s="7" t="n">
        <f aca="false">P94+Q57</f>
        <v>1620786777.08336</v>
      </c>
      <c r="R94" s="7" t="n">
        <f aca="false">Q94+R57</f>
        <v>1692735048.87664</v>
      </c>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3.8" hidden="false" customHeight="false" outlineLevel="0" collapsed="false">
      <c r="A95" s="38" t="s">
        <v>345</v>
      </c>
      <c r="B95" s="0" t="s">
        <v>346</v>
      </c>
      <c r="C95" s="4" t="s">
        <v>209</v>
      </c>
      <c r="D95" s="0"/>
      <c r="E95" s="0"/>
      <c r="F95" s="0"/>
      <c r="G95" s="0"/>
      <c r="H95" s="6" t="n">
        <f aca="false">H92+H94</f>
        <v>200000</v>
      </c>
      <c r="I95" s="26" t="n">
        <f aca="false">I92+I94-I93</f>
        <v>217928000</v>
      </c>
      <c r="J95" s="26" t="n">
        <f aca="false">J92+J94-J93</f>
        <v>435646400</v>
      </c>
      <c r="K95" s="26" t="n">
        <f aca="false">K92+K94-K93</f>
        <v>653364800</v>
      </c>
      <c r="L95" s="7" t="n">
        <f aca="false">L92+L94-L93</f>
        <v>888400000</v>
      </c>
      <c r="M95" s="7" t="n">
        <f aca="false">M92+M94-M93</f>
        <v>1137406080</v>
      </c>
      <c r="N95" s="7" t="n">
        <f aca="false">N92+N94-N93</f>
        <v>1399338944</v>
      </c>
      <c r="O95" s="7" t="n">
        <f aca="false">O92+O94-O93</f>
        <v>1509763329.76</v>
      </c>
      <c r="P95" s="21" t="n">
        <f aca="false">P92+P94+P93</f>
        <v>1564636565.1184</v>
      </c>
      <c r="Q95" s="7" t="n">
        <f aca="false">Q92+Q94+Q93</f>
        <v>1620986777.08336</v>
      </c>
      <c r="R95" s="7" t="n">
        <f aca="false">R92+R94+R93</f>
        <v>1692935048.87664</v>
      </c>
      <c r="S95" s="0"/>
      <c r="T95" s="0"/>
      <c r="U95" s="5"/>
      <c r="V95" s="5"/>
      <c r="W95" s="5"/>
      <c r="X95" s="5"/>
      <c r="Y95" s="5"/>
      <c r="Z95" s="5"/>
      <c r="AA95" s="5"/>
      <c r="AB95" s="5"/>
      <c r="AC95" s="5"/>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7" customFormat="false" ht="13.8" hidden="false" customHeight="false" outlineLevel="0" collapsed="false">
      <c r="A97" s="38" t="s">
        <v>347</v>
      </c>
      <c r="B97" s="0" t="s">
        <v>348</v>
      </c>
      <c r="C97" s="0"/>
      <c r="D97" s="4" t="s">
        <v>113</v>
      </c>
      <c r="E97" s="4"/>
      <c r="F97" s="4"/>
      <c r="G97" s="4"/>
      <c r="H97" s="6" t="n">
        <f aca="false">H89+H95</f>
        <v>200000</v>
      </c>
      <c r="I97" s="27" t="n">
        <f aca="false">I89+I95</f>
        <v>227648000</v>
      </c>
      <c r="J97" s="27" t="n">
        <f aca="false">J89+J95</f>
        <v>499798400</v>
      </c>
      <c r="K97" s="27" t="n">
        <f aca="false">K89+K95</f>
        <v>717514400</v>
      </c>
      <c r="L97" s="6" t="n">
        <f aca="false">L89+L95</f>
        <v>953319100</v>
      </c>
      <c r="M97" s="6" t="n">
        <f aca="false">M89+M95</f>
        <v>1207278080</v>
      </c>
      <c r="N97" s="6" t="n">
        <f aca="false">N89+N95</f>
        <v>1473259324</v>
      </c>
      <c r="O97" s="6" t="n">
        <f aca="false">O89+O95</f>
        <v>1580151634.41</v>
      </c>
      <c r="P97" s="21" t="n">
        <f aca="false">P89+P95</f>
        <v>1598667788.1369</v>
      </c>
      <c r="Q97" s="7" t="n">
        <f aca="false">Q89+Q95</f>
        <v>1647946148.95711</v>
      </c>
      <c r="R97" s="7" t="n">
        <f aca="false">R89+R95</f>
        <v>1731231435.43008</v>
      </c>
      <c r="S97" s="0"/>
      <c r="T97" s="0"/>
      <c r="U97" s="5"/>
      <c r="V97" s="5"/>
      <c r="W97" s="5"/>
      <c r="X97" s="5"/>
      <c r="Y97" s="5"/>
      <c r="Z97" s="5"/>
      <c r="AA97" s="5"/>
      <c r="AB97" s="5"/>
      <c r="AC97" s="5"/>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s="8" customFormat="true" ht="22.05" hidden="false" customHeight="false" outlineLevel="0" collapsed="false">
      <c r="A98" s="23" t="s">
        <v>210</v>
      </c>
      <c r="B98" s="23" t="s">
        <v>349</v>
      </c>
      <c r="C98" s="10" t="s">
        <v>211</v>
      </c>
      <c r="H98" s="10" t="n">
        <v>0</v>
      </c>
      <c r="I98" s="36" t="n">
        <f aca="false">I83-I97</f>
        <v>0</v>
      </c>
      <c r="J98" s="36" t="n">
        <f aca="false">J83-J97</f>
        <v>0</v>
      </c>
      <c r="K98" s="36" t="n">
        <f aca="false">K83-K97</f>
        <v>0</v>
      </c>
      <c r="L98" s="10" t="n">
        <f aca="false">L83-L97</f>
        <v>0</v>
      </c>
      <c r="M98" s="10" t="n">
        <f aca="false">M83-M97</f>
        <v>0</v>
      </c>
      <c r="N98" s="10" t="n">
        <f aca="false">N83-N97</f>
        <v>0</v>
      </c>
      <c r="O98" s="10" t="n">
        <f aca="false">O83-O97</f>
        <v>-7795440</v>
      </c>
      <c r="P98" s="21" t="n">
        <f aca="false">P83-P97</f>
        <v>-7795440.00000024</v>
      </c>
      <c r="Q98" s="10" t="n">
        <f aca="false">Q83-Q97</f>
        <v>-7795440.00000024</v>
      </c>
      <c r="R98" s="10" t="n">
        <f aca="false">R83-R97</f>
        <v>-7795440.00000024</v>
      </c>
      <c r="S98" s="10"/>
      <c r="T98" s="43" t="s">
        <v>350</v>
      </c>
      <c r="U98" s="43"/>
      <c r="V98" s="43"/>
      <c r="W98" s="43"/>
    </row>
    <row r="99" customFormat="false" ht="22.05" hidden="false" customHeight="false" outlineLevel="0" collapsed="false">
      <c r="A99" s="23"/>
      <c r="B99" s="44"/>
      <c r="C99" s="8" t="s">
        <v>212</v>
      </c>
      <c r="D99" s="0"/>
      <c r="E99" s="0"/>
      <c r="F99" s="0"/>
      <c r="G99" s="0"/>
      <c r="H99" s="10"/>
      <c r="I99" s="36" t="n">
        <f aca="false">I98-H98</f>
        <v>0</v>
      </c>
      <c r="J99" s="36" t="n">
        <f aca="false">J98-I98</f>
        <v>0</v>
      </c>
      <c r="K99" s="36" t="n">
        <f aca="false">K98-J98</f>
        <v>0</v>
      </c>
      <c r="L99" s="10" t="n">
        <f aca="false">L98-K98</f>
        <v>0</v>
      </c>
      <c r="M99" s="10" t="n">
        <f aca="false">M98-L98</f>
        <v>0</v>
      </c>
      <c r="N99" s="10" t="n">
        <f aca="false">N98-M98</f>
        <v>0</v>
      </c>
      <c r="O99" s="10" t="n">
        <f aca="false">O98-K98</f>
        <v>-7795440</v>
      </c>
      <c r="P99" s="21" t="n">
        <f aca="false">P98-O98</f>
        <v>-2.38418579101562E-007</v>
      </c>
      <c r="Q99" s="10" t="n">
        <f aca="false">Q98-P98</f>
        <v>0</v>
      </c>
      <c r="R99" s="10" t="n">
        <f aca="false">R98-Q98</f>
        <v>0</v>
      </c>
      <c r="S99" s="10"/>
      <c r="T99" s="43"/>
      <c r="U99" s="43"/>
      <c r="V99" s="43"/>
      <c r="W99" s="43"/>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3.8" hidden="false" customHeight="false" outlineLevel="0" collapsed="false">
      <c r="A100" s="0"/>
      <c r="B100" s="0"/>
      <c r="C100" s="0"/>
      <c r="D100" s="0"/>
      <c r="E100" s="0"/>
      <c r="F100" s="0"/>
      <c r="G100" s="0"/>
      <c r="H100" s="0"/>
      <c r="I100" s="0"/>
      <c r="J100" s="0"/>
      <c r="K100" s="0"/>
      <c r="L100" s="0"/>
      <c r="M100" s="0"/>
      <c r="N100" s="0"/>
      <c r="O100" s="0"/>
      <c r="P100" s="0"/>
      <c r="Q100" s="0"/>
      <c r="R100" s="0"/>
      <c r="S100" s="0"/>
      <c r="T100" s="7" t="s">
        <v>351</v>
      </c>
      <c r="U100" s="5"/>
      <c r="V100" s="5"/>
      <c r="W100" s="5"/>
      <c r="X100" s="5"/>
      <c r="Y100" s="5"/>
      <c r="Z100" s="5"/>
      <c r="AA100" s="5"/>
      <c r="AB100" s="5"/>
      <c r="AC100" s="5"/>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3.8" hidden="false" customHeight="false" outlineLevel="0" collapsed="false">
      <c r="A101" s="0"/>
      <c r="B101" s="0"/>
      <c r="C101" s="0"/>
      <c r="D101" s="0"/>
      <c r="E101" s="0"/>
      <c r="F101" s="0"/>
      <c r="G101" s="0"/>
      <c r="H101" s="4"/>
      <c r="I101" s="45"/>
      <c r="J101" s="45"/>
      <c r="K101" s="45"/>
      <c r="L101" s="5"/>
      <c r="M101" s="5"/>
      <c r="N101" s="5"/>
      <c r="O101" s="5"/>
      <c r="P101" s="19"/>
      <c r="Q101" s="5"/>
      <c r="R101" s="5"/>
      <c r="S101" s="0"/>
      <c r="T101" s="7" t="s">
        <v>352</v>
      </c>
      <c r="U101" s="5"/>
      <c r="V101" s="5"/>
      <c r="W101" s="5"/>
      <c r="X101" s="5"/>
      <c r="Y101" s="5"/>
      <c r="Z101" s="5"/>
      <c r="AA101" s="5"/>
      <c r="AB101" s="5"/>
      <c r="AC101" s="5"/>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3.8" hidden="false" customHeight="false" outlineLevel="0" collapsed="false">
      <c r="A102" s="0"/>
      <c r="B102" s="0"/>
      <c r="C102" s="0"/>
      <c r="D102" s="0"/>
      <c r="E102" s="0"/>
      <c r="F102" s="0"/>
      <c r="G102" s="0"/>
      <c r="H102" s="0"/>
      <c r="I102" s="28"/>
      <c r="J102" s="28" t="s">
        <v>213</v>
      </c>
      <c r="K102" s="28"/>
      <c r="L102" s="9"/>
      <c r="M102" s="9"/>
      <c r="N102" s="9"/>
      <c r="O102" s="9"/>
      <c r="P102" s="29"/>
      <c r="Q102" s="9"/>
      <c r="R102" s="9"/>
      <c r="S102" s="0"/>
      <c r="T102" s="7" t="s">
        <v>353</v>
      </c>
      <c r="U102" s="5"/>
      <c r="V102" s="5"/>
      <c r="W102" s="5"/>
      <c r="X102" s="5"/>
      <c r="Y102" s="5"/>
      <c r="Z102" s="5"/>
      <c r="AA102" s="5"/>
      <c r="AB102" s="5"/>
      <c r="AC102" s="5"/>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3.8" hidden="false" customHeight="false" outlineLevel="0" collapsed="false">
      <c r="A103" s="0"/>
      <c r="B103" s="0"/>
      <c r="C103" s="0"/>
      <c r="D103" s="0"/>
      <c r="E103" s="0"/>
      <c r="F103" s="0"/>
      <c r="G103" s="0"/>
      <c r="H103" s="0"/>
      <c r="I103" s="28"/>
      <c r="J103" s="28" t="s">
        <v>214</v>
      </c>
      <c r="K103" s="28"/>
      <c r="L103" s="9"/>
      <c r="M103" s="9"/>
      <c r="N103" s="9"/>
      <c r="O103" s="9"/>
      <c r="P103" s="29"/>
      <c r="Q103" s="9"/>
      <c r="R103" s="9"/>
      <c r="S103" s="0"/>
      <c r="T103" s="7" t="s">
        <v>354</v>
      </c>
      <c r="U103" s="5"/>
      <c r="V103" s="5"/>
      <c r="W103" s="5"/>
      <c r="X103" s="5"/>
      <c r="Y103" s="5"/>
      <c r="Z103" s="5"/>
      <c r="AA103" s="5"/>
      <c r="AB103" s="5"/>
      <c r="AC103" s="5"/>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8" hidden="false" customHeight="false" outlineLevel="0" collapsed="false">
      <c r="A104" s="0"/>
      <c r="B104" s="0"/>
      <c r="C104" s="0"/>
      <c r="D104" s="0"/>
      <c r="E104" s="0"/>
      <c r="F104" s="0"/>
      <c r="G104" s="0"/>
      <c r="H104" s="0"/>
      <c r="I104" s="28" t="s">
        <v>170</v>
      </c>
      <c r="J104" s="28" t="s">
        <v>170</v>
      </c>
      <c r="K104" s="28" t="s">
        <v>170</v>
      </c>
      <c r="L104" s="9" t="s">
        <v>170</v>
      </c>
      <c r="M104" s="9" t="s">
        <v>170</v>
      </c>
      <c r="N104" s="9" t="s">
        <v>170</v>
      </c>
      <c r="O104" s="9" t="s">
        <v>170</v>
      </c>
      <c r="P104" s="29" t="s">
        <v>170</v>
      </c>
      <c r="Q104" s="9" t="s">
        <v>170</v>
      </c>
      <c r="R104" s="9" t="s">
        <v>170</v>
      </c>
      <c r="S104" s="0"/>
      <c r="T104" s="0"/>
      <c r="U104" s="5"/>
      <c r="V104" s="5"/>
      <c r="W104" s="5"/>
      <c r="X104" s="5"/>
      <c r="Y104" s="5"/>
      <c r="Z104" s="5"/>
      <c r="AA104" s="5"/>
      <c r="AB104" s="5"/>
      <c r="AC104" s="5"/>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3.8" hidden="false" customHeight="false" outlineLevel="0" collapsed="false">
      <c r="A105" s="0"/>
      <c r="B105" s="0"/>
      <c r="C105" s="0"/>
      <c r="D105" s="0"/>
      <c r="E105" s="0"/>
      <c r="F105" s="0"/>
      <c r="G105" s="0"/>
      <c r="H105" s="0"/>
      <c r="I105" s="28" t="n">
        <v>-3</v>
      </c>
      <c r="J105" s="28" t="n">
        <v>-2</v>
      </c>
      <c r="K105" s="28" t="n">
        <v>-1</v>
      </c>
      <c r="L105" s="9" t="n">
        <v>1</v>
      </c>
      <c r="M105" s="9" t="n">
        <v>2</v>
      </c>
      <c r="N105" s="9" t="n">
        <v>3</v>
      </c>
      <c r="O105" s="9" t="n">
        <v>4</v>
      </c>
      <c r="P105" s="29" t="n">
        <v>5</v>
      </c>
      <c r="Q105" s="9" t="n">
        <v>6</v>
      </c>
      <c r="R105" s="9" t="n">
        <v>7</v>
      </c>
      <c r="S105" s="0"/>
      <c r="T105" s="7" t="s">
        <v>355</v>
      </c>
      <c r="U105" s="5"/>
      <c r="V105" s="5"/>
      <c r="W105" s="5"/>
      <c r="X105" s="5"/>
      <c r="Y105" s="5"/>
      <c r="Z105" s="5"/>
      <c r="AA105" s="5"/>
      <c r="AB105" s="5"/>
      <c r="AC105" s="5"/>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3.8" hidden="false" customHeight="false" outlineLevel="0" collapsed="false">
      <c r="A106" s="0"/>
      <c r="B106" s="0"/>
      <c r="C106" s="0"/>
      <c r="D106" s="0"/>
      <c r="E106" s="0"/>
      <c r="F106" s="0"/>
      <c r="G106" s="0"/>
      <c r="H106" s="0"/>
      <c r="I106" s="26" t="s">
        <v>215</v>
      </c>
      <c r="J106" s="0"/>
      <c r="K106" s="0"/>
      <c r="L106" s="0"/>
      <c r="M106" s="0"/>
      <c r="N106" s="0"/>
      <c r="O106" s="0"/>
      <c r="P106" s="0"/>
      <c r="Q106" s="0"/>
      <c r="R106" s="0"/>
      <c r="S106" s="0"/>
      <c r="T106" s="7" t="s">
        <v>356</v>
      </c>
      <c r="U106" s="5"/>
      <c r="V106" s="5"/>
      <c r="W106" s="5"/>
      <c r="X106" s="5"/>
      <c r="Y106" s="5"/>
      <c r="Z106" s="5"/>
      <c r="AA106" s="5"/>
      <c r="AB106" s="5"/>
      <c r="AC106" s="5"/>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8" s="7" customFormat="true" ht="13.8" hidden="false" customHeight="false" outlineLevel="0" collapsed="false">
      <c r="A108" s="8" t="s">
        <v>357</v>
      </c>
      <c r="B108" s="0"/>
      <c r="C108" s="4" t="s">
        <v>216</v>
      </c>
      <c r="D108" s="5"/>
      <c r="E108" s="5"/>
      <c r="F108" s="5"/>
      <c r="G108" s="5"/>
      <c r="H108" s="6"/>
      <c r="I108" s="33" t="n">
        <f aca="false">H67</f>
        <v>100000</v>
      </c>
      <c r="J108" s="26" t="n">
        <f aca="false">I128</f>
        <v>178948000</v>
      </c>
      <c r="K108" s="26" t="n">
        <f aca="false">J128</f>
        <v>451110400</v>
      </c>
      <c r="L108" s="7" t="n">
        <f aca="false">K128</f>
        <v>668838400</v>
      </c>
      <c r="M108" s="7" t="n">
        <f aca="false">L128</f>
        <v>898807600</v>
      </c>
      <c r="N108" s="7" t="n">
        <f aca="false">M128</f>
        <v>1149660080</v>
      </c>
      <c r="O108" s="7" t="n">
        <f aca="false">N128</f>
        <v>1400875024</v>
      </c>
      <c r="P108" s="21" t="n">
        <f aca="false">O128</f>
        <v>1533802751.16</v>
      </c>
      <c r="Q108" s="7" t="n">
        <f aca="false">P128</f>
        <v>1564730715.2444</v>
      </c>
      <c r="R108" s="7" t="n">
        <f aca="false">Q128</f>
        <v>1613691393.78636</v>
      </c>
    </row>
    <row r="109" customFormat="false" ht="13.8" hidden="false" customHeight="false" outlineLevel="0" collapsed="false">
      <c r="A109" s="8"/>
      <c r="B109" s="0"/>
      <c r="C109" s="4" t="s">
        <v>217</v>
      </c>
      <c r="L109" s="0"/>
      <c r="M109" s="0"/>
      <c r="N109" s="0"/>
      <c r="O109" s="0"/>
      <c r="P109" s="21"/>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3.8" hidden="false" customHeight="false" outlineLevel="0" collapsed="false">
      <c r="A110" s="8" t="s">
        <v>358</v>
      </c>
      <c r="B110" s="0"/>
      <c r="D110" s="5" t="s">
        <v>118</v>
      </c>
      <c r="I110" s="26" t="n">
        <f aca="false">I57</f>
        <v>217728000</v>
      </c>
      <c r="J110" s="26" t="n">
        <f aca="false">J57</f>
        <v>217718400</v>
      </c>
      <c r="K110" s="26" t="n">
        <f aca="false">K57</f>
        <v>217718400</v>
      </c>
      <c r="L110" s="7" t="n">
        <f aca="false">L57</f>
        <v>235035200</v>
      </c>
      <c r="M110" s="7" t="n">
        <f aca="false">M57</f>
        <v>249006080</v>
      </c>
      <c r="N110" s="7" t="n">
        <f aca="false">N57</f>
        <v>261932864</v>
      </c>
      <c r="O110" s="7" t="n">
        <f aca="false">O57</f>
        <v>110424385.76</v>
      </c>
      <c r="P110" s="21" t="n">
        <f aca="false">P57</f>
        <v>54873235.3584</v>
      </c>
      <c r="Q110" s="7" t="n">
        <f aca="false">Q57</f>
        <v>56350211.96496</v>
      </c>
      <c r="R110" s="7" t="n">
        <f aca="false">R57</f>
        <v>71948271.79328</v>
      </c>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3.8" hidden="false" customHeight="false" outlineLevel="0" collapsed="false">
      <c r="A111" s="8"/>
      <c r="B111" s="0"/>
      <c r="D111" s="5" t="s">
        <v>120</v>
      </c>
      <c r="L111" s="0"/>
      <c r="M111" s="0"/>
      <c r="N111" s="0"/>
      <c r="O111" s="0"/>
      <c r="P111" s="21"/>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3.8" hidden="false" customHeight="false" outlineLevel="0" collapsed="false">
      <c r="A112" s="8" t="s">
        <v>359</v>
      </c>
      <c r="B112" s="0"/>
      <c r="D112" s="5" t="s">
        <v>48</v>
      </c>
      <c r="I112" s="26" t="n">
        <f aca="false">I54</f>
        <v>0</v>
      </c>
      <c r="J112" s="26" t="n">
        <f aca="false">J54</f>
        <v>12000</v>
      </c>
      <c r="K112" s="26" t="n">
        <f aca="false">K54</f>
        <v>12000</v>
      </c>
      <c r="L112" s="7" t="n">
        <f aca="false">L54</f>
        <v>12000</v>
      </c>
      <c r="M112" s="7" t="n">
        <f aca="false">M54</f>
        <v>12000</v>
      </c>
      <c r="N112" s="7" t="n">
        <f aca="false">N54</f>
        <v>12000</v>
      </c>
      <c r="O112" s="7" t="n">
        <f aca="false">O54</f>
        <v>12000</v>
      </c>
      <c r="P112" s="21" t="n">
        <f aca="false">P54</f>
        <v>12000</v>
      </c>
      <c r="Q112" s="7" t="n">
        <f aca="false">Q54</f>
        <v>12000</v>
      </c>
      <c r="R112" s="7" t="n">
        <f aca="false">R54</f>
        <v>12000</v>
      </c>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3.8" hidden="false" customHeight="false" outlineLevel="0" collapsed="false">
      <c r="A113" s="8"/>
      <c r="B113" s="0"/>
      <c r="L113" s="0"/>
      <c r="M113" s="0"/>
      <c r="N113" s="0"/>
      <c r="O113" s="0"/>
      <c r="P113" s="21"/>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3.8" hidden="false" customHeight="false" outlineLevel="0" collapsed="false">
      <c r="A114" s="8" t="s">
        <v>360</v>
      </c>
      <c r="B114" s="0"/>
      <c r="D114" s="5" t="s">
        <v>218</v>
      </c>
      <c r="I114" s="26" t="n">
        <f aca="false">(H68-I68)</f>
        <v>-38880000</v>
      </c>
      <c r="J114" s="26" t="n">
        <f aca="false">(I68-J68)</f>
        <v>0</v>
      </c>
      <c r="K114" s="26" t="n">
        <f aca="false">(J68-K68)</f>
        <v>0</v>
      </c>
      <c r="L114" s="7" t="n">
        <f aca="false">(K68-L68)</f>
        <v>-3078000</v>
      </c>
      <c r="M114" s="7" t="n">
        <f aca="false">(L68-M68)</f>
        <v>-2494800</v>
      </c>
      <c r="N114" s="7" t="n">
        <f aca="false">(M68-N68)</f>
        <v>-2222640</v>
      </c>
      <c r="O114" s="7" t="n">
        <f aca="false">(K68-O68)</f>
        <v>19259645.4</v>
      </c>
      <c r="P114" s="21" t="n">
        <f aca="false">(O68-P68)</f>
        <v>9919848.286</v>
      </c>
      <c r="Q114" s="7" t="n">
        <f aca="false">(P68-Q68)</f>
        <v>-263745.8226</v>
      </c>
      <c r="R114" s="7" t="n">
        <f aca="false">(Q68-R68)</f>
        <v>-2871082.1122</v>
      </c>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3.8" hidden="false" customHeight="false" outlineLevel="0" collapsed="false">
      <c r="A115" s="8" t="s">
        <v>361</v>
      </c>
      <c r="B115" s="0"/>
      <c r="D115" s="5" t="s">
        <v>219</v>
      </c>
      <c r="I115" s="26" t="n">
        <f aca="false">(H69-I69)</f>
        <v>-9720000</v>
      </c>
      <c r="J115" s="26" t="n">
        <f aca="false">(I69-J69)</f>
        <v>0</v>
      </c>
      <c r="K115" s="26" t="n">
        <f aca="false">(J69-K69)</f>
        <v>0</v>
      </c>
      <c r="L115" s="7" t="n">
        <f aca="false">(K69-L69)</f>
        <v>-769500</v>
      </c>
      <c r="M115" s="7" t="n">
        <f aca="false">(L69-M69)</f>
        <v>-623700</v>
      </c>
      <c r="N115" s="7" t="n">
        <f aca="false">(M69-N69)</f>
        <v>-555660</v>
      </c>
      <c r="O115" s="7" t="n">
        <f aca="false">(K69-O69)</f>
        <v>4814911.35</v>
      </c>
      <c r="P115" s="21" t="n">
        <f aca="false">(O69-P69)</f>
        <v>2479962.0715</v>
      </c>
      <c r="Q115" s="7" t="n">
        <f aca="false">(P69-Q69)</f>
        <v>-65936.4556499999</v>
      </c>
      <c r="R115" s="7" t="n">
        <f aca="false">(Q69-R69)</f>
        <v>-717770.52805</v>
      </c>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3.8" hidden="false" customHeight="false" outlineLevel="0" collapsed="false">
      <c r="A116" s="8" t="s">
        <v>362</v>
      </c>
      <c r="B116" s="0"/>
      <c r="D116" s="19" t="s">
        <v>220</v>
      </c>
      <c r="E116" s="19"/>
      <c r="F116" s="19"/>
      <c r="G116" s="19"/>
      <c r="H116" s="20"/>
      <c r="I116" s="42" t="n">
        <f aca="false">(H86-I86)*-1</f>
        <v>9720000</v>
      </c>
      <c r="J116" s="42" t="n">
        <f aca="false">(I86-J86)*-1</f>
        <v>-0</v>
      </c>
      <c r="K116" s="42" t="n">
        <f aca="false">(J86-K86)*-1</f>
        <v>-0</v>
      </c>
      <c r="L116" s="21" t="n">
        <f aca="false">(K86-L86)*-1</f>
        <v>769500</v>
      </c>
      <c r="M116" s="21" t="n">
        <f aca="false">(L86-M86)*-1</f>
        <v>623700</v>
      </c>
      <c r="N116" s="21" t="n">
        <f aca="false">(M86-N86)*-1</f>
        <v>555660</v>
      </c>
      <c r="O116" s="21" t="n">
        <f aca="false">(K86-O86)*-1</f>
        <v>-4814911.35</v>
      </c>
      <c r="P116" s="21" t="n">
        <f aca="false">(O86-P86)*-1</f>
        <v>-2479962.0715</v>
      </c>
      <c r="Q116" s="7" t="n">
        <f aca="false">(P86-Q86)*-1</f>
        <v>65936.4556499999</v>
      </c>
      <c r="R116" s="7" t="n">
        <f aca="false">(Q86-R86)*-1</f>
        <v>717770.52805</v>
      </c>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3.8" hidden="false" customHeight="false" outlineLevel="0" collapsed="false">
      <c r="A117" s="8" t="s">
        <v>363</v>
      </c>
      <c r="B117" s="0"/>
      <c r="D117" s="19" t="s">
        <v>221</v>
      </c>
      <c r="E117" s="19"/>
      <c r="F117" s="19"/>
      <c r="G117" s="19"/>
      <c r="H117" s="20"/>
      <c r="I117" s="42" t="n">
        <f aca="false">(H88-I88)*-1</f>
        <v>-0</v>
      </c>
      <c r="J117" s="42" t="n">
        <f aca="false">(I88-J88)*-1</f>
        <v>-0</v>
      </c>
      <c r="K117" s="42" t="n">
        <f aca="false">(J88-K88)*-1</f>
        <v>-0</v>
      </c>
      <c r="L117" s="21" t="n">
        <f aca="false">(K88-L88)*-1</f>
        <v>-0</v>
      </c>
      <c r="M117" s="21" t="n">
        <f aca="false">(L88-M88)*-1</f>
        <v>-0</v>
      </c>
      <c r="N117" s="21" t="n">
        <f aca="false">(M88-N88)*-1</f>
        <v>-0</v>
      </c>
      <c r="O117" s="21" t="n">
        <f aca="false">(K88-O88)*-1</f>
        <v>0</v>
      </c>
      <c r="P117" s="21" t="n">
        <f aca="false">(O88-P88)*-1</f>
        <v>4000000</v>
      </c>
      <c r="Q117" s="7" t="n">
        <f aca="false">(P88-Q88)*-1</f>
        <v>6750000</v>
      </c>
      <c r="R117" s="7" t="n">
        <f aca="false">(Q88-R88)*-1</f>
        <v>10250000</v>
      </c>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3.8" hidden="false" customHeight="false" outlineLevel="0" collapsed="false">
      <c r="A118" s="8" t="s">
        <v>364</v>
      </c>
      <c r="B118" s="0"/>
      <c r="D118" s="19" t="s">
        <v>128</v>
      </c>
      <c r="E118" s="19"/>
      <c r="F118" s="19"/>
      <c r="G118" s="19"/>
      <c r="H118" s="20"/>
      <c r="I118" s="42" t="n">
        <f aca="false">(H87-I87)*-1</f>
        <v>-0</v>
      </c>
      <c r="J118" s="42" t="n">
        <f aca="false">(I87-J87)*-1</f>
        <v>54432000</v>
      </c>
      <c r="K118" s="42" t="n">
        <f aca="false">(J87-K87)*-1</f>
        <v>-2400</v>
      </c>
      <c r="L118" s="21" t="n">
        <f aca="false">(K87-L87)*-1</f>
        <v>-0</v>
      </c>
      <c r="M118" s="21" t="n">
        <f aca="false">(L87-M87)*-1</f>
        <v>4329200</v>
      </c>
      <c r="N118" s="21" t="n">
        <f aca="false">(M87-N87)*-1</f>
        <v>3492720</v>
      </c>
      <c r="O118" s="21" t="n">
        <f aca="false">(N87-O87)*-1</f>
        <v>3231696</v>
      </c>
      <c r="P118" s="21" t="n">
        <f aca="false">(O87-P87)*-1</f>
        <v>-37877119.56</v>
      </c>
      <c r="Q118" s="7" t="n">
        <f aca="false">(P87-Q87)*-1</f>
        <v>-13887787.6004</v>
      </c>
      <c r="R118" s="7" t="n">
        <f aca="false">(Q87-R87)*-1</f>
        <v>369244.15164</v>
      </c>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3.8" hidden="false" customHeight="false" outlineLevel="0" collapsed="false">
      <c r="A119" s="8"/>
      <c r="B119" s="0"/>
      <c r="D119" s="19"/>
      <c r="E119" s="19"/>
      <c r="F119" s="19"/>
      <c r="G119" s="19"/>
      <c r="H119" s="20"/>
      <c r="I119" s="42"/>
      <c r="J119" s="42"/>
      <c r="K119" s="42"/>
      <c r="L119" s="21"/>
      <c r="M119" s="21"/>
      <c r="N119" s="21"/>
      <c r="O119" s="21"/>
      <c r="P119" s="21"/>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3.8" hidden="false" customHeight="false" outlineLevel="0" collapsed="false">
      <c r="A120" s="38" t="s">
        <v>365</v>
      </c>
      <c r="B120" s="0"/>
      <c r="C120" s="4" t="s">
        <v>222</v>
      </c>
      <c r="I120" s="26" t="n">
        <f aca="false">I110+I112+I114+I115++I116+I118+I117</f>
        <v>178848000</v>
      </c>
      <c r="J120" s="26" t="n">
        <f aca="false">J110+J112+J114+J115++J116+J118+J117</f>
        <v>272162400</v>
      </c>
      <c r="K120" s="26" t="n">
        <f aca="false">K110+K112+K114+K115++K116+K118+K117</f>
        <v>217728000</v>
      </c>
      <c r="L120" s="7" t="n">
        <f aca="false">L110+L112+L114+L115++L116+L118+L117</f>
        <v>231969200</v>
      </c>
      <c r="M120" s="7" t="n">
        <f aca="false">M110+M112+M114+M115++M116+M118+M117</f>
        <v>250852480</v>
      </c>
      <c r="N120" s="7" t="n">
        <f aca="false">N110+N112+N114+N115++N116+N118+N117</f>
        <v>263214944</v>
      </c>
      <c r="O120" s="7" t="n">
        <f aca="false">O110+O112+O114+O115++O116+O118+O117</f>
        <v>132927727.16</v>
      </c>
      <c r="P120" s="21" t="n">
        <f aca="false">P110+P112+P114+P115++P116+P118+P117</f>
        <v>30927964.0844</v>
      </c>
      <c r="Q120" s="7" t="n">
        <f aca="false">Q110+Q112+Q114+Q115++Q116+Q118+Q117</f>
        <v>48960678.54196</v>
      </c>
      <c r="R120" s="7" t="n">
        <f aca="false">R110+R112+R114+R115++R116+R118+R117</f>
        <v>79708433.83272</v>
      </c>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2" s="7" customFormat="true" ht="13.8" hidden="false" customHeight="false" outlineLevel="0" collapsed="false">
      <c r="A122" s="8" t="s">
        <v>366</v>
      </c>
      <c r="B122" s="0"/>
      <c r="C122" s="5"/>
      <c r="D122" s="5" t="s">
        <v>130</v>
      </c>
      <c r="E122" s="5"/>
      <c r="F122" s="5"/>
      <c r="G122" s="5"/>
      <c r="H122" s="6"/>
      <c r="I122" s="26" t="n">
        <f aca="false">I77*-1</f>
        <v>-0</v>
      </c>
      <c r="J122" s="26" t="n">
        <f aca="false">J77*-1</f>
        <v>-0</v>
      </c>
      <c r="K122" s="26" t="n">
        <f aca="false">K77*-1</f>
        <v>-0</v>
      </c>
      <c r="L122" s="7" t="n">
        <f aca="false">L77*-1</f>
        <v>-0</v>
      </c>
      <c r="M122" s="7" t="n">
        <f aca="false">M77*-1</f>
        <v>-0</v>
      </c>
      <c r="N122" s="7" t="n">
        <f aca="false">N77*-1</f>
        <v>-0</v>
      </c>
      <c r="O122" s="7" t="n">
        <f aca="false">O77*-1</f>
        <v>-0</v>
      </c>
      <c r="P122" s="21" t="n">
        <f aca="false">P77*-1</f>
        <v>-0</v>
      </c>
      <c r="Q122" s="7" t="n">
        <f aca="false">Q77*-1</f>
        <v>-0</v>
      </c>
      <c r="R122" s="7" t="n">
        <f aca="false">R77*-1</f>
        <v>-0</v>
      </c>
    </row>
    <row r="124" s="5" customFormat="true" ht="13.8" hidden="false" customHeight="false" outlineLevel="0" collapsed="false">
      <c r="A124" s="8"/>
      <c r="B124" s="8"/>
      <c r="C124" s="4" t="s">
        <v>132</v>
      </c>
      <c r="H124" s="6"/>
      <c r="I124" s="26"/>
      <c r="J124" s="26"/>
      <c r="K124" s="26"/>
      <c r="L124" s="7"/>
      <c r="M124" s="7"/>
      <c r="N124" s="7"/>
      <c r="O124" s="7"/>
      <c r="P124" s="21"/>
      <c r="Q124" s="7"/>
      <c r="R124" s="7"/>
    </row>
    <row r="125" customFormat="false" ht="13.8" hidden="false" customHeight="false" outlineLevel="0" collapsed="false">
      <c r="A125" s="38" t="s">
        <v>367</v>
      </c>
      <c r="B125" s="8"/>
      <c r="C125" s="0"/>
      <c r="D125" s="5" t="s">
        <v>368</v>
      </c>
      <c r="E125" s="0"/>
      <c r="F125" s="0"/>
      <c r="G125" s="0"/>
      <c r="I125" s="26" t="n">
        <f aca="false">I73*-1</f>
        <v>-0</v>
      </c>
      <c r="J125" s="26" t="n">
        <f aca="false">J73*-1</f>
        <v>-0</v>
      </c>
      <c r="K125" s="26" t="n">
        <f aca="false">K73*-1</f>
        <v>-0</v>
      </c>
      <c r="L125" s="15" t="n">
        <f aca="false">L73*-1</f>
        <v>-2000000</v>
      </c>
      <c r="M125" s="15" t="n">
        <f aca="false">M73*-1</f>
        <v>-0</v>
      </c>
      <c r="N125" s="15" t="n">
        <f aca="false">N73*-1</f>
        <v>-12000000</v>
      </c>
      <c r="O125" s="15" t="n">
        <f aca="false">O73*-1</f>
        <v>-0</v>
      </c>
      <c r="P125" s="24" t="n">
        <f aca="false">P73*-1</f>
        <v>-0</v>
      </c>
      <c r="Q125" s="15" t="n">
        <f aca="false">Q73*-1</f>
        <v>-0</v>
      </c>
      <c r="R125" s="15" t="n">
        <f aca="false">R73*-1</f>
        <v>12000000</v>
      </c>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8" hidden="false" customHeight="false" outlineLevel="0" collapsed="false">
      <c r="A126" s="38" t="s">
        <v>369</v>
      </c>
      <c r="B126" s="8"/>
      <c r="C126" s="0"/>
      <c r="D126" s="5" t="s">
        <v>136</v>
      </c>
      <c r="E126" s="0"/>
      <c r="F126" s="0"/>
      <c r="G126" s="0"/>
      <c r="J126" s="26" t="n">
        <f aca="false">J93</f>
        <v>0</v>
      </c>
      <c r="K126" s="26" t="n">
        <f aca="false">K93</f>
        <v>0</v>
      </c>
      <c r="L126" s="7" t="n">
        <v>0</v>
      </c>
      <c r="M126" s="7" t="n">
        <f aca="false">M93</f>
        <v>0</v>
      </c>
      <c r="N126" s="7" t="n">
        <f aca="false">N93</f>
        <v>0</v>
      </c>
      <c r="O126" s="7" t="n">
        <f aca="false">O93</f>
        <v>0</v>
      </c>
      <c r="P126" s="21" t="n">
        <v>0</v>
      </c>
      <c r="Q126" s="7" t="n">
        <v>0</v>
      </c>
      <c r="R126" s="7" t="n">
        <f aca="false">R93</f>
        <v>0</v>
      </c>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8" s="5" customFormat="true" ht="13.8" hidden="false" customHeight="false" outlineLevel="0" collapsed="false">
      <c r="A128" s="38" t="s">
        <v>299</v>
      </c>
      <c r="B128" s="8"/>
      <c r="C128" s="4" t="s">
        <v>224</v>
      </c>
      <c r="H128" s="6"/>
      <c r="I128" s="26" t="n">
        <f aca="false">I108+I120+I122+I125+I126</f>
        <v>178948000</v>
      </c>
      <c r="J128" s="26" t="n">
        <f aca="false">J108+J120+J122+J125+J126</f>
        <v>451110400</v>
      </c>
      <c r="K128" s="26" t="n">
        <f aca="false">K108+K120+K122+K125+K126</f>
        <v>668838400</v>
      </c>
      <c r="L128" s="7" t="n">
        <f aca="false">L108+L120+L122+L125+L126</f>
        <v>898807600</v>
      </c>
      <c r="M128" s="7" t="n">
        <f aca="false">M108+M120+M122+M125+M126</f>
        <v>1149660080</v>
      </c>
      <c r="N128" s="7" t="n">
        <f aca="false">N108+N120+N122+N125+N126</f>
        <v>1400875024</v>
      </c>
      <c r="O128" s="7" t="n">
        <f aca="false">O108+O120+O122+O125+O126</f>
        <v>1533802751.16</v>
      </c>
      <c r="P128" s="21" t="n">
        <f aca="false">P108+P120+P122+P125+P126</f>
        <v>1564730715.2444</v>
      </c>
      <c r="Q128" s="7" t="n">
        <f aca="false">Q108+Q120+Q122+Q125+Q126</f>
        <v>1613691393.78636</v>
      </c>
      <c r="R128" s="7" t="n">
        <f aca="false">R108+R120+R122+R125+R126</f>
        <v>1705399827.61908</v>
      </c>
    </row>
    <row r="130" s="11" customFormat="true" ht="13.8" hidden="false" customHeight="false" outlineLevel="0" collapsed="false">
      <c r="A130" s="25" t="s">
        <v>370</v>
      </c>
      <c r="B130" s="25"/>
      <c r="E130" s="11" t="s">
        <v>139</v>
      </c>
      <c r="G130" s="11" t="n">
        <v>0.8</v>
      </c>
      <c r="H130" s="6"/>
      <c r="I130" s="33" t="n">
        <f aca="false">I108+(H37*$L$130)</f>
        <v>100000</v>
      </c>
      <c r="J130" s="33" t="n">
        <f aca="false">J108+(I37*$L$130)</f>
        <v>178948000</v>
      </c>
      <c r="K130" s="33" t="n">
        <f aca="false">K108+(J37*$L$130)</f>
        <v>451110400</v>
      </c>
      <c r="L130" s="13" t="n">
        <f aca="false">L108+(K37*$L$130)</f>
        <v>668838400</v>
      </c>
      <c r="M130" s="13" t="n">
        <f aca="false">M108+(L37*$L$130)</f>
        <v>898807600</v>
      </c>
      <c r="N130" s="13" t="n">
        <f aca="false">N108+(M37*$L$130)</f>
        <v>1149660080</v>
      </c>
      <c r="O130" s="13" t="n">
        <f aca="false">O108+(K37*$G$130)</f>
        <v>1400875024</v>
      </c>
      <c r="P130" s="21" t="n">
        <f aca="false">P108+(P37*$G$130)</f>
        <v>1538602751.16</v>
      </c>
      <c r="Q130" s="13" t="n">
        <f aca="false">Q108+(Q37*$G$130)</f>
        <v>1577630715.2444</v>
      </c>
      <c r="R130" s="13" t="n">
        <f aca="false">R108+(R37*$G$130)</f>
        <v>1638891393.78636</v>
      </c>
      <c r="S130" s="13"/>
      <c r="T130" s="13"/>
      <c r="U130" s="13"/>
      <c r="V130" s="13"/>
      <c r="W130" s="13"/>
      <c r="X130" s="13"/>
      <c r="Y130" s="13"/>
      <c r="Z130" s="13"/>
      <c r="AA130" s="13"/>
      <c r="AB130" s="13"/>
      <c r="AC130" s="13"/>
    </row>
    <row r="131" customFormat="false" ht="13.8" hidden="false" customHeight="false" outlineLevel="0" collapsed="false">
      <c r="C131" s="0"/>
      <c r="D131" s="8" t="s">
        <v>225</v>
      </c>
      <c r="K131" s="0"/>
    </row>
    <row r="132" customFormat="false" ht="13.8" hidden="false" customHeight="false" outlineLevel="0" collapsed="false">
      <c r="C132" s="0"/>
      <c r="D132" s="5" t="s">
        <v>226</v>
      </c>
      <c r="K132" s="26" t="s">
        <v>227</v>
      </c>
    </row>
    <row r="133" customFormat="false" ht="13.8" hidden="false" customHeight="false" outlineLevel="0" collapsed="false">
      <c r="C133" s="0"/>
      <c r="D133" s="5" t="s">
        <v>228</v>
      </c>
    </row>
    <row r="134" customFormat="false" ht="13.8" hidden="false" customHeight="false" outlineLevel="0" collapsed="false">
      <c r="C134" s="0"/>
      <c r="D134" s="5" t="s">
        <v>229</v>
      </c>
    </row>
    <row r="135" customFormat="false" ht="13.8" hidden="false" customHeight="false" outlineLevel="0" collapsed="false">
      <c r="C135" s="4"/>
      <c r="D135" s="5" t="s">
        <v>230</v>
      </c>
    </row>
  </sheetData>
  <mergeCells count="4">
    <mergeCell ref="I27:N29"/>
    <mergeCell ref="J48:R48"/>
    <mergeCell ref="A98:A99"/>
    <mergeCell ref="T98:W9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68"/>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N165" activeCellId="0" sqref="N165"/>
    </sheetView>
  </sheetViews>
  <sheetFormatPr defaultRowHeight="15"/>
  <cols>
    <col collapsed="false" hidden="false" max="1" min="1" style="4" width="9.10526315789474"/>
    <col collapsed="false" hidden="false" max="5" min="2" style="5" width="9.10526315789474"/>
    <col collapsed="false" hidden="false" max="6" min="6" style="5" width="18.9595141700405"/>
    <col collapsed="false" hidden="false" max="7" min="7" style="6" width="11.6761133603239"/>
    <col collapsed="false" hidden="false" max="8" min="8" style="26" width="11.1417004048583"/>
    <col collapsed="false" hidden="false" max="9" min="9" style="26" width="10.9271255060729"/>
    <col collapsed="false" hidden="false" max="10" min="10" style="26" width="11.0323886639676"/>
    <col collapsed="false" hidden="false" max="11" min="11" style="7" width="11.0323886639676"/>
    <col collapsed="false" hidden="false" max="14" min="12" style="7" width="14.1417004048583"/>
    <col collapsed="false" hidden="false" max="15" min="15" style="13" width="14.1417004048583"/>
    <col collapsed="false" hidden="false" max="18" min="16" style="7" width="14.1417004048583"/>
    <col collapsed="false" hidden="false" max="28" min="19" style="7" width="9.10526315789474"/>
    <col collapsed="false" hidden="false" max="1025" min="29" style="5" width="9.10526315789474"/>
  </cols>
  <sheetData>
    <row r="1" customFormat="false" ht="1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0"/>
      <c r="B2" s="0"/>
      <c r="C2" s="5" t="s">
        <v>165</v>
      </c>
      <c r="D2" s="0"/>
      <c r="E2" s="0"/>
      <c r="F2" s="0"/>
      <c r="G2" s="0"/>
      <c r="H2" s="0"/>
      <c r="I2" s="0"/>
      <c r="J2" s="0"/>
      <c r="K2" s="0"/>
      <c r="L2" s="0"/>
      <c r="M2" s="0"/>
      <c r="N2" s="0"/>
      <c r="O2" s="0"/>
      <c r="P2" s="0"/>
      <c r="Q2" s="0"/>
      <c r="R2" s="0"/>
      <c r="S2" s="0"/>
      <c r="T2" s="0"/>
      <c r="U2" s="0"/>
      <c r="V2" s="0"/>
      <c r="W2" s="0"/>
      <c r="X2" s="5"/>
      <c r="Y2" s="5"/>
      <c r="Z2" s="5"/>
      <c r="AA2" s="5"/>
      <c r="AB2" s="5"/>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4" customFormat="false" ht="15" hidden="false" customHeight="false" outlineLevel="0" collapsed="false">
      <c r="A4" s="0"/>
      <c r="B4" s="0"/>
      <c r="C4" s="5" t="s">
        <v>231</v>
      </c>
      <c r="D4" s="0"/>
      <c r="E4" s="0"/>
      <c r="F4" s="0"/>
      <c r="G4" s="0"/>
      <c r="H4" s="0"/>
      <c r="I4" s="0"/>
      <c r="J4" s="0"/>
      <c r="K4" s="0"/>
      <c r="L4" s="0"/>
      <c r="M4" s="0"/>
      <c r="N4" s="0"/>
      <c r="O4" s="0"/>
      <c r="P4" s="0"/>
      <c r="Q4" s="0"/>
      <c r="R4" s="0"/>
      <c r="S4" s="0"/>
      <c r="T4" s="0"/>
      <c r="U4" s="0"/>
      <c r="V4" s="0"/>
      <c r="W4" s="0"/>
      <c r="X4" s="5"/>
      <c r="Y4" s="5"/>
      <c r="Z4" s="5"/>
      <c r="AA4" s="5"/>
      <c r="AB4" s="5"/>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8" customFormat="false" ht="15" hidden="false" customHeight="false" outlineLevel="0" collapsed="false">
      <c r="A8" s="0"/>
      <c r="B8" s="0"/>
      <c r="C8" s="5" t="s">
        <v>167</v>
      </c>
      <c r="D8" s="0"/>
      <c r="E8" s="0"/>
      <c r="F8" s="0"/>
      <c r="G8" s="0"/>
      <c r="H8" s="0"/>
      <c r="I8" s="0"/>
      <c r="J8" s="0"/>
      <c r="K8" s="0"/>
      <c r="L8" s="0"/>
      <c r="M8" s="0"/>
      <c r="N8" s="0"/>
      <c r="O8" s="0"/>
      <c r="P8" s="0"/>
      <c r="Q8" s="0"/>
      <c r="R8" s="0"/>
      <c r="S8" s="0"/>
      <c r="T8" s="0"/>
      <c r="U8" s="0"/>
      <c r="V8" s="0"/>
      <c r="W8" s="0"/>
      <c r="X8" s="5"/>
      <c r="Y8" s="5"/>
      <c r="Z8" s="5"/>
      <c r="AA8" s="5"/>
      <c r="AB8" s="5"/>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10" s="7" customFormat="true" ht="15" hidden="false" customHeight="false" outlineLevel="0" collapsed="false">
      <c r="A10" s="8"/>
      <c r="B10" s="5"/>
      <c r="C10" s="5"/>
      <c r="D10" s="5"/>
      <c r="E10" s="5"/>
      <c r="F10" s="5"/>
      <c r="G10" s="6"/>
      <c r="H10" s="27" t="s">
        <v>168</v>
      </c>
      <c r="I10" s="27"/>
      <c r="J10" s="27"/>
      <c r="K10" s="6"/>
      <c r="L10" s="6"/>
      <c r="M10" s="6"/>
      <c r="N10" s="6"/>
      <c r="O10" s="21"/>
    </row>
    <row r="11" s="7" customFormat="true" ht="15" hidden="false" customHeight="false" outlineLevel="0" collapsed="false">
      <c r="A11" s="8"/>
      <c r="B11" s="5"/>
      <c r="C11" s="5"/>
      <c r="D11" s="5"/>
      <c r="E11" s="5"/>
      <c r="F11" s="5"/>
      <c r="G11" s="6"/>
      <c r="H11" s="27"/>
      <c r="I11" s="27" t="s">
        <v>169</v>
      </c>
      <c r="J11" s="27"/>
      <c r="K11" s="6"/>
      <c r="L11" s="6"/>
      <c r="M11" s="6"/>
      <c r="N11" s="6"/>
      <c r="O11" s="21"/>
    </row>
    <row r="12" customFormat="false" ht="15" hidden="false" customHeight="true" outlineLevel="0" collapsed="false">
      <c r="A12" s="8"/>
      <c r="H12" s="28" t="s">
        <v>170</v>
      </c>
      <c r="I12" s="28" t="s">
        <v>170</v>
      </c>
      <c r="J12" s="28" t="s">
        <v>170</v>
      </c>
      <c r="K12" s="9" t="s">
        <v>170</v>
      </c>
      <c r="L12" s="29" t="s">
        <v>170</v>
      </c>
      <c r="M12" s="9" t="s">
        <v>170</v>
      </c>
      <c r="N12" s="9" t="s">
        <v>170</v>
      </c>
      <c r="O12" s="30" t="s">
        <v>170</v>
      </c>
      <c r="P12" s="30" t="s">
        <v>170</v>
      </c>
      <c r="Q12" s="30" t="s">
        <v>170</v>
      </c>
      <c r="R12" s="0"/>
      <c r="S12" s="0"/>
      <c r="T12" s="0"/>
      <c r="U12" s="30"/>
      <c r="V12" s="30"/>
      <c r="W12" s="3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8"/>
      <c r="H13" s="28" t="n">
        <v>-3</v>
      </c>
      <c r="I13" s="28" t="n">
        <v>-2</v>
      </c>
      <c r="J13" s="28" t="n">
        <v>-1</v>
      </c>
      <c r="K13" s="9" t="n">
        <v>1</v>
      </c>
      <c r="L13" s="29" t="n">
        <v>2</v>
      </c>
      <c r="M13" s="9" t="n">
        <v>3</v>
      </c>
      <c r="N13" s="9" t="n">
        <v>4</v>
      </c>
      <c r="O13" s="30" t="n">
        <v>5</v>
      </c>
      <c r="P13" s="30" t="n">
        <v>6</v>
      </c>
      <c r="Q13" s="30" t="n">
        <v>7</v>
      </c>
      <c r="R13" s="0"/>
      <c r="S13" s="0"/>
      <c r="T13" s="0"/>
      <c r="U13" s="30"/>
      <c r="V13" s="30"/>
      <c r="W13" s="3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8"/>
      <c r="K14" s="0"/>
      <c r="L14" s="0"/>
      <c r="M14" s="0"/>
      <c r="N14" s="0"/>
      <c r="O14" s="21"/>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0"/>
      <c r="B15" s="5" t="s">
        <v>171</v>
      </c>
      <c r="C15" s="0"/>
      <c r="D15" s="0"/>
      <c r="E15" s="0"/>
      <c r="F15" s="0"/>
      <c r="G15" s="0"/>
      <c r="H15" s="0"/>
      <c r="I15" s="0"/>
      <c r="J15" s="0"/>
      <c r="K15" s="0"/>
      <c r="L15" s="0"/>
      <c r="M15" s="0"/>
      <c r="N15" s="0"/>
      <c r="O15" s="21" t="s">
        <v>172</v>
      </c>
      <c r="P15" s="0"/>
      <c r="Q15" s="0"/>
      <c r="R15" s="0"/>
      <c r="S15" s="0"/>
      <c r="T15" s="0"/>
      <c r="U15" s="0"/>
      <c r="V15" s="0"/>
      <c r="W15" s="0"/>
      <c r="X15" s="5"/>
      <c r="Y15" s="5"/>
      <c r="Z15" s="5"/>
      <c r="AA15" s="5"/>
      <c r="AB15" s="5"/>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0"/>
      <c r="B16" s="0"/>
      <c r="C16" s="0"/>
      <c r="D16" s="0"/>
      <c r="E16" s="0"/>
      <c r="F16" s="0"/>
      <c r="G16" s="0"/>
      <c r="H16" s="0"/>
      <c r="I16" s="0"/>
      <c r="J16" s="0"/>
      <c r="K16" s="0"/>
      <c r="L16" s="0"/>
      <c r="M16" s="0"/>
      <c r="N16" s="0"/>
      <c r="O16" s="0"/>
      <c r="P16" s="0"/>
      <c r="Q16" s="0"/>
      <c r="R16" s="0"/>
      <c r="S16" s="0"/>
      <c r="T16" s="0"/>
      <c r="U16" s="0"/>
      <c r="V16" s="0"/>
      <c r="W16" s="0"/>
      <c r="X16" s="5"/>
      <c r="Y16" s="5"/>
      <c r="Z16" s="5"/>
      <c r="AA16" s="5"/>
      <c r="AB16" s="5"/>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0"/>
      <c r="B17" s="0"/>
      <c r="C17" s="5" t="s">
        <v>232</v>
      </c>
      <c r="D17" s="0"/>
      <c r="E17" s="0"/>
      <c r="F17" s="0"/>
      <c r="G17" s="0"/>
      <c r="H17" s="0"/>
      <c r="I17" s="0"/>
      <c r="J17" s="0"/>
      <c r="K17" s="0"/>
      <c r="L17" s="0"/>
      <c r="M17" s="0"/>
      <c r="N17" s="0"/>
      <c r="O17" s="0"/>
      <c r="P17" s="0"/>
      <c r="Q17" s="0"/>
      <c r="R17" s="0"/>
      <c r="S17" s="0"/>
      <c r="T17" s="0"/>
      <c r="U17" s="0"/>
      <c r="V17" s="0"/>
      <c r="W17" s="0"/>
      <c r="X17" s="5"/>
      <c r="Y17" s="5"/>
      <c r="Z17" s="5"/>
      <c r="AA17" s="5"/>
      <c r="AB17" s="5"/>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0"/>
      <c r="B18" s="0"/>
      <c r="C18" s="0"/>
      <c r="D18" s="0"/>
      <c r="E18" s="5" t="s">
        <v>235</v>
      </c>
      <c r="F18" s="0"/>
      <c r="G18" s="0"/>
      <c r="H18" s="26" t="n">
        <v>250000000</v>
      </c>
      <c r="I18" s="26" t="n">
        <v>288000000</v>
      </c>
      <c r="J18" s="26" t="n">
        <v>295000000</v>
      </c>
      <c r="K18" s="18" t="s">
        <v>371</v>
      </c>
      <c r="L18" s="18"/>
      <c r="M18" s="18"/>
      <c r="N18" s="18"/>
      <c r="O18" s="18"/>
      <c r="P18" s="18"/>
      <c r="Q18" s="18"/>
      <c r="R18" s="7" t="n">
        <v>35673372</v>
      </c>
      <c r="S18" s="0"/>
      <c r="T18" s="0"/>
      <c r="U18" s="0"/>
      <c r="V18" s="0"/>
      <c r="W18" s="0"/>
      <c r="X18" s="5"/>
      <c r="Y18" s="5"/>
      <c r="Z18" s="5"/>
      <c r="AA18" s="5"/>
      <c r="AB18" s="5"/>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0"/>
      <c r="B19" s="0"/>
      <c r="C19" s="0"/>
      <c r="D19" s="0"/>
      <c r="E19" s="5" t="s">
        <v>237</v>
      </c>
      <c r="F19" s="0"/>
      <c r="G19" s="0"/>
      <c r="H19" s="26" t="n">
        <v>95000000</v>
      </c>
      <c r="I19" s="26" t="n">
        <v>100800000</v>
      </c>
      <c r="J19" s="26" t="n">
        <v>110000000</v>
      </c>
      <c r="K19" s="18" t="s">
        <v>371</v>
      </c>
      <c r="L19" s="18"/>
      <c r="M19" s="18"/>
      <c r="N19" s="18"/>
      <c r="O19" s="18"/>
      <c r="P19" s="18"/>
      <c r="Q19" s="18"/>
      <c r="R19" s="7" t="n">
        <v>11183602.122</v>
      </c>
      <c r="S19" s="0"/>
      <c r="T19" s="0"/>
      <c r="U19" s="0"/>
      <c r="V19" s="0"/>
      <c r="W19" s="0"/>
      <c r="X19" s="5"/>
      <c r="Y19" s="5"/>
      <c r="Z19" s="5"/>
      <c r="AA19" s="5"/>
      <c r="AB19" s="5"/>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0"/>
      <c r="B20" s="0"/>
      <c r="C20" s="5" t="s">
        <v>240</v>
      </c>
      <c r="D20" s="0"/>
      <c r="E20" s="0"/>
      <c r="F20" s="0"/>
      <c r="G20" s="0"/>
      <c r="H20" s="26" t="n">
        <f aca="false">H18+H19</f>
        <v>345000000</v>
      </c>
      <c r="I20" s="26" t="n">
        <f aca="false">I18+I19</f>
        <v>388800000</v>
      </c>
      <c r="J20" s="26" t="n">
        <f aca="false">J18+J19</f>
        <v>405000000</v>
      </c>
      <c r="K20" s="46" t="s">
        <v>372</v>
      </c>
      <c r="L20" s="46"/>
      <c r="M20" s="46"/>
      <c r="N20" s="46"/>
      <c r="O20" s="46"/>
      <c r="P20" s="46"/>
      <c r="Q20" s="46"/>
      <c r="R20" s="0"/>
      <c r="S20" s="0"/>
      <c r="T20" s="0"/>
      <c r="U20" s="0"/>
      <c r="V20" s="0"/>
      <c r="W20" s="0"/>
      <c r="X20" s="5"/>
      <c r="Y20" s="5"/>
      <c r="Z20" s="5"/>
      <c r="AA20" s="5"/>
      <c r="AB20" s="5"/>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0"/>
      <c r="B21" s="0"/>
      <c r="C21" s="5" t="s">
        <v>8</v>
      </c>
      <c r="D21" s="0"/>
      <c r="E21" s="5" t="s">
        <v>235</v>
      </c>
      <c r="F21" s="0"/>
      <c r="G21" s="0"/>
      <c r="H21" s="26" t="n">
        <f aca="false">H18*0.25</f>
        <v>62500000</v>
      </c>
      <c r="I21" s="26" t="n">
        <f aca="false">I18*0.25</f>
        <v>72000000</v>
      </c>
      <c r="J21" s="26" t="n">
        <f aca="false">J18*0.25</f>
        <v>73750000</v>
      </c>
      <c r="K21" s="46" t="s">
        <v>373</v>
      </c>
      <c r="L21" s="46"/>
      <c r="M21" s="46"/>
      <c r="N21" s="46"/>
      <c r="O21" s="46"/>
      <c r="P21" s="46"/>
      <c r="Q21" s="46"/>
      <c r="R21" s="0"/>
      <c r="S21" s="0"/>
      <c r="T21" s="0"/>
      <c r="U21" s="0"/>
      <c r="V21" s="0"/>
      <c r="W21" s="0"/>
      <c r="X21" s="5"/>
      <c r="Y21" s="5"/>
      <c r="Z21" s="5"/>
      <c r="AA21" s="5"/>
      <c r="AB21" s="5"/>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0"/>
      <c r="B22" s="0"/>
      <c r="C22" s="0"/>
      <c r="D22" s="0"/>
      <c r="E22" s="5" t="s">
        <v>237</v>
      </c>
      <c r="F22" s="0"/>
      <c r="G22" s="0"/>
      <c r="H22" s="26" t="n">
        <f aca="false">H19*0.25</f>
        <v>23750000</v>
      </c>
      <c r="I22" s="26" t="n">
        <f aca="false">I19*0.25</f>
        <v>25200000</v>
      </c>
      <c r="J22" s="26" t="n">
        <f aca="false">J19*0.25</f>
        <v>27500000</v>
      </c>
      <c r="K22" s="46" t="s">
        <v>374</v>
      </c>
      <c r="L22" s="46"/>
      <c r="M22" s="46"/>
      <c r="N22" s="46"/>
      <c r="O22" s="46"/>
      <c r="P22" s="46"/>
      <c r="Q22" s="46"/>
      <c r="R22" s="0"/>
      <c r="S22" s="0"/>
      <c r="T22" s="0"/>
      <c r="U22" s="0"/>
      <c r="V22" s="0"/>
      <c r="W22" s="0"/>
      <c r="X22" s="5"/>
      <c r="Y22" s="5"/>
      <c r="Z22" s="5"/>
      <c r="AA22" s="5"/>
      <c r="AB22" s="5"/>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0"/>
      <c r="B23" s="0"/>
      <c r="C23" s="5" t="s">
        <v>13</v>
      </c>
      <c r="D23" s="0"/>
      <c r="E23" s="0"/>
      <c r="F23" s="0"/>
      <c r="G23" s="0"/>
      <c r="H23" s="26" t="n">
        <f aca="false">H21+H22</f>
        <v>86250000</v>
      </c>
      <c r="I23" s="26" t="n">
        <f aca="false">I21+I22</f>
        <v>97200000</v>
      </c>
      <c r="J23" s="26" t="n">
        <f aca="false">J21+J22</f>
        <v>101250000</v>
      </c>
      <c r="K23" s="46" t="s">
        <v>372</v>
      </c>
      <c r="L23" s="46"/>
      <c r="M23" s="46"/>
      <c r="N23" s="46"/>
      <c r="O23" s="46"/>
      <c r="P23" s="46"/>
      <c r="Q23" s="46"/>
      <c r="R23" s="0"/>
      <c r="S23" s="0"/>
      <c r="T23" s="0"/>
      <c r="U23" s="0"/>
      <c r="V23" s="0"/>
      <c r="W23" s="0"/>
      <c r="X23" s="5"/>
      <c r="Y23" s="5"/>
      <c r="Z23" s="5"/>
      <c r="AA23" s="5"/>
      <c r="AB23" s="5"/>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0"/>
      <c r="B24" s="0"/>
      <c r="C24" s="5" t="s">
        <v>247</v>
      </c>
      <c r="D24" s="0"/>
      <c r="E24" s="0"/>
      <c r="F24" s="0"/>
      <c r="G24" s="0"/>
      <c r="H24" s="26" t="n">
        <f aca="false">(H18-H21)+(H19-H22)</f>
        <v>258750000</v>
      </c>
      <c r="I24" s="26" t="n">
        <f aca="false">(I18-I21)+(I19-I22)</f>
        <v>291600000</v>
      </c>
      <c r="J24" s="26" t="n">
        <f aca="false">(J18-J21)+(J19-J22)</f>
        <v>303750000</v>
      </c>
      <c r="K24" s="46" t="s">
        <v>375</v>
      </c>
      <c r="L24" s="46"/>
      <c r="M24" s="46"/>
      <c r="N24" s="46"/>
      <c r="O24" s="46"/>
      <c r="P24" s="46"/>
      <c r="Q24" s="46"/>
      <c r="R24" s="0"/>
      <c r="S24" s="0"/>
      <c r="T24" s="0"/>
      <c r="U24" s="0"/>
      <c r="V24" s="0"/>
      <c r="W24" s="0"/>
      <c r="X24" s="5"/>
      <c r="Y24" s="5"/>
      <c r="Z24" s="5"/>
      <c r="AA24" s="5"/>
      <c r="AB24" s="5"/>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0"/>
      <c r="B25" s="0"/>
      <c r="C25" s="0"/>
      <c r="D25" s="0"/>
      <c r="E25" s="0"/>
      <c r="F25" s="0"/>
      <c r="G25" s="0"/>
      <c r="H25" s="0"/>
      <c r="I25" s="0"/>
      <c r="J25" s="0"/>
      <c r="K25" s="0"/>
      <c r="L25" s="0"/>
      <c r="M25" s="0"/>
      <c r="N25" s="0"/>
      <c r="O25" s="0"/>
      <c r="P25" s="0"/>
      <c r="Q25" s="0"/>
      <c r="R25" s="0"/>
      <c r="S25" s="0"/>
      <c r="T25" s="0"/>
      <c r="U25" s="0"/>
      <c r="V25" s="0"/>
      <c r="W25" s="0"/>
      <c r="X25" s="5"/>
      <c r="Y25" s="5"/>
      <c r="Z25" s="5"/>
      <c r="AA25" s="5"/>
      <c r="AB25" s="5"/>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0"/>
      <c r="B26" s="0"/>
      <c r="C26" s="0"/>
      <c r="D26" s="0"/>
      <c r="E26" s="0"/>
      <c r="F26" s="0"/>
      <c r="G26" s="0"/>
      <c r="H26" s="0"/>
      <c r="I26" s="0"/>
      <c r="J26" s="0"/>
      <c r="K26" s="0"/>
      <c r="L26" s="0"/>
      <c r="M26" s="0"/>
      <c r="N26" s="0"/>
      <c r="O26" s="0"/>
      <c r="P26" s="0"/>
      <c r="Q26" s="0"/>
      <c r="R26" s="0"/>
      <c r="S26" s="0"/>
      <c r="T26" s="0"/>
      <c r="U26" s="0"/>
      <c r="V26" s="0"/>
      <c r="W26" s="0"/>
      <c r="X26" s="5"/>
      <c r="Y26" s="5"/>
      <c r="Z26" s="5"/>
      <c r="AA26" s="5"/>
      <c r="AB26" s="5"/>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true" outlineLevel="0" collapsed="false">
      <c r="A27" s="0"/>
      <c r="B27" s="0"/>
      <c r="C27" s="5" t="s">
        <v>248</v>
      </c>
      <c r="D27" s="0"/>
      <c r="E27" s="0"/>
      <c r="F27" s="0"/>
      <c r="G27" s="0"/>
      <c r="H27" s="16" t="s">
        <v>249</v>
      </c>
      <c r="I27" s="16"/>
      <c r="J27" s="16"/>
      <c r="K27" s="16"/>
      <c r="L27" s="16"/>
      <c r="M27" s="16"/>
      <c r="N27" s="0"/>
      <c r="O27" s="0"/>
      <c r="P27" s="0"/>
      <c r="Q27" s="0"/>
      <c r="R27" s="0"/>
      <c r="S27" s="0"/>
      <c r="T27" s="0"/>
      <c r="U27" s="0"/>
      <c r="V27" s="0"/>
      <c r="W27" s="0"/>
      <c r="X27" s="5"/>
      <c r="Y27" s="5"/>
      <c r="Z27" s="5"/>
      <c r="AA27" s="5"/>
      <c r="AB27" s="5"/>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7" customFormat="true" ht="15" hidden="false" customHeight="false" outlineLevel="0" collapsed="false">
      <c r="A28" s="8"/>
      <c r="B28" s="5"/>
      <c r="D28" s="5"/>
      <c r="E28" s="5" t="s">
        <v>173</v>
      </c>
      <c r="F28" s="5"/>
      <c r="G28" s="6"/>
      <c r="H28" s="16"/>
      <c r="I28" s="16"/>
      <c r="J28" s="16"/>
      <c r="K28" s="16"/>
      <c r="L28" s="16"/>
      <c r="M28" s="16"/>
      <c r="O28" s="18" t="s">
        <v>376</v>
      </c>
      <c r="P28" s="18"/>
      <c r="Q28" s="18"/>
    </row>
    <row r="29" customFormat="false" ht="15" hidden="false" customHeight="false" outlineLevel="0" collapsed="false">
      <c r="A29" s="8"/>
      <c r="E29" s="5" t="s">
        <v>174</v>
      </c>
      <c r="H29" s="16"/>
      <c r="I29" s="16"/>
      <c r="J29" s="16"/>
      <c r="K29" s="16"/>
      <c r="L29" s="16"/>
      <c r="M29" s="16"/>
      <c r="O29" s="47" t="s">
        <v>376</v>
      </c>
      <c r="P29" s="47"/>
      <c r="Q29" s="47"/>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8"/>
      <c r="E30" s="5" t="s">
        <v>175</v>
      </c>
      <c r="K30" s="0"/>
      <c r="L30" s="0"/>
      <c r="M30" s="0"/>
      <c r="N30" s="0"/>
      <c r="O30" s="47" t="s">
        <v>376</v>
      </c>
      <c r="P30" s="47"/>
      <c r="Q30" s="47"/>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8"/>
      <c r="C31" s="11" t="s">
        <v>6</v>
      </c>
      <c r="D31" s="11"/>
      <c r="E31" s="0"/>
      <c r="F31" s="11"/>
      <c r="H31" s="33" t="n">
        <f aca="false">H28+H29</f>
        <v>0</v>
      </c>
      <c r="I31" s="33" t="n">
        <f aca="false">I28+I29</f>
        <v>0</v>
      </c>
      <c r="J31" s="33" t="n">
        <f aca="false">J28+J29</f>
        <v>0</v>
      </c>
      <c r="K31" s="13" t="n">
        <f aca="false">K28+K29</f>
        <v>0</v>
      </c>
      <c r="L31" s="13" t="n">
        <f aca="false">L28+L29</f>
        <v>0</v>
      </c>
      <c r="M31" s="13" t="n">
        <f aca="false">M28+M29</f>
        <v>0</v>
      </c>
      <c r="N31" s="7" t="n">
        <v>0</v>
      </c>
      <c r="O31" s="18" t="s">
        <v>372</v>
      </c>
      <c r="P31" s="18"/>
      <c r="Q31" s="18"/>
      <c r="R31" s="13"/>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8"/>
      <c r="C32" s="11"/>
      <c r="D32" s="11"/>
      <c r="E32" s="0"/>
      <c r="F32" s="11"/>
      <c r="H32" s="33"/>
      <c r="I32" s="33"/>
      <c r="J32" s="33"/>
      <c r="K32" s="13"/>
      <c r="L32" s="13"/>
      <c r="M32" s="13"/>
      <c r="N32" s="0"/>
      <c r="P32" s="21"/>
      <c r="Q32" s="13"/>
      <c r="R32" s="13"/>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8"/>
      <c r="C33" s="5" t="s">
        <v>8</v>
      </c>
      <c r="D33" s="11"/>
      <c r="E33" s="11" t="s">
        <v>173</v>
      </c>
      <c r="F33" s="11"/>
      <c r="K33" s="0"/>
      <c r="L33" s="0"/>
      <c r="M33" s="0"/>
      <c r="N33" s="0"/>
      <c r="O33" s="18" t="s">
        <v>377</v>
      </c>
      <c r="P33" s="18"/>
      <c r="Q33" s="18"/>
      <c r="R33" s="0"/>
      <c r="S33" s="7" t="s">
        <v>257</v>
      </c>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8"/>
      <c r="C34" s="11"/>
      <c r="D34" s="11"/>
      <c r="E34" s="11" t="s">
        <v>174</v>
      </c>
      <c r="F34" s="11"/>
      <c r="K34" s="0"/>
      <c r="L34" s="0"/>
      <c r="M34" s="0"/>
      <c r="N34" s="0"/>
      <c r="O34" s="47" t="s">
        <v>377</v>
      </c>
      <c r="P34" s="47"/>
      <c r="Q34" s="47"/>
      <c r="R34" s="0"/>
      <c r="S34" s="7" t="s">
        <v>259</v>
      </c>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8"/>
      <c r="C35" s="11"/>
      <c r="D35" s="11"/>
      <c r="E35" s="11" t="s">
        <v>175</v>
      </c>
      <c r="F35" s="11"/>
      <c r="H35" s="33"/>
      <c r="I35" s="33"/>
      <c r="J35" s="33"/>
      <c r="K35" s="13"/>
      <c r="L35" s="13"/>
      <c r="M35" s="13"/>
      <c r="N35" s="0"/>
      <c r="O35" s="47" t="s">
        <v>377</v>
      </c>
      <c r="P35" s="47"/>
      <c r="Q35" s="47"/>
      <c r="R35" s="13"/>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8"/>
      <c r="C36" s="4" t="s">
        <v>13</v>
      </c>
      <c r="D36" s="11"/>
      <c r="E36" s="11"/>
      <c r="F36" s="11"/>
      <c r="H36" s="27" t="n">
        <f aca="false">H33+H34+H35</f>
        <v>0</v>
      </c>
      <c r="I36" s="27" t="n">
        <f aca="false">I33+I34+I35</f>
        <v>0</v>
      </c>
      <c r="J36" s="27" t="n">
        <f aca="false">J33+J34+J35</f>
        <v>0</v>
      </c>
      <c r="K36" s="14" t="n">
        <f aca="false">K33+K34+K35</f>
        <v>0</v>
      </c>
      <c r="L36" s="14" t="n">
        <f aca="false">L33+L34+L35</f>
        <v>0</v>
      </c>
      <c r="M36" s="14" t="n">
        <f aca="false">M33+M34+M35</f>
        <v>0</v>
      </c>
      <c r="N36" s="15" t="n">
        <f aca="false">N33+N34+N35</f>
        <v>0</v>
      </c>
      <c r="O36" s="48" t="s">
        <v>378</v>
      </c>
      <c r="P36" s="48"/>
      <c r="Q36" s="48"/>
      <c r="R36" s="6"/>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8"/>
      <c r="C37" s="4" t="s">
        <v>265</v>
      </c>
      <c r="H37" s="26" t="n">
        <f aca="false">H31-H36</f>
        <v>0</v>
      </c>
      <c r="I37" s="26" t="n">
        <f aca="false">I31-I36</f>
        <v>0</v>
      </c>
      <c r="J37" s="26" t="n">
        <f aca="false">J31-J36</f>
        <v>0</v>
      </c>
      <c r="K37" s="15" t="n">
        <f aca="false">K31-K36</f>
        <v>0</v>
      </c>
      <c r="L37" s="15" t="n">
        <f aca="false">L31-L36</f>
        <v>0</v>
      </c>
      <c r="M37" s="15" t="n">
        <f aca="false">M31-M36</f>
        <v>0</v>
      </c>
      <c r="N37" s="15" t="n">
        <f aca="false">N31-N36</f>
        <v>0</v>
      </c>
      <c r="O37" s="46" t="s">
        <v>379</v>
      </c>
      <c r="P37" s="46"/>
      <c r="Q37" s="46"/>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8"/>
      <c r="C38" s="4"/>
      <c r="K38" s="0"/>
      <c r="L38" s="0"/>
      <c r="M38" s="0"/>
      <c r="N38" s="0"/>
      <c r="O38" s="0"/>
      <c r="P38" s="21"/>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8"/>
      <c r="C39" s="4" t="s">
        <v>268</v>
      </c>
      <c r="H39" s="26" t="n">
        <f aca="false">H37+H24</f>
        <v>258750000</v>
      </c>
      <c r="I39" s="26" t="n">
        <f aca="false">I37+I24</f>
        <v>291600000</v>
      </c>
      <c r="J39" s="26" t="n">
        <f aca="false">J37+J24</f>
        <v>303750000</v>
      </c>
      <c r="K39" s="15" t="e">
        <f aca="false">K37+K24</f>
        <v>#VALUE!</v>
      </c>
      <c r="L39" s="15" t="n">
        <f aca="false">L37+L24</f>
        <v>0</v>
      </c>
      <c r="M39" s="15" t="n">
        <f aca="false">M37+M24</f>
        <v>0</v>
      </c>
      <c r="N39" s="15" t="n">
        <f aca="false">N37+N24</f>
        <v>0</v>
      </c>
      <c r="O39" s="46" t="s">
        <v>380</v>
      </c>
      <c r="P39" s="46"/>
      <c r="Q39" s="46"/>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8"/>
      <c r="C40" s="0"/>
      <c r="D40" s="4"/>
      <c r="E40" s="4"/>
      <c r="F40" s="4"/>
      <c r="K40" s="0"/>
      <c r="L40" s="0"/>
      <c r="M40" s="0"/>
      <c r="N40" s="0"/>
      <c r="O40" s="21"/>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0"/>
      <c r="B41" s="5" t="s">
        <v>176</v>
      </c>
      <c r="C41" s="0"/>
      <c r="D41" s="0"/>
      <c r="E41" s="0"/>
      <c r="F41" s="0"/>
      <c r="G41" s="0"/>
      <c r="H41" s="0"/>
      <c r="I41" s="0"/>
      <c r="J41" s="0"/>
      <c r="K41" s="0"/>
      <c r="L41" s="0"/>
      <c r="M41" s="0"/>
      <c r="N41" s="0"/>
      <c r="O41" s="0"/>
      <c r="P41" s="0"/>
      <c r="Q41" s="0"/>
      <c r="R41" s="0"/>
      <c r="S41" s="0"/>
      <c r="T41" s="5"/>
      <c r="U41" s="5"/>
      <c r="V41" s="5"/>
      <c r="W41" s="5"/>
      <c r="X41" s="5"/>
      <c r="Y41" s="5"/>
      <c r="Z41" s="5"/>
      <c r="AA41" s="5"/>
      <c r="AB41" s="5"/>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0"/>
      <c r="B42" s="5" t="n">
        <v>5</v>
      </c>
      <c r="C42" s="5" t="s">
        <v>177</v>
      </c>
      <c r="D42" s="0"/>
      <c r="E42" s="0"/>
      <c r="F42" s="5" t="s">
        <v>178</v>
      </c>
      <c r="G42" s="0"/>
      <c r="H42" s="26" t="n">
        <f aca="false">0.05*H39</f>
        <v>12937500</v>
      </c>
      <c r="I42" s="34" t="n">
        <f aca="false">0.05*I39</f>
        <v>14580000</v>
      </c>
      <c r="J42" s="34" t="n">
        <f aca="false">0.05*J39</f>
        <v>15187500</v>
      </c>
      <c r="K42" s="49" t="s">
        <v>381</v>
      </c>
      <c r="L42" s="49"/>
      <c r="M42" s="49"/>
      <c r="N42" s="49"/>
      <c r="O42" s="49"/>
      <c r="P42" s="49"/>
      <c r="Q42" s="49"/>
      <c r="R42" s="0"/>
      <c r="S42" s="0"/>
      <c r="T42" s="5"/>
      <c r="U42" s="5"/>
      <c r="V42" s="5"/>
      <c r="W42" s="5"/>
      <c r="X42" s="5"/>
      <c r="Y42" s="5"/>
      <c r="Z42" s="5"/>
      <c r="AA42" s="5"/>
      <c r="AB42" s="5"/>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true" outlineLevel="0" collapsed="false">
      <c r="A43" s="0"/>
      <c r="B43" s="5" t="n">
        <v>18</v>
      </c>
      <c r="C43" s="5" t="s">
        <v>25</v>
      </c>
      <c r="D43" s="0"/>
      <c r="E43" s="0"/>
      <c r="F43" s="5" t="s">
        <v>178</v>
      </c>
      <c r="G43" s="0"/>
      <c r="H43" s="26" t="n">
        <f aca="false">0.18*H39</f>
        <v>46575000</v>
      </c>
      <c r="I43" s="34" t="n">
        <f aca="false">0.15*I39</f>
        <v>43740000</v>
      </c>
      <c r="J43" s="34" t="n">
        <f aca="false">0.15*J39</f>
        <v>45562500</v>
      </c>
      <c r="K43" s="49"/>
      <c r="L43" s="49"/>
      <c r="M43" s="49"/>
      <c r="N43" s="49"/>
      <c r="O43" s="49"/>
      <c r="P43" s="49"/>
      <c r="Q43" s="49"/>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0"/>
      <c r="B44" s="5" t="n">
        <v>12</v>
      </c>
      <c r="C44" s="5" t="s">
        <v>180</v>
      </c>
      <c r="D44" s="0"/>
      <c r="E44" s="0"/>
      <c r="F44" s="5" t="s">
        <v>178</v>
      </c>
      <c r="G44" s="0"/>
      <c r="H44" s="26" t="n">
        <f aca="false">0.12*H39</f>
        <v>31050000</v>
      </c>
      <c r="I44" s="34" t="n">
        <f aca="false">0.12*I39</f>
        <v>34992000</v>
      </c>
      <c r="J44" s="34" t="n">
        <f aca="false">0.12*J39</f>
        <v>36450000</v>
      </c>
      <c r="K44" s="49"/>
      <c r="L44" s="49"/>
      <c r="M44" s="49"/>
      <c r="N44" s="49"/>
      <c r="O44" s="49"/>
      <c r="P44" s="49"/>
      <c r="Q44" s="49"/>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0"/>
      <c r="B45" s="5" t="n">
        <v>8</v>
      </c>
      <c r="C45" s="5" t="s">
        <v>181</v>
      </c>
      <c r="D45" s="0"/>
      <c r="E45" s="0"/>
      <c r="F45" s="5" t="s">
        <v>178</v>
      </c>
      <c r="G45" s="0"/>
      <c r="H45" s="35" t="n">
        <f aca="false">0.08*H39</f>
        <v>20700000</v>
      </c>
      <c r="I45" s="34" t="n">
        <f aca="false">0.08*I39</f>
        <v>23328000</v>
      </c>
      <c r="J45" s="34" t="n">
        <f aca="false">0.08*J39</f>
        <v>24300000</v>
      </c>
      <c r="K45" s="49"/>
      <c r="L45" s="49"/>
      <c r="M45" s="49"/>
      <c r="N45" s="49"/>
      <c r="O45" s="49"/>
      <c r="P45" s="49"/>
      <c r="Q45" s="49"/>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0"/>
      <c r="B46" s="5" t="n">
        <v>10</v>
      </c>
      <c r="C46" s="5" t="s">
        <v>33</v>
      </c>
      <c r="D46" s="0"/>
      <c r="E46" s="0"/>
      <c r="F46" s="5" t="s">
        <v>178</v>
      </c>
      <c r="G46" s="0"/>
      <c r="H46" s="26" t="n">
        <f aca="false">0.1*H39</f>
        <v>25875000</v>
      </c>
      <c r="I46" s="34" t="n">
        <f aca="false">0.1*I39</f>
        <v>29160000</v>
      </c>
      <c r="J46" s="34" t="n">
        <f aca="false">0.1*J39</f>
        <v>30375000</v>
      </c>
      <c r="K46" s="49"/>
      <c r="L46" s="49"/>
      <c r="M46" s="49"/>
      <c r="N46" s="49"/>
      <c r="O46" s="49"/>
      <c r="P46" s="49"/>
      <c r="Q46" s="49"/>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0"/>
      <c r="B47" s="5" t="n">
        <v>10</v>
      </c>
      <c r="C47" s="5" t="s">
        <v>31</v>
      </c>
      <c r="D47" s="0"/>
      <c r="E47" s="0"/>
      <c r="F47" s="5" t="s">
        <v>178</v>
      </c>
      <c r="G47" s="0"/>
      <c r="H47" s="26" t="n">
        <f aca="false">0.1*H39</f>
        <v>25875000</v>
      </c>
      <c r="I47" s="34" t="n">
        <f aca="false">0.1*I39</f>
        <v>29160000</v>
      </c>
      <c r="J47" s="34" t="n">
        <f aca="false">0.1*J39</f>
        <v>30375000</v>
      </c>
      <c r="K47" s="49"/>
      <c r="L47" s="49"/>
      <c r="M47" s="49"/>
      <c r="N47" s="49"/>
      <c r="O47" s="49"/>
      <c r="P47" s="49"/>
      <c r="Q47" s="49"/>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0"/>
      <c r="B48" s="0"/>
      <c r="C48" s="5" t="s">
        <v>37</v>
      </c>
      <c r="D48" s="0"/>
      <c r="E48" s="8"/>
      <c r="F48" s="0"/>
      <c r="G48" s="0"/>
      <c r="H48" s="0"/>
      <c r="I48" s="18" t="s">
        <v>382</v>
      </c>
      <c r="J48" s="18"/>
      <c r="K48" s="18"/>
      <c r="L48" s="18"/>
      <c r="M48" s="18"/>
      <c r="N48" s="18"/>
      <c r="O48" s="18"/>
      <c r="P48" s="18"/>
      <c r="Q48" s="18"/>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0"/>
      <c r="B49" s="5" t="n">
        <v>10</v>
      </c>
      <c r="C49" s="5" t="s">
        <v>184</v>
      </c>
      <c r="D49" s="0"/>
      <c r="E49" s="0"/>
      <c r="F49" s="0"/>
      <c r="G49" s="0"/>
      <c r="H49" s="26" t="n">
        <f aca="false">(H39)*0.1</f>
        <v>25875000</v>
      </c>
      <c r="I49" s="26" t="n">
        <f aca="false">(I39)*0.1</f>
        <v>29160000</v>
      </c>
      <c r="J49" s="26" t="n">
        <f aca="false">(J39)*0.1</f>
        <v>30375000</v>
      </c>
      <c r="K49" s="46" t="s">
        <v>383</v>
      </c>
      <c r="L49" s="46"/>
      <c r="M49" s="46"/>
      <c r="N49" s="46"/>
      <c r="O49" s="46"/>
      <c r="P49" s="46"/>
      <c r="Q49" s="46"/>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4" customFormat="true" ht="15" hidden="false" customHeight="false" outlineLevel="0" collapsed="false">
      <c r="A50" s="8"/>
      <c r="B50" s="4" t="n">
        <f aca="false">SUM(B42:B49)</f>
        <v>73</v>
      </c>
      <c r="C50" s="4" t="s">
        <v>40</v>
      </c>
      <c r="G50" s="6"/>
      <c r="H50" s="36" t="n">
        <f aca="false">SUM(H43:H49)</f>
        <v>175950000</v>
      </c>
      <c r="I50" s="36" t="n">
        <f aca="false">SUM(I42:I49)</f>
        <v>204120000</v>
      </c>
      <c r="J50" s="36" t="n">
        <f aca="false">SUM(J43:J49)</f>
        <v>197437500</v>
      </c>
      <c r="K50" s="50" t="s">
        <v>384</v>
      </c>
      <c r="L50" s="50"/>
      <c r="M50" s="50"/>
      <c r="N50" s="50"/>
      <c r="O50" s="50"/>
      <c r="P50" s="50"/>
      <c r="Q50" s="50"/>
      <c r="R50" s="6"/>
      <c r="S50" s="6"/>
      <c r="T50" s="6"/>
      <c r="U50" s="6"/>
      <c r="V50" s="6"/>
      <c r="W50" s="6"/>
      <c r="X50" s="6"/>
      <c r="Y50" s="6"/>
      <c r="Z50" s="6"/>
      <c r="AA50" s="6"/>
      <c r="AB50" s="6"/>
    </row>
    <row r="51" customFormat="false" ht="15" hidden="false" customHeight="false" outlineLevel="0" collapsed="false">
      <c r="A51" s="8"/>
      <c r="B51" s="0"/>
      <c r="C51" s="4" t="s">
        <v>186</v>
      </c>
      <c r="D51" s="0"/>
      <c r="E51" s="0"/>
      <c r="F51" s="0"/>
      <c r="H51" s="27" t="n">
        <f aca="false">H39-H50</f>
        <v>82800000</v>
      </c>
      <c r="I51" s="27" t="n">
        <f aca="false">I39-I50</f>
        <v>87480000</v>
      </c>
      <c r="J51" s="27" t="n">
        <f aca="false">J39-J50</f>
        <v>106312500</v>
      </c>
      <c r="K51" s="48" t="s">
        <v>385</v>
      </c>
      <c r="L51" s="48"/>
      <c r="M51" s="48"/>
      <c r="N51" s="48"/>
      <c r="O51" s="48"/>
      <c r="P51" s="48"/>
      <c r="Q51" s="48"/>
      <c r="R51" s="6"/>
      <c r="S51" s="6"/>
      <c r="T51" s="6"/>
      <c r="U51" s="6"/>
      <c r="V51" s="6"/>
      <c r="W51" s="6"/>
      <c r="X51" s="6"/>
      <c r="Y51" s="6"/>
      <c r="Z51" s="6"/>
      <c r="AA51" s="6"/>
      <c r="AB51" s="6"/>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0"/>
      <c r="B52" s="0"/>
      <c r="C52" s="25" t="s">
        <v>284</v>
      </c>
      <c r="D52" s="0"/>
      <c r="E52" s="0"/>
      <c r="F52" s="0"/>
      <c r="G52" s="0"/>
      <c r="H52" s="26" t="n">
        <f aca="false">H74*0.05</f>
        <v>0</v>
      </c>
      <c r="I52" s="26" t="n">
        <f aca="false">I74*0.05</f>
        <v>0</v>
      </c>
      <c r="J52" s="26" t="n">
        <f aca="false">J74*0.05</f>
        <v>0</v>
      </c>
      <c r="K52" s="18" t="s">
        <v>386</v>
      </c>
      <c r="L52" s="18"/>
      <c r="M52" s="18"/>
      <c r="N52" s="18"/>
      <c r="O52" s="18"/>
      <c r="P52" s="18"/>
      <c r="Q52" s="18"/>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0"/>
      <c r="B53" s="0"/>
      <c r="C53" s="5" t="s">
        <v>188</v>
      </c>
      <c r="D53" s="0"/>
      <c r="E53" s="0"/>
      <c r="F53" s="0"/>
      <c r="G53" s="0"/>
      <c r="H53" s="26" t="n">
        <f aca="false">H51+H52</f>
        <v>82800000</v>
      </c>
      <c r="I53" s="26" t="n">
        <f aca="false">I51+I52</f>
        <v>87480000</v>
      </c>
      <c r="J53" s="26" t="n">
        <f aca="false">J51+J52</f>
        <v>106312500</v>
      </c>
      <c r="K53" s="46" t="s">
        <v>387</v>
      </c>
      <c r="L53" s="46"/>
      <c r="M53" s="46"/>
      <c r="N53" s="46"/>
      <c r="O53" s="46"/>
      <c r="P53" s="46"/>
      <c r="Q53" s="46"/>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0"/>
      <c r="B54" s="0"/>
      <c r="C54" s="25" t="s">
        <v>48</v>
      </c>
      <c r="D54" s="0"/>
      <c r="E54" s="0"/>
      <c r="F54" s="0"/>
      <c r="G54" s="0"/>
      <c r="H54" s="26" t="n">
        <f aca="false">G78*0.12</f>
        <v>0</v>
      </c>
      <c r="I54" s="26" t="n">
        <f aca="false">H78*0.12</f>
        <v>1800000</v>
      </c>
      <c r="J54" s="26" t="n">
        <f aca="false">I78*0.12</f>
        <v>1800000</v>
      </c>
      <c r="K54" s="18" t="s">
        <v>388</v>
      </c>
      <c r="L54" s="18"/>
      <c r="M54" s="18"/>
      <c r="N54" s="18"/>
      <c r="O54" s="18"/>
      <c r="P54" s="18"/>
      <c r="Q54" s="18"/>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0"/>
      <c r="B55" s="0"/>
      <c r="C55" s="5" t="s">
        <v>51</v>
      </c>
      <c r="D55" s="0"/>
      <c r="E55" s="0"/>
      <c r="F55" s="0"/>
      <c r="G55" s="0"/>
      <c r="H55" s="26" t="n">
        <f aca="false">H53-H54</f>
        <v>82800000</v>
      </c>
      <c r="I55" s="26" t="n">
        <f aca="false">I53-I54</f>
        <v>85680000</v>
      </c>
      <c r="J55" s="26" t="n">
        <f aca="false">J53-J54</f>
        <v>104512500</v>
      </c>
      <c r="K55" s="46" t="s">
        <v>389</v>
      </c>
      <c r="L55" s="46"/>
      <c r="M55" s="46"/>
      <c r="N55" s="46"/>
      <c r="O55" s="46"/>
      <c r="P55" s="46"/>
      <c r="Q55" s="46"/>
      <c r="R55" s="0"/>
      <c r="S55" s="7" t="s">
        <v>291</v>
      </c>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0"/>
      <c r="B56" s="0"/>
      <c r="C56" s="5" t="s">
        <v>294</v>
      </c>
      <c r="D56" s="0"/>
      <c r="E56" s="0"/>
      <c r="F56" s="0"/>
      <c r="G56" s="0"/>
      <c r="H56" s="26" t="n">
        <f aca="false">(H53-H54)*0.2</f>
        <v>16560000</v>
      </c>
      <c r="I56" s="26" t="n">
        <f aca="false">(I53-I54)*0.2</f>
        <v>17136000</v>
      </c>
      <c r="J56" s="26" t="n">
        <f aca="false">(J53-J54)*0.2</f>
        <v>20902500</v>
      </c>
      <c r="K56" s="46" t="s">
        <v>388</v>
      </c>
      <c r="L56" s="46"/>
      <c r="M56" s="46"/>
      <c r="N56" s="46"/>
      <c r="O56" s="46"/>
      <c r="P56" s="46"/>
      <c r="Q56" s="46"/>
      <c r="R56" s="0"/>
      <c r="S56" s="7" t="s">
        <v>295</v>
      </c>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0"/>
      <c r="B57" s="0"/>
      <c r="C57" s="4" t="s">
        <v>190</v>
      </c>
      <c r="D57" s="4"/>
      <c r="E57" s="4"/>
      <c r="F57" s="4"/>
      <c r="G57" s="0"/>
      <c r="H57" s="27" t="n">
        <f aca="false">H55-H56</f>
        <v>66240000</v>
      </c>
      <c r="I57" s="27" t="n">
        <f aca="false">I55-I56</f>
        <v>68544000</v>
      </c>
      <c r="J57" s="27" t="n">
        <f aca="false">J55-J56</f>
        <v>83610000</v>
      </c>
      <c r="K57" s="48" t="s">
        <v>387</v>
      </c>
      <c r="L57" s="48"/>
      <c r="M57" s="48"/>
      <c r="N57" s="48"/>
      <c r="O57" s="48"/>
      <c r="P57" s="48"/>
      <c r="Q57" s="48"/>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61" customFormat="false" ht="15" hidden="false" customHeight="false" outlineLevel="0" collapsed="false">
      <c r="A61" s="5"/>
      <c r="B61" s="0"/>
      <c r="C61" s="0"/>
      <c r="D61" s="0"/>
      <c r="E61" s="0"/>
      <c r="F61" s="0"/>
      <c r="G61" s="0"/>
      <c r="H61" s="27" t="s">
        <v>191</v>
      </c>
      <c r="I61" s="27"/>
      <c r="J61" s="27"/>
      <c r="K61" s="6"/>
      <c r="L61" s="6"/>
      <c r="M61" s="6"/>
      <c r="N61" s="6"/>
      <c r="O61" s="0"/>
      <c r="P61" s="0"/>
      <c r="Q61" s="0"/>
      <c r="R61" s="0"/>
      <c r="S61" s="0"/>
      <c r="T61" s="5"/>
      <c r="U61" s="5"/>
      <c r="V61" s="5"/>
      <c r="W61" s="5"/>
      <c r="X61" s="5"/>
      <c r="Y61" s="5"/>
      <c r="Z61" s="5"/>
      <c r="AA61" s="5"/>
      <c r="AB61" s="5"/>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5"/>
      <c r="B62" s="0"/>
      <c r="C62" s="0"/>
      <c r="D62" s="0"/>
      <c r="E62" s="0"/>
      <c r="F62" s="0"/>
      <c r="G62" s="0"/>
      <c r="H62" s="27"/>
      <c r="I62" s="27" t="s">
        <v>192</v>
      </c>
      <c r="J62" s="27"/>
      <c r="K62" s="6"/>
      <c r="L62" s="6"/>
      <c r="M62" s="6"/>
      <c r="N62" s="6"/>
      <c r="O62" s="0"/>
      <c r="P62" s="0"/>
      <c r="Q62" s="0"/>
      <c r="R62" s="0"/>
      <c r="S62" s="0"/>
      <c r="T62" s="5"/>
      <c r="U62" s="5"/>
      <c r="V62" s="5"/>
      <c r="W62" s="5"/>
      <c r="X62" s="5"/>
      <c r="Y62" s="5"/>
      <c r="Z62" s="5"/>
      <c r="AA62" s="5"/>
      <c r="AB62" s="5"/>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5"/>
      <c r="B63" s="0"/>
      <c r="C63" s="0"/>
      <c r="D63" s="0"/>
      <c r="E63" s="0"/>
      <c r="F63" s="0"/>
      <c r="G63" s="0"/>
      <c r="H63" s="27" t="s">
        <v>170</v>
      </c>
      <c r="I63" s="27" t="s">
        <v>170</v>
      </c>
      <c r="J63" s="27" t="s">
        <v>170</v>
      </c>
      <c r="K63" s="6" t="s">
        <v>170</v>
      </c>
      <c r="L63" s="6" t="s">
        <v>170</v>
      </c>
      <c r="M63" s="6" t="s">
        <v>170</v>
      </c>
      <c r="N63" s="6" t="s">
        <v>170</v>
      </c>
      <c r="O63" s="21" t="s">
        <v>170</v>
      </c>
      <c r="P63" s="7" t="s">
        <v>170</v>
      </c>
      <c r="Q63" s="7" t="s">
        <v>170</v>
      </c>
      <c r="R63" s="0"/>
      <c r="S63" s="0"/>
      <c r="T63" s="5"/>
      <c r="U63" s="5"/>
      <c r="V63" s="5"/>
      <c r="W63" s="5"/>
      <c r="X63" s="5"/>
      <c r="Y63" s="5"/>
      <c r="Z63" s="5"/>
      <c r="AA63" s="5"/>
      <c r="AB63" s="5"/>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5"/>
      <c r="B64" s="0"/>
      <c r="C64" s="0"/>
      <c r="D64" s="0"/>
      <c r="E64" s="0"/>
      <c r="F64" s="0"/>
      <c r="G64" s="6" t="s">
        <v>194</v>
      </c>
      <c r="H64" s="27" t="n">
        <v>-3</v>
      </c>
      <c r="I64" s="27" t="n">
        <v>-2</v>
      </c>
      <c r="J64" s="27" t="n">
        <v>-1</v>
      </c>
      <c r="K64" s="6" t="n">
        <v>1</v>
      </c>
      <c r="L64" s="6" t="n">
        <v>2</v>
      </c>
      <c r="M64" s="6" t="n">
        <v>3</v>
      </c>
      <c r="N64" s="6" t="n">
        <v>4</v>
      </c>
      <c r="O64" s="21" t="n">
        <v>5</v>
      </c>
      <c r="P64" s="7" t="n">
        <v>6</v>
      </c>
      <c r="Q64" s="7" t="n">
        <v>7</v>
      </c>
      <c r="R64" s="0"/>
      <c r="S64" s="0"/>
      <c r="T64" s="5"/>
      <c r="U64" s="5"/>
      <c r="V64" s="5"/>
      <c r="W64" s="5"/>
      <c r="X64" s="5"/>
      <c r="Y64" s="5"/>
      <c r="Z64" s="5"/>
      <c r="AA64" s="5"/>
      <c r="AB64" s="5"/>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5"/>
      <c r="B65" s="0"/>
      <c r="C65" s="0"/>
      <c r="D65" s="0"/>
      <c r="E65" s="0"/>
      <c r="F65" s="0"/>
      <c r="G65" s="6" t="s">
        <v>195</v>
      </c>
      <c r="H65" s="0"/>
      <c r="I65" s="0"/>
      <c r="J65" s="0"/>
      <c r="K65" s="0"/>
      <c r="L65" s="0"/>
      <c r="M65" s="0"/>
      <c r="N65" s="0"/>
      <c r="O65" s="0"/>
      <c r="P65" s="0"/>
      <c r="Q65" s="0"/>
      <c r="R65" s="0"/>
      <c r="S65" s="0"/>
      <c r="T65" s="5"/>
      <c r="U65" s="5"/>
      <c r="V65" s="5"/>
      <c r="W65" s="5"/>
      <c r="X65" s="5"/>
      <c r="Y65" s="5"/>
      <c r="Z65" s="5"/>
      <c r="AA65" s="5"/>
      <c r="AB65" s="5"/>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5"/>
      <c r="B66" s="4" t="s">
        <v>197</v>
      </c>
      <c r="C66" s="0"/>
      <c r="D66" s="0"/>
      <c r="E66" s="0"/>
      <c r="F66" s="0"/>
      <c r="G66" s="0"/>
      <c r="H66" s="0"/>
      <c r="I66" s="0"/>
      <c r="J66" s="0"/>
      <c r="K66" s="0"/>
      <c r="L66" s="0"/>
      <c r="M66" s="0"/>
      <c r="N66" s="0"/>
      <c r="O66" s="0"/>
      <c r="P66" s="0"/>
      <c r="Q66" s="0"/>
      <c r="R66" s="0"/>
      <c r="S66" s="0"/>
      <c r="T66" s="5"/>
      <c r="U66" s="5"/>
      <c r="V66" s="5"/>
      <c r="W66" s="5"/>
      <c r="X66" s="5"/>
      <c r="Y66" s="5"/>
      <c r="Z66" s="5"/>
      <c r="AA66" s="5"/>
      <c r="AB66" s="5"/>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5"/>
      <c r="B67" s="0"/>
      <c r="C67" s="5" t="s">
        <v>60</v>
      </c>
      <c r="D67" s="0"/>
      <c r="E67" s="0"/>
      <c r="F67" s="0"/>
      <c r="G67" s="6" t="n">
        <v>20000000</v>
      </c>
      <c r="H67" s="26" t="n">
        <f aca="false">H128</f>
        <v>51740000</v>
      </c>
      <c r="I67" s="26" t="n">
        <f aca="false">I128</f>
        <v>134264000</v>
      </c>
      <c r="J67" s="26" t="n">
        <f aca="false">J128</f>
        <v>218630000</v>
      </c>
      <c r="K67" s="18" t="s">
        <v>390</v>
      </c>
      <c r="L67" s="18"/>
      <c r="M67" s="18"/>
      <c r="N67" s="18"/>
      <c r="O67" s="18"/>
      <c r="P67" s="18"/>
      <c r="Q67" s="18"/>
      <c r="R67" s="0"/>
      <c r="S67" s="0"/>
      <c r="T67" s="5"/>
      <c r="U67" s="5"/>
      <c r="V67" s="5"/>
      <c r="W67" s="5"/>
      <c r="X67" s="5"/>
      <c r="Y67" s="5"/>
      <c r="Z67" s="5"/>
      <c r="AA67" s="5"/>
      <c r="AB67" s="5"/>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5"/>
      <c r="B68" s="0"/>
      <c r="C68" s="5" t="s">
        <v>62</v>
      </c>
      <c r="D68" s="0"/>
      <c r="E68" s="0"/>
      <c r="F68" s="0"/>
      <c r="G68" s="0"/>
      <c r="H68" s="26" t="n">
        <f aca="false">(H31+H20)*0.1</f>
        <v>34500000</v>
      </c>
      <c r="I68" s="26" t="n">
        <f aca="false">(I31+I20)*0.1</f>
        <v>38880000</v>
      </c>
      <c r="J68" s="26" t="n">
        <f aca="false">(J31+J20)*0.1</f>
        <v>40500000</v>
      </c>
      <c r="K68" s="46" t="s">
        <v>391</v>
      </c>
      <c r="L68" s="46"/>
      <c r="M68" s="46"/>
      <c r="N68" s="46"/>
      <c r="O68" s="46"/>
      <c r="P68" s="46"/>
      <c r="Q68" s="46"/>
      <c r="R68" s="0"/>
      <c r="S68" s="0"/>
      <c r="T68" s="5"/>
      <c r="U68" s="5"/>
      <c r="V68" s="5"/>
      <c r="W68" s="5"/>
      <c r="X68" s="5"/>
      <c r="Y68" s="5"/>
      <c r="Z68" s="5"/>
      <c r="AA68" s="5"/>
      <c r="AB68" s="5"/>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5"/>
      <c r="B69" s="0"/>
      <c r="C69" s="5" t="s">
        <v>65</v>
      </c>
      <c r="D69" s="0"/>
      <c r="E69" s="0"/>
      <c r="F69" s="0"/>
      <c r="G69" s="0"/>
      <c r="H69" s="26" t="n">
        <f aca="false">(H23+H36)*0.1</f>
        <v>8625000</v>
      </c>
      <c r="I69" s="26" t="n">
        <f aca="false">(I23+I36)*0.1</f>
        <v>9720000</v>
      </c>
      <c r="J69" s="26" t="n">
        <f aca="false">(J23+J36)*0.1</f>
        <v>10125000</v>
      </c>
      <c r="K69" s="46"/>
      <c r="L69" s="46"/>
      <c r="M69" s="46"/>
      <c r="N69" s="46"/>
      <c r="O69" s="46"/>
      <c r="P69" s="46"/>
      <c r="Q69" s="46"/>
      <c r="R69" s="0"/>
      <c r="S69" s="0"/>
      <c r="T69" s="5"/>
      <c r="U69" s="5"/>
      <c r="V69" s="5"/>
      <c r="W69" s="5"/>
      <c r="X69" s="5"/>
      <c r="Y69" s="5"/>
      <c r="Z69" s="5"/>
      <c r="AA69" s="5"/>
      <c r="AB69" s="5"/>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5"/>
      <c r="B70" s="4" t="s">
        <v>68</v>
      </c>
      <c r="C70" s="0"/>
      <c r="D70" s="0"/>
      <c r="E70" s="0"/>
      <c r="F70" s="0"/>
      <c r="G70" s="6" t="n">
        <f aca="false">SUM(G67:G69)</f>
        <v>20000000</v>
      </c>
      <c r="H70" s="26" t="n">
        <f aca="false">SUM(H67:H69)</f>
        <v>94865000</v>
      </c>
      <c r="I70" s="26" t="n">
        <f aca="false">SUM(I67:I69)</f>
        <v>182864000</v>
      </c>
      <c r="J70" s="26" t="n">
        <f aca="false">SUM(J67:J69)</f>
        <v>269255000</v>
      </c>
      <c r="K70" s="46" t="s">
        <v>392</v>
      </c>
      <c r="L70" s="46"/>
      <c r="M70" s="46"/>
      <c r="N70" s="46"/>
      <c r="O70" s="46"/>
      <c r="P70" s="46"/>
      <c r="Q70" s="46"/>
      <c r="R70" s="0"/>
      <c r="S70" s="0"/>
      <c r="T70" s="5"/>
      <c r="U70" s="5"/>
      <c r="V70" s="5"/>
      <c r="W70" s="5"/>
      <c r="X70" s="5"/>
      <c r="Y70" s="5"/>
      <c r="Z70" s="5"/>
      <c r="AA70" s="5"/>
      <c r="AB70" s="5"/>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5"/>
      <c r="B71" s="4" t="s">
        <v>306</v>
      </c>
      <c r="C71" s="0"/>
      <c r="D71" s="0"/>
      <c r="E71" s="0"/>
      <c r="F71" s="0"/>
      <c r="G71" s="0"/>
      <c r="H71" s="0"/>
      <c r="I71" s="0"/>
      <c r="J71" s="0"/>
      <c r="K71" s="15"/>
      <c r="L71" s="15"/>
      <c r="M71" s="15"/>
      <c r="N71" s="15"/>
      <c r="O71" s="24"/>
      <c r="P71" s="15"/>
      <c r="Q71" s="15"/>
      <c r="R71" s="0"/>
      <c r="S71" s="0"/>
      <c r="T71" s="5"/>
      <c r="U71" s="5"/>
      <c r="V71" s="5"/>
      <c r="W71" s="5"/>
      <c r="X71" s="5"/>
      <c r="Y71" s="5"/>
      <c r="Z71" s="5"/>
      <c r="AA71" s="5"/>
      <c r="AB71" s="5"/>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5"/>
      <c r="B72" s="0"/>
      <c r="C72" s="5" t="s">
        <v>309</v>
      </c>
      <c r="D72" s="0"/>
      <c r="E72" s="0"/>
      <c r="F72" s="0"/>
      <c r="G72" s="6" t="n">
        <v>0</v>
      </c>
      <c r="H72" s="26" t="n">
        <f aca="false">G74</f>
        <v>0</v>
      </c>
      <c r="I72" s="26" t="n">
        <f aca="false">H74</f>
        <v>0</v>
      </c>
      <c r="J72" s="26" t="n">
        <f aca="false">I74</f>
        <v>0</v>
      </c>
      <c r="K72" s="46" t="s">
        <v>393</v>
      </c>
      <c r="L72" s="46"/>
      <c r="M72" s="46"/>
      <c r="N72" s="46"/>
      <c r="O72" s="46"/>
      <c r="P72" s="46"/>
      <c r="Q72" s="46"/>
      <c r="R72" s="7" t="e">
        <f aca="false">#REF!</f>
        <v>#REF!</v>
      </c>
      <c r="S72" s="0"/>
      <c r="T72" s="5"/>
      <c r="U72" s="5"/>
      <c r="V72" s="5"/>
      <c r="W72" s="5"/>
      <c r="X72" s="5"/>
      <c r="Y72" s="5"/>
      <c r="Z72" s="5"/>
      <c r="AA72" s="5"/>
      <c r="AB72" s="5"/>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5"/>
      <c r="B73" s="4"/>
      <c r="C73" s="5" t="s">
        <v>311</v>
      </c>
      <c r="D73" s="0"/>
      <c r="E73" s="0"/>
      <c r="F73" s="0"/>
      <c r="G73" s="0"/>
      <c r="H73" s="26" t="n">
        <v>0</v>
      </c>
      <c r="I73" s="26" t="n">
        <v>0</v>
      </c>
      <c r="J73" s="26" t="n">
        <v>0</v>
      </c>
      <c r="K73" s="46" t="s">
        <v>394</v>
      </c>
      <c r="L73" s="46"/>
      <c r="M73" s="46"/>
      <c r="N73" s="46"/>
      <c r="O73" s="46"/>
      <c r="P73" s="46"/>
      <c r="Q73" s="46"/>
      <c r="R73" s="7" t="s">
        <v>312</v>
      </c>
      <c r="S73" s="0"/>
      <c r="T73" s="5"/>
      <c r="U73" s="5"/>
      <c r="V73" s="5"/>
      <c r="W73" s="5"/>
      <c r="X73" s="5"/>
      <c r="Y73" s="5"/>
      <c r="Z73" s="5"/>
      <c r="AA73" s="5"/>
      <c r="AB73" s="5"/>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5"/>
      <c r="B74" s="4"/>
      <c r="C74" s="5" t="s">
        <v>315</v>
      </c>
      <c r="D74" s="0"/>
      <c r="E74" s="0"/>
      <c r="F74" s="0"/>
      <c r="G74" s="6" t="n">
        <f aca="false">G71+G72</f>
        <v>0</v>
      </c>
      <c r="H74" s="26" t="n">
        <f aca="false">H72+H73</f>
        <v>0</v>
      </c>
      <c r="I74" s="26" t="n">
        <f aca="false">I72+I73</f>
        <v>0</v>
      </c>
      <c r="J74" s="26" t="n">
        <f aca="false">J72+J73</f>
        <v>0</v>
      </c>
      <c r="K74" s="46" t="s">
        <v>393</v>
      </c>
      <c r="L74" s="46"/>
      <c r="M74" s="46"/>
      <c r="N74" s="46"/>
      <c r="O74" s="46"/>
      <c r="P74" s="46"/>
      <c r="Q74" s="46"/>
      <c r="R74" s="0"/>
      <c r="S74" s="0"/>
      <c r="T74" s="5"/>
      <c r="U74" s="5"/>
      <c r="V74" s="5"/>
      <c r="W74" s="5"/>
      <c r="X74" s="5"/>
      <c r="Y74" s="5"/>
      <c r="Z74" s="5"/>
      <c r="AA74" s="5"/>
      <c r="AB74" s="5"/>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5"/>
      <c r="B75" s="4"/>
      <c r="C75" s="0"/>
      <c r="D75" s="0"/>
      <c r="E75" s="0"/>
      <c r="F75" s="0"/>
      <c r="G75" s="0"/>
      <c r="H75" s="0"/>
      <c r="I75" s="0"/>
      <c r="J75" s="0"/>
      <c r="K75" s="15"/>
      <c r="L75" s="15"/>
      <c r="M75" s="15"/>
      <c r="N75" s="15"/>
      <c r="O75" s="24"/>
      <c r="P75" s="15"/>
      <c r="Q75" s="15"/>
      <c r="R75" s="0"/>
      <c r="S75" s="0"/>
      <c r="T75" s="5"/>
      <c r="U75" s="5"/>
      <c r="V75" s="5"/>
      <c r="W75" s="5"/>
      <c r="X75" s="5"/>
      <c r="Y75" s="5"/>
      <c r="Z75" s="5"/>
      <c r="AA75" s="5"/>
      <c r="AB75" s="5"/>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5"/>
      <c r="B76" s="4" t="s">
        <v>198</v>
      </c>
      <c r="C76" s="0"/>
      <c r="D76" s="0"/>
      <c r="E76" s="0"/>
      <c r="F76" s="0"/>
      <c r="G76" s="0"/>
      <c r="H76" s="26" t="n">
        <f aca="false">G76+G77</f>
        <v>15000000</v>
      </c>
      <c r="I76" s="26" t="n">
        <f aca="false">H76+H77</f>
        <v>15000000</v>
      </c>
      <c r="J76" s="26" t="n">
        <f aca="false">I76+I77</f>
        <v>15000000</v>
      </c>
      <c r="K76" s="46" t="s">
        <v>395</v>
      </c>
      <c r="L76" s="46"/>
      <c r="M76" s="46"/>
      <c r="N76" s="46"/>
      <c r="O76" s="46"/>
      <c r="P76" s="46"/>
      <c r="Q76" s="46"/>
      <c r="R76" s="0"/>
      <c r="S76" s="0"/>
      <c r="T76" s="5"/>
      <c r="U76" s="5"/>
      <c r="V76" s="5"/>
      <c r="W76" s="5"/>
      <c r="X76" s="5"/>
      <c r="Y76" s="5"/>
      <c r="Z76" s="5"/>
      <c r="AA76" s="5"/>
      <c r="AB76" s="5"/>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5"/>
      <c r="B77" s="0"/>
      <c r="C77" s="5" t="s">
        <v>70</v>
      </c>
      <c r="D77" s="0"/>
      <c r="E77" s="0"/>
      <c r="F77" s="0"/>
      <c r="G77" s="6" t="n">
        <v>15000000</v>
      </c>
      <c r="H77" s="0"/>
      <c r="I77" s="36"/>
      <c r="J77" s="36"/>
      <c r="K77" s="18" t="s">
        <v>396</v>
      </c>
      <c r="L77" s="18"/>
      <c r="M77" s="18"/>
      <c r="N77" s="18"/>
      <c r="O77" s="18"/>
      <c r="P77" s="18"/>
      <c r="Q77" s="18"/>
      <c r="R77" s="0"/>
      <c r="S77" s="7" t="s">
        <v>319</v>
      </c>
      <c r="T77" s="5"/>
      <c r="U77" s="5"/>
      <c r="V77" s="5"/>
      <c r="W77" s="5"/>
      <c r="X77" s="5"/>
      <c r="Y77" s="5"/>
      <c r="Z77" s="5"/>
      <c r="AA77" s="5"/>
      <c r="AB77" s="5"/>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5"/>
      <c r="B78" s="0"/>
      <c r="C78" s="5" t="s">
        <v>75</v>
      </c>
      <c r="D78" s="0"/>
      <c r="E78" s="0"/>
      <c r="F78" s="5" t="s">
        <v>322</v>
      </c>
      <c r="G78" s="0"/>
      <c r="H78" s="26" t="n">
        <f aca="false">H76+H77</f>
        <v>15000000</v>
      </c>
      <c r="I78" s="26" t="n">
        <f aca="false">I76+I77</f>
        <v>15000000</v>
      </c>
      <c r="J78" s="26" t="n">
        <f aca="false">J76+J77</f>
        <v>15000000</v>
      </c>
      <c r="K78" s="46" t="s">
        <v>397</v>
      </c>
      <c r="L78" s="46"/>
      <c r="M78" s="46"/>
      <c r="N78" s="46"/>
      <c r="O78" s="46"/>
      <c r="P78" s="46"/>
      <c r="Q78" s="46"/>
      <c r="R78" s="46"/>
      <c r="S78" s="0"/>
      <c r="T78" s="5"/>
      <c r="U78" s="5"/>
      <c r="V78" s="5"/>
      <c r="W78" s="5"/>
      <c r="X78" s="5"/>
      <c r="Y78" s="5"/>
      <c r="Z78" s="5"/>
      <c r="AA78" s="5"/>
      <c r="AB78" s="5"/>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5"/>
      <c r="B79" s="0"/>
      <c r="C79" s="5" t="s">
        <v>77</v>
      </c>
      <c r="D79" s="0"/>
      <c r="E79" s="0"/>
      <c r="F79" s="5" t="s">
        <v>324</v>
      </c>
      <c r="G79" s="0"/>
      <c r="H79" s="26" t="n">
        <f aca="false">H54</f>
        <v>0</v>
      </c>
      <c r="I79" s="26" t="n">
        <f aca="false">I54</f>
        <v>1800000</v>
      </c>
      <c r="J79" s="26" t="n">
        <f aca="false">J54+I79</f>
        <v>3600000</v>
      </c>
      <c r="K79" s="46" t="s">
        <v>397</v>
      </c>
      <c r="L79" s="46"/>
      <c r="M79" s="46"/>
      <c r="N79" s="46"/>
      <c r="O79" s="46"/>
      <c r="P79" s="46"/>
      <c r="Q79" s="46"/>
      <c r="R79" s="0"/>
      <c r="S79" s="0"/>
      <c r="T79" s="5"/>
      <c r="U79" s="5"/>
      <c r="V79" s="5"/>
      <c r="W79" s="5"/>
      <c r="X79" s="5"/>
      <c r="Y79" s="5"/>
      <c r="Z79" s="5"/>
      <c r="AA79" s="5"/>
      <c r="AB79" s="5"/>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0"/>
      <c r="B80" s="4" t="s">
        <v>199</v>
      </c>
      <c r="C80" s="0"/>
      <c r="D80" s="0"/>
      <c r="E80" s="0"/>
      <c r="F80" s="5" t="s">
        <v>327</v>
      </c>
      <c r="G80" s="10" t="n">
        <f aca="false">G76+G77-G79</f>
        <v>15000000</v>
      </c>
      <c r="H80" s="35" t="n">
        <f aca="false">H78-H79</f>
        <v>15000000</v>
      </c>
      <c r="I80" s="35" t="n">
        <f aca="false">I78-I79</f>
        <v>13200000</v>
      </c>
      <c r="J80" s="35" t="n">
        <f aca="false">J78-J79</f>
        <v>11400000</v>
      </c>
      <c r="K80" s="51" t="s">
        <v>398</v>
      </c>
      <c r="L80" s="51"/>
      <c r="M80" s="51"/>
      <c r="N80" s="51"/>
      <c r="O80" s="51"/>
      <c r="P80" s="51"/>
      <c r="Q80" s="51"/>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3" customFormat="false" ht="15" hidden="false" customHeight="false" outlineLevel="0" collapsed="false">
      <c r="A83" s="0"/>
      <c r="B83" s="4" t="s">
        <v>82</v>
      </c>
      <c r="C83" s="0"/>
      <c r="D83" s="4"/>
      <c r="E83" s="4"/>
      <c r="F83" s="4"/>
      <c r="G83" s="14" t="n">
        <f aca="false">G70+G72+G72+G80</f>
        <v>35000000</v>
      </c>
      <c r="H83" s="27" t="n">
        <f aca="false">H70+H72+H80</f>
        <v>109865000</v>
      </c>
      <c r="I83" s="27" t="n">
        <f aca="false">I70+I72+I80</f>
        <v>196064000</v>
      </c>
      <c r="J83" s="27" t="n">
        <f aca="false">J70+J72+J80</f>
        <v>280655000</v>
      </c>
      <c r="K83" s="48" t="s">
        <v>399</v>
      </c>
      <c r="L83" s="48"/>
      <c r="M83" s="48"/>
      <c r="N83" s="48"/>
      <c r="O83" s="48"/>
      <c r="P83" s="48"/>
      <c r="Q83" s="48"/>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5" customFormat="false" ht="15" hidden="false" customHeight="false" outlineLevel="0" collapsed="false">
      <c r="A85" s="0"/>
      <c r="B85" s="4" t="s">
        <v>200</v>
      </c>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s="19" customFormat="true" ht="15" hidden="false" customHeight="false" outlineLevel="0" collapsed="false">
      <c r="A86" s="8"/>
      <c r="C86" s="19" t="s">
        <v>201</v>
      </c>
      <c r="G86" s="20"/>
      <c r="H86" s="42" t="n">
        <f aca="false">(H36+H23)*0.1</f>
        <v>8625000</v>
      </c>
      <c r="I86" s="42" t="n">
        <f aca="false">(I36+I23)*0.1</f>
        <v>9720000</v>
      </c>
      <c r="J86" s="42" t="n">
        <f aca="false">(J36+J23)*0.1</f>
        <v>10125000</v>
      </c>
      <c r="K86" s="52" t="s">
        <v>400</v>
      </c>
      <c r="L86" s="52"/>
      <c r="M86" s="52"/>
      <c r="N86" s="52"/>
      <c r="O86" s="52"/>
      <c r="P86" s="52"/>
      <c r="Q86" s="52"/>
      <c r="R86" s="21"/>
      <c r="S86" s="21"/>
      <c r="T86" s="21"/>
      <c r="U86" s="21"/>
      <c r="V86" s="21"/>
      <c r="W86" s="21"/>
      <c r="X86" s="21"/>
      <c r="Y86" s="21"/>
      <c r="Z86" s="21"/>
      <c r="AA86" s="21"/>
      <c r="AB86" s="21"/>
    </row>
    <row r="87" s="19" customFormat="true" ht="15" hidden="false" customHeight="false" outlineLevel="0" collapsed="false">
      <c r="A87" s="8"/>
      <c r="C87" s="19" t="s">
        <v>333</v>
      </c>
      <c r="G87" s="20"/>
      <c r="H87" s="42" t="n">
        <f aca="false">G56</f>
        <v>0</v>
      </c>
      <c r="I87" s="42" t="n">
        <f aca="false">H56</f>
        <v>16560000</v>
      </c>
      <c r="J87" s="42" t="n">
        <f aca="false">I56</f>
        <v>17136000</v>
      </c>
      <c r="K87" s="52"/>
      <c r="L87" s="52"/>
      <c r="M87" s="52"/>
      <c r="N87" s="52"/>
      <c r="O87" s="52"/>
      <c r="P87" s="52"/>
      <c r="Q87" s="52"/>
      <c r="R87" s="21"/>
      <c r="S87" s="21" t="s">
        <v>334</v>
      </c>
      <c r="T87" s="21"/>
      <c r="U87" s="21"/>
      <c r="V87" s="21"/>
      <c r="W87" s="21"/>
      <c r="X87" s="21"/>
      <c r="Y87" s="21"/>
      <c r="Z87" s="21"/>
      <c r="AA87" s="21"/>
      <c r="AB87" s="21"/>
    </row>
    <row r="88" s="19" customFormat="true" ht="15" hidden="false" customHeight="false" outlineLevel="0" collapsed="false">
      <c r="A88" s="8"/>
      <c r="C88" s="19" t="s">
        <v>202</v>
      </c>
      <c r="G88" s="20"/>
      <c r="H88" s="42" t="n">
        <f aca="false">H31*0.5</f>
        <v>0</v>
      </c>
      <c r="I88" s="42" t="n">
        <f aca="false">I31*0.5</f>
        <v>0</v>
      </c>
      <c r="J88" s="42" t="n">
        <f aca="false">J31*0.5</f>
        <v>0</v>
      </c>
      <c r="K88" s="52"/>
      <c r="L88" s="52"/>
      <c r="M88" s="52"/>
      <c r="N88" s="52"/>
      <c r="O88" s="52"/>
      <c r="P88" s="52"/>
      <c r="Q88" s="52"/>
      <c r="R88" s="21"/>
      <c r="S88" s="21"/>
      <c r="T88" s="21"/>
      <c r="U88" s="21"/>
      <c r="V88" s="21"/>
      <c r="W88" s="21"/>
      <c r="X88" s="21"/>
      <c r="Y88" s="21"/>
      <c r="Z88" s="21"/>
      <c r="AA88" s="21"/>
      <c r="AB88" s="21"/>
    </row>
    <row r="89" customFormat="false" ht="15" hidden="false" customHeight="false" outlineLevel="0" collapsed="false">
      <c r="A89" s="0"/>
      <c r="B89" s="4" t="s">
        <v>203</v>
      </c>
      <c r="C89" s="0"/>
      <c r="D89" s="0"/>
      <c r="E89" s="0"/>
      <c r="F89" s="0"/>
      <c r="G89" s="0"/>
      <c r="H89" s="26" t="n">
        <f aca="false">H86+H87+H88</f>
        <v>8625000</v>
      </c>
      <c r="I89" s="26" t="n">
        <f aca="false">I86+I87+I88</f>
        <v>26280000</v>
      </c>
      <c r="J89" s="26" t="n">
        <f aca="false">J86+J87+J88</f>
        <v>27261000</v>
      </c>
      <c r="K89" s="46" t="s">
        <v>401</v>
      </c>
      <c r="L89" s="46"/>
      <c r="M89" s="46"/>
      <c r="N89" s="46"/>
      <c r="O89" s="46"/>
      <c r="P89" s="46"/>
      <c r="Q89" s="46"/>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0"/>
      <c r="B90" s="0"/>
      <c r="C90" s="0"/>
      <c r="D90" s="0"/>
      <c r="E90" s="0"/>
      <c r="F90" s="0"/>
      <c r="G90" s="0"/>
      <c r="H90" s="0"/>
      <c r="I90" s="0"/>
      <c r="J90" s="0"/>
      <c r="K90" s="0"/>
      <c r="L90" s="0"/>
      <c r="M90" s="0"/>
      <c r="N90" s="0"/>
      <c r="O90" s="0"/>
      <c r="P90" s="0"/>
      <c r="Q90" s="0"/>
      <c r="R90" s="0"/>
      <c r="S90" s="0"/>
      <c r="T90" s="7" t="s">
        <v>339</v>
      </c>
      <c r="U90" s="7" t="e">
        <f aca="false">#REF!+#REF!</f>
        <v>#REF!</v>
      </c>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0"/>
      <c r="B91" s="4" t="s">
        <v>208</v>
      </c>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0"/>
      <c r="B92" s="0"/>
      <c r="C92" s="5" t="s">
        <v>103</v>
      </c>
      <c r="D92" s="0"/>
      <c r="E92" s="22"/>
      <c r="F92" s="0"/>
      <c r="G92" s="6" t="n">
        <v>35000000</v>
      </c>
      <c r="H92" s="26" t="n">
        <f aca="false">G92</f>
        <v>35000000</v>
      </c>
      <c r="I92" s="26" t="n">
        <f aca="false">H92+H93</f>
        <v>35000000</v>
      </c>
      <c r="J92" s="26" t="n">
        <f aca="false">I92+I93</f>
        <v>35000000</v>
      </c>
      <c r="K92" s="18" t="s">
        <v>402</v>
      </c>
      <c r="L92" s="18"/>
      <c r="M92" s="18"/>
      <c r="N92" s="18"/>
      <c r="O92" s="18"/>
      <c r="P92" s="18"/>
      <c r="Q92" s="18"/>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0"/>
      <c r="B93" s="0"/>
      <c r="C93" s="5" t="s">
        <v>107</v>
      </c>
      <c r="D93" s="0"/>
      <c r="E93" s="22"/>
      <c r="F93" s="0"/>
      <c r="G93" s="6" t="n">
        <v>0</v>
      </c>
      <c r="H93" s="0"/>
      <c r="I93" s="0"/>
      <c r="J93" s="0"/>
      <c r="K93" s="18" t="s">
        <v>403</v>
      </c>
      <c r="L93" s="18"/>
      <c r="M93" s="18"/>
      <c r="N93" s="18"/>
      <c r="O93" s="18"/>
      <c r="P93" s="18"/>
      <c r="Q93" s="18"/>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0"/>
      <c r="B94" s="0"/>
      <c r="C94" s="5" t="s">
        <v>109</v>
      </c>
      <c r="D94" s="0"/>
      <c r="E94" s="0"/>
      <c r="F94" s="0"/>
      <c r="G94" s="0"/>
      <c r="H94" s="26" t="n">
        <f aca="false">G94+H57</f>
        <v>66240000</v>
      </c>
      <c r="I94" s="26" t="n">
        <f aca="false">H94+I57</f>
        <v>134784000</v>
      </c>
      <c r="J94" s="26" t="n">
        <f aca="false">I94+J57</f>
        <v>218394000</v>
      </c>
      <c r="K94" s="18" t="s">
        <v>404</v>
      </c>
      <c r="L94" s="18"/>
      <c r="M94" s="18"/>
      <c r="N94" s="18"/>
      <c r="O94" s="18"/>
      <c r="P94" s="18"/>
      <c r="Q94" s="18"/>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0"/>
      <c r="B95" s="4" t="s">
        <v>209</v>
      </c>
      <c r="C95" s="0"/>
      <c r="D95" s="0"/>
      <c r="E95" s="0"/>
      <c r="F95" s="0"/>
      <c r="G95" s="6" t="n">
        <f aca="false">G92+G94</f>
        <v>35000000</v>
      </c>
      <c r="H95" s="26" t="n">
        <f aca="false">H92+H94-H93</f>
        <v>101240000</v>
      </c>
      <c r="I95" s="26" t="n">
        <f aca="false">I92+I94-I93</f>
        <v>169784000</v>
      </c>
      <c r="J95" s="26" t="n">
        <f aca="false">J92+J94-J93</f>
        <v>253394000</v>
      </c>
      <c r="K95" s="18" t="s">
        <v>392</v>
      </c>
      <c r="L95" s="18"/>
      <c r="M95" s="18"/>
      <c r="N95" s="18"/>
      <c r="O95" s="18"/>
      <c r="P95" s="18"/>
      <c r="Q95" s="18"/>
      <c r="R95" s="0"/>
      <c r="S95" s="0"/>
      <c r="T95" s="5"/>
      <c r="U95" s="5"/>
      <c r="V95" s="5"/>
      <c r="W95" s="5"/>
      <c r="X95" s="5"/>
      <c r="Y95" s="5"/>
      <c r="Z95" s="5"/>
      <c r="AA95" s="5"/>
      <c r="AB95" s="5"/>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7" customFormat="false" ht="15" hidden="false" customHeight="false" outlineLevel="0" collapsed="false">
      <c r="A97" s="0"/>
      <c r="B97" s="0"/>
      <c r="C97" s="4" t="s">
        <v>113</v>
      </c>
      <c r="D97" s="4"/>
      <c r="E97" s="4"/>
      <c r="F97" s="4"/>
      <c r="G97" s="6" t="n">
        <f aca="false">G89+G95</f>
        <v>35000000</v>
      </c>
      <c r="H97" s="27" t="n">
        <f aca="false">H89+H95</f>
        <v>109865000</v>
      </c>
      <c r="I97" s="27" t="n">
        <f aca="false">I89+I95</f>
        <v>196064000</v>
      </c>
      <c r="J97" s="27" t="n">
        <f aca="false">J89+J95</f>
        <v>280655000</v>
      </c>
      <c r="K97" s="53" t="s">
        <v>399</v>
      </c>
      <c r="L97" s="53"/>
      <c r="M97" s="53"/>
      <c r="N97" s="53"/>
      <c r="O97" s="53"/>
      <c r="P97" s="53"/>
      <c r="Q97" s="53"/>
      <c r="R97" s="0"/>
      <c r="S97" s="0"/>
      <c r="T97" s="5"/>
      <c r="U97" s="5"/>
      <c r="V97" s="5"/>
      <c r="W97" s="5"/>
      <c r="X97" s="5"/>
      <c r="Y97" s="5"/>
      <c r="Z97" s="5"/>
      <c r="AA97" s="5"/>
      <c r="AB97" s="5"/>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s="8" customFormat="true" ht="15" hidden="false" customHeight="false" outlineLevel="0" collapsed="false">
      <c r="A98" s="23" t="s">
        <v>210</v>
      </c>
      <c r="B98" s="10" t="s">
        <v>211</v>
      </c>
      <c r="G98" s="10" t="n">
        <v>0</v>
      </c>
      <c r="H98" s="36" t="n">
        <f aca="false">H83-H97</f>
        <v>0</v>
      </c>
      <c r="I98" s="36" t="n">
        <f aca="false">I83-I97</f>
        <v>0</v>
      </c>
      <c r="J98" s="36" t="n">
        <f aca="false">J83-J97</f>
        <v>0</v>
      </c>
      <c r="K98" s="54" t="s">
        <v>405</v>
      </c>
      <c r="L98" s="54"/>
      <c r="M98" s="54"/>
      <c r="N98" s="54"/>
      <c r="O98" s="54"/>
      <c r="P98" s="54"/>
      <c r="Q98" s="54"/>
      <c r="R98" s="10"/>
      <c r="S98" s="43" t="s">
        <v>350</v>
      </c>
      <c r="T98" s="43"/>
      <c r="U98" s="43"/>
      <c r="V98" s="43"/>
    </row>
    <row r="99" customFormat="false" ht="15" hidden="false" customHeight="false" outlineLevel="0" collapsed="false">
      <c r="A99" s="23"/>
      <c r="B99" s="8" t="s">
        <v>212</v>
      </c>
      <c r="C99" s="0"/>
      <c r="D99" s="0"/>
      <c r="E99" s="0"/>
      <c r="F99" s="0"/>
      <c r="G99" s="10"/>
      <c r="H99" s="36" t="n">
        <f aca="false">H98-G98</f>
        <v>0</v>
      </c>
      <c r="I99" s="36" t="n">
        <f aca="false">I98-H98</f>
        <v>0</v>
      </c>
      <c r="J99" s="36" t="n">
        <f aca="false">J98-I98</f>
        <v>0</v>
      </c>
      <c r="K99" s="54"/>
      <c r="L99" s="54"/>
      <c r="M99" s="54"/>
      <c r="N99" s="54"/>
      <c r="O99" s="54"/>
      <c r="P99" s="54"/>
      <c r="Q99" s="54"/>
      <c r="R99" s="10"/>
      <c r="S99" s="43"/>
      <c r="T99" s="43"/>
      <c r="U99" s="43"/>
      <c r="V99" s="43"/>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0"/>
      <c r="B100" s="0"/>
      <c r="C100" s="0"/>
      <c r="D100" s="0"/>
      <c r="E100" s="0"/>
      <c r="F100" s="0"/>
      <c r="G100" s="0"/>
      <c r="H100" s="0"/>
      <c r="I100" s="0"/>
      <c r="J100" s="0"/>
      <c r="K100" s="0"/>
      <c r="L100" s="0"/>
      <c r="M100" s="0"/>
      <c r="N100" s="0"/>
      <c r="O100" s="0"/>
      <c r="P100" s="0"/>
      <c r="Q100" s="0"/>
      <c r="R100" s="0"/>
      <c r="S100" s="7" t="s">
        <v>351</v>
      </c>
      <c r="T100" s="5"/>
      <c r="U100" s="5"/>
      <c r="V100" s="5"/>
      <c r="W100" s="5"/>
      <c r="X100" s="5"/>
      <c r="Y100" s="5"/>
      <c r="Z100" s="5"/>
      <c r="AA100" s="5"/>
      <c r="AB100" s="5"/>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0"/>
      <c r="B101" s="0"/>
      <c r="C101" s="0"/>
      <c r="D101" s="0"/>
      <c r="E101" s="0"/>
      <c r="F101" s="0"/>
      <c r="G101" s="4"/>
      <c r="H101" s="45"/>
      <c r="I101" s="45"/>
      <c r="J101" s="45"/>
      <c r="K101" s="5"/>
      <c r="L101" s="5"/>
      <c r="M101" s="5"/>
      <c r="N101" s="5"/>
      <c r="O101" s="19"/>
      <c r="P101" s="5"/>
      <c r="Q101" s="5"/>
      <c r="R101" s="0"/>
      <c r="S101" s="7" t="s">
        <v>352</v>
      </c>
      <c r="T101" s="5"/>
      <c r="U101" s="5"/>
      <c r="V101" s="5"/>
      <c r="W101" s="5"/>
      <c r="X101" s="5"/>
      <c r="Y101" s="5"/>
      <c r="Z101" s="5"/>
      <c r="AA101" s="5"/>
      <c r="AB101" s="5"/>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 hidden="false" customHeight="false" outlineLevel="0" collapsed="false">
      <c r="A102" s="0"/>
      <c r="B102" s="0"/>
      <c r="C102" s="0"/>
      <c r="D102" s="0"/>
      <c r="E102" s="0"/>
      <c r="F102" s="0"/>
      <c r="G102" s="0"/>
      <c r="H102" s="28"/>
      <c r="I102" s="28" t="s">
        <v>213</v>
      </c>
      <c r="J102" s="28"/>
      <c r="K102" s="9"/>
      <c r="L102" s="9"/>
      <c r="M102" s="9"/>
      <c r="N102" s="9"/>
      <c r="O102" s="29"/>
      <c r="P102" s="9"/>
      <c r="Q102" s="9"/>
      <c r="R102" s="0"/>
      <c r="S102" s="7" t="s">
        <v>353</v>
      </c>
      <c r="T102" s="5"/>
      <c r="U102" s="5"/>
      <c r="V102" s="5"/>
      <c r="W102" s="5"/>
      <c r="X102" s="5"/>
      <c r="Y102" s="5"/>
      <c r="Z102" s="5"/>
      <c r="AA102" s="5"/>
      <c r="AB102" s="5"/>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0"/>
      <c r="B103" s="0"/>
      <c r="C103" s="0"/>
      <c r="D103" s="0"/>
      <c r="E103" s="0"/>
      <c r="F103" s="0"/>
      <c r="G103" s="0"/>
      <c r="H103" s="28"/>
      <c r="I103" s="28" t="s">
        <v>214</v>
      </c>
      <c r="J103" s="28"/>
      <c r="K103" s="9"/>
      <c r="L103" s="9"/>
      <c r="M103" s="9"/>
      <c r="N103" s="9"/>
      <c r="O103" s="29"/>
      <c r="P103" s="9"/>
      <c r="Q103" s="9"/>
      <c r="R103" s="0"/>
      <c r="S103" s="7" t="s">
        <v>354</v>
      </c>
      <c r="T103" s="5"/>
      <c r="U103" s="5"/>
      <c r="V103" s="5"/>
      <c r="W103" s="5"/>
      <c r="X103" s="5"/>
      <c r="Y103" s="5"/>
      <c r="Z103" s="5"/>
      <c r="AA103" s="5"/>
      <c r="AB103" s="5"/>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0"/>
      <c r="B104" s="0"/>
      <c r="C104" s="0"/>
      <c r="D104" s="0"/>
      <c r="E104" s="0"/>
      <c r="F104" s="0"/>
      <c r="G104" s="0"/>
      <c r="H104" s="28" t="s">
        <v>170</v>
      </c>
      <c r="I104" s="28" t="s">
        <v>170</v>
      </c>
      <c r="J104" s="28" t="s">
        <v>170</v>
      </c>
      <c r="K104" s="9" t="s">
        <v>170</v>
      </c>
      <c r="L104" s="9" t="s">
        <v>170</v>
      </c>
      <c r="M104" s="9" t="s">
        <v>170</v>
      </c>
      <c r="N104" s="9" t="s">
        <v>170</v>
      </c>
      <c r="O104" s="29" t="s">
        <v>170</v>
      </c>
      <c r="P104" s="9" t="s">
        <v>170</v>
      </c>
      <c r="Q104" s="9" t="s">
        <v>170</v>
      </c>
      <c r="R104" s="0"/>
      <c r="S104" s="0"/>
      <c r="T104" s="5"/>
      <c r="U104" s="5"/>
      <c r="V104" s="5"/>
      <c r="W104" s="5"/>
      <c r="X104" s="5"/>
      <c r="Y104" s="5"/>
      <c r="Z104" s="5"/>
      <c r="AA104" s="5"/>
      <c r="AB104" s="5"/>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0"/>
      <c r="B105" s="0"/>
      <c r="C105" s="0"/>
      <c r="D105" s="0"/>
      <c r="E105" s="0"/>
      <c r="F105" s="0"/>
      <c r="G105" s="0"/>
      <c r="H105" s="28" t="n">
        <v>-3</v>
      </c>
      <c r="I105" s="28" t="n">
        <v>-2</v>
      </c>
      <c r="J105" s="28" t="n">
        <v>-1</v>
      </c>
      <c r="K105" s="9" t="n">
        <v>1</v>
      </c>
      <c r="L105" s="9" t="n">
        <v>2</v>
      </c>
      <c r="M105" s="9" t="n">
        <v>3</v>
      </c>
      <c r="N105" s="9" t="n">
        <v>4</v>
      </c>
      <c r="O105" s="29" t="n">
        <v>5</v>
      </c>
      <c r="P105" s="9" t="n">
        <v>6</v>
      </c>
      <c r="Q105" s="9" t="n">
        <v>7</v>
      </c>
      <c r="R105" s="0"/>
      <c r="S105" s="7" t="s">
        <v>355</v>
      </c>
      <c r="T105" s="5"/>
      <c r="U105" s="5"/>
      <c r="V105" s="5"/>
      <c r="W105" s="5"/>
      <c r="X105" s="5"/>
      <c r="Y105" s="5"/>
      <c r="Z105" s="5"/>
      <c r="AA105" s="5"/>
      <c r="AB105" s="5"/>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5" hidden="false" customHeight="false" outlineLevel="0" collapsed="false">
      <c r="A106" s="0"/>
      <c r="B106" s="0"/>
      <c r="C106" s="0"/>
      <c r="D106" s="0"/>
      <c r="E106" s="0"/>
      <c r="F106" s="0"/>
      <c r="G106" s="0"/>
      <c r="H106" s="26" t="s">
        <v>215</v>
      </c>
      <c r="I106" s="0"/>
      <c r="J106" s="0"/>
      <c r="K106" s="0"/>
      <c r="L106" s="0"/>
      <c r="M106" s="0"/>
      <c r="N106" s="0"/>
      <c r="O106" s="0"/>
      <c r="P106" s="0"/>
      <c r="Q106" s="0"/>
      <c r="R106" s="0"/>
      <c r="S106" s="7" t="s">
        <v>356</v>
      </c>
      <c r="T106" s="5"/>
      <c r="U106" s="5"/>
      <c r="V106" s="5"/>
      <c r="W106" s="5"/>
      <c r="X106" s="5"/>
      <c r="Y106" s="5"/>
      <c r="Z106" s="5"/>
      <c r="AA106" s="5"/>
      <c r="AB106" s="5"/>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8" s="7" customFormat="true" ht="15" hidden="false" customHeight="false" outlineLevel="0" collapsed="false">
      <c r="A108" s="8"/>
      <c r="B108" s="4" t="s">
        <v>216</v>
      </c>
      <c r="C108" s="5"/>
      <c r="D108" s="5"/>
      <c r="E108" s="5"/>
      <c r="F108" s="5"/>
      <c r="G108" s="6"/>
      <c r="H108" s="33" t="n">
        <f aca="false">G67</f>
        <v>20000000</v>
      </c>
      <c r="I108" s="26" t="n">
        <f aca="false">H128</f>
        <v>51740000</v>
      </c>
      <c r="J108" s="26" t="n">
        <f aca="false">I128</f>
        <v>134264000</v>
      </c>
      <c r="K108" s="18" t="s">
        <v>406</v>
      </c>
      <c r="L108" s="18"/>
      <c r="M108" s="18"/>
      <c r="N108" s="18"/>
      <c r="O108" s="18"/>
      <c r="P108" s="18"/>
      <c r="Q108" s="18"/>
    </row>
    <row r="109" customFormat="false" ht="15" hidden="false" customHeight="false" outlineLevel="0" collapsed="false">
      <c r="A109" s="8"/>
      <c r="B109" s="4" t="s">
        <v>217</v>
      </c>
      <c r="K109" s="0"/>
      <c r="L109" s="0"/>
      <c r="M109" s="0"/>
      <c r="N109" s="0"/>
      <c r="O109" s="21"/>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 hidden="false" customHeight="false" outlineLevel="0" collapsed="false">
      <c r="A110" s="8"/>
      <c r="C110" s="5" t="s">
        <v>118</v>
      </c>
      <c r="H110" s="26" t="n">
        <f aca="false">H57</f>
        <v>66240000</v>
      </c>
      <c r="I110" s="26" t="n">
        <f aca="false">I57</f>
        <v>68544000</v>
      </c>
      <c r="J110" s="26" t="n">
        <f aca="false">J57</f>
        <v>83610000</v>
      </c>
      <c r="K110" s="18" t="s">
        <v>407</v>
      </c>
      <c r="L110" s="18"/>
      <c r="M110" s="18"/>
      <c r="N110" s="18"/>
      <c r="O110" s="18"/>
      <c r="P110" s="18"/>
      <c r="Q110" s="18"/>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8"/>
      <c r="C111" s="5" t="s">
        <v>120</v>
      </c>
      <c r="K111" s="0"/>
      <c r="L111" s="0"/>
      <c r="M111" s="0"/>
      <c r="N111" s="0"/>
      <c r="O111" s="21"/>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8"/>
      <c r="C112" s="5" t="s">
        <v>48</v>
      </c>
      <c r="H112" s="26" t="n">
        <f aca="false">H54</f>
        <v>0</v>
      </c>
      <c r="I112" s="26" t="n">
        <f aca="false">I54</f>
        <v>1800000</v>
      </c>
      <c r="J112" s="26" t="n">
        <f aca="false">J54</f>
        <v>1800000</v>
      </c>
      <c r="K112" s="18" t="s">
        <v>408</v>
      </c>
      <c r="L112" s="18"/>
      <c r="M112" s="18"/>
      <c r="N112" s="18"/>
      <c r="O112" s="18"/>
      <c r="P112" s="18"/>
      <c r="Q112" s="18"/>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8"/>
      <c r="K113" s="0"/>
      <c r="L113" s="0"/>
      <c r="M113" s="0"/>
      <c r="N113" s="0"/>
      <c r="O113" s="21"/>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 hidden="false" customHeight="false" outlineLevel="0" collapsed="false">
      <c r="A114" s="8"/>
      <c r="C114" s="5" t="s">
        <v>218</v>
      </c>
      <c r="H114" s="26" t="n">
        <f aca="false">(G68-H68)</f>
        <v>-34500000</v>
      </c>
      <c r="I114" s="26" t="n">
        <f aca="false">(H68-I68)</f>
        <v>-4380000</v>
      </c>
      <c r="J114" s="26" t="n">
        <f aca="false">(I68-J68)</f>
        <v>-1620000</v>
      </c>
      <c r="K114" s="18" t="s">
        <v>409</v>
      </c>
      <c r="L114" s="18"/>
      <c r="M114" s="18"/>
      <c r="N114" s="18"/>
      <c r="O114" s="18"/>
      <c r="P114" s="18"/>
      <c r="Q114" s="7" t="n">
        <f aca="false">(P68-Q68)</f>
        <v>0</v>
      </c>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8"/>
      <c r="C115" s="5" t="s">
        <v>219</v>
      </c>
      <c r="H115" s="26" t="n">
        <f aca="false">(G69-H69)</f>
        <v>-8625000</v>
      </c>
      <c r="I115" s="26" t="n">
        <f aca="false">(H69-I69)</f>
        <v>-1095000</v>
      </c>
      <c r="J115" s="26" t="n">
        <f aca="false">(I69-J69)</f>
        <v>-405000</v>
      </c>
      <c r="K115" s="18"/>
      <c r="L115" s="18"/>
      <c r="M115" s="18"/>
      <c r="N115" s="18"/>
      <c r="O115" s="18"/>
      <c r="P115" s="18"/>
      <c r="Q115" s="7" t="n">
        <f aca="false">(P69-Q69)</f>
        <v>0</v>
      </c>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8"/>
      <c r="C116" s="19" t="s">
        <v>220</v>
      </c>
      <c r="D116" s="19"/>
      <c r="E116" s="19"/>
      <c r="F116" s="19"/>
      <c r="G116" s="20"/>
      <c r="H116" s="42" t="n">
        <f aca="false">(G86-H86)*-1</f>
        <v>8625000</v>
      </c>
      <c r="I116" s="42" t="n">
        <f aca="false">(H86-I86)*-1</f>
        <v>1095000</v>
      </c>
      <c r="J116" s="42" t="n">
        <f aca="false">(I86-J86)*-1</f>
        <v>405000</v>
      </c>
      <c r="K116" s="18"/>
      <c r="L116" s="18"/>
      <c r="M116" s="18"/>
      <c r="N116" s="18"/>
      <c r="O116" s="18"/>
      <c r="P116" s="18"/>
      <c r="Q116" s="7" t="n">
        <f aca="false">(P86-Q86)*-1</f>
        <v>0</v>
      </c>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8"/>
      <c r="C117" s="19" t="s">
        <v>221</v>
      </c>
      <c r="D117" s="19"/>
      <c r="E117" s="19"/>
      <c r="F117" s="19"/>
      <c r="G117" s="20"/>
      <c r="H117" s="42" t="n">
        <f aca="false">(G88-H88)*-1</f>
        <v>-0</v>
      </c>
      <c r="I117" s="42" t="n">
        <f aca="false">(H88-I88)*-1</f>
        <v>-0</v>
      </c>
      <c r="J117" s="42" t="n">
        <f aca="false">(I88-J88)*-1</f>
        <v>-0</v>
      </c>
      <c r="K117" s="18"/>
      <c r="L117" s="18"/>
      <c r="M117" s="18"/>
      <c r="N117" s="18"/>
      <c r="O117" s="18"/>
      <c r="P117" s="18"/>
      <c r="Q117" s="7" t="n">
        <f aca="false">(P88-Q88)*-1</f>
        <v>0</v>
      </c>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8"/>
      <c r="C118" s="19" t="s">
        <v>128</v>
      </c>
      <c r="D118" s="19"/>
      <c r="E118" s="19"/>
      <c r="F118" s="19"/>
      <c r="G118" s="20"/>
      <c r="H118" s="42" t="n">
        <f aca="false">(G87-H87)*-1</f>
        <v>-0</v>
      </c>
      <c r="I118" s="42" t="n">
        <f aca="false">(H87-I87)*-1</f>
        <v>16560000</v>
      </c>
      <c r="J118" s="42" t="n">
        <f aca="false">(I87-J87)*-1</f>
        <v>576000</v>
      </c>
      <c r="K118" s="47" t="s">
        <v>410</v>
      </c>
      <c r="L118" s="47"/>
      <c r="M118" s="47"/>
      <c r="N118" s="47"/>
      <c r="O118" s="47"/>
      <c r="P118" s="47"/>
      <c r="Q118" s="7" t="n">
        <f aca="false">(P87-Q87)*-1</f>
        <v>-0</v>
      </c>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5" hidden="false" customHeight="false" outlineLevel="0" collapsed="false">
      <c r="A119" s="8"/>
      <c r="C119" s="19"/>
      <c r="D119" s="19"/>
      <c r="E119" s="19"/>
      <c r="F119" s="19"/>
      <c r="G119" s="20"/>
      <c r="H119" s="42"/>
      <c r="I119" s="42"/>
      <c r="J119" s="42"/>
      <c r="K119" s="21"/>
      <c r="L119" s="21"/>
      <c r="M119" s="21"/>
      <c r="N119" s="21"/>
      <c r="O119" s="21"/>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5" hidden="false" customHeight="false" outlineLevel="0" collapsed="false">
      <c r="A120" s="8"/>
      <c r="B120" s="4" t="s">
        <v>222</v>
      </c>
      <c r="H120" s="26" t="n">
        <f aca="false">H110+H112+H114+H115++H116+H118+H117</f>
        <v>31740000</v>
      </c>
      <c r="I120" s="26" t="n">
        <f aca="false">I110+I112+I114+I115++I116+I118+I117</f>
        <v>82524000</v>
      </c>
      <c r="J120" s="26" t="n">
        <f aca="false">J110+J112+J114+J115++J116+J118+J117</f>
        <v>84366000</v>
      </c>
      <c r="K120" s="18" t="s">
        <v>411</v>
      </c>
      <c r="L120" s="18"/>
      <c r="M120" s="18"/>
      <c r="N120" s="18"/>
      <c r="O120" s="18"/>
      <c r="P120" s="18"/>
      <c r="Q120" s="7" t="n">
        <f aca="false">Q110+Q112+Q114+Q115++Q116+Q118+Q117</f>
        <v>0</v>
      </c>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2" s="7" customFormat="true" ht="15" hidden="false" customHeight="false" outlineLevel="0" collapsed="false">
      <c r="A122" s="8"/>
      <c r="B122" s="5"/>
      <c r="C122" s="5" t="s">
        <v>130</v>
      </c>
      <c r="D122" s="5"/>
      <c r="E122" s="5"/>
      <c r="F122" s="5"/>
      <c r="G122" s="6"/>
      <c r="H122" s="26" t="n">
        <f aca="false">H77*-1</f>
        <v>-0</v>
      </c>
      <c r="I122" s="26" t="n">
        <f aca="false">I77*-1</f>
        <v>-0</v>
      </c>
      <c r="J122" s="26" t="n">
        <f aca="false">J77*-1</f>
        <v>-0</v>
      </c>
      <c r="K122" s="18" t="s">
        <v>412</v>
      </c>
      <c r="L122" s="18"/>
      <c r="M122" s="18"/>
      <c r="N122" s="18"/>
      <c r="O122" s="18"/>
      <c r="P122" s="18"/>
      <c r="Q122" s="7" t="n">
        <f aca="false">Q77*-1</f>
        <v>-0</v>
      </c>
    </row>
    <row r="124" s="5" customFormat="true" ht="15" hidden="false" customHeight="false" outlineLevel="0" collapsed="false">
      <c r="A124" s="8"/>
      <c r="B124" s="4" t="s">
        <v>132</v>
      </c>
      <c r="G124" s="6"/>
      <c r="H124" s="26"/>
      <c r="I124" s="26"/>
      <c r="J124" s="26"/>
      <c r="K124" s="7"/>
      <c r="L124" s="7"/>
      <c r="M124" s="7"/>
      <c r="N124" s="7"/>
      <c r="O124" s="21"/>
      <c r="P124" s="7"/>
      <c r="Q124" s="7"/>
    </row>
    <row r="125" customFormat="false" ht="15" hidden="false" customHeight="false" outlineLevel="0" collapsed="false">
      <c r="A125" s="8"/>
      <c r="B125" s="0"/>
      <c r="C125" s="5" t="s">
        <v>368</v>
      </c>
      <c r="D125" s="0"/>
      <c r="E125" s="0"/>
      <c r="F125" s="0"/>
      <c r="H125" s="26" t="n">
        <f aca="false">H73*-1</f>
        <v>-0</v>
      </c>
      <c r="I125" s="26" t="n">
        <f aca="false">I73*-1</f>
        <v>-0</v>
      </c>
      <c r="J125" s="26" t="n">
        <f aca="false">J73*-1</f>
        <v>-0</v>
      </c>
      <c r="K125" s="46" t="s">
        <v>412</v>
      </c>
      <c r="L125" s="46"/>
      <c r="M125" s="46"/>
      <c r="N125" s="46"/>
      <c r="O125" s="46"/>
      <c r="P125" s="46"/>
      <c r="Q125" s="46"/>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false" customHeight="false" outlineLevel="0" collapsed="false">
      <c r="A126" s="8"/>
      <c r="B126" s="0"/>
      <c r="C126" s="5" t="s">
        <v>136</v>
      </c>
      <c r="D126" s="0"/>
      <c r="E126" s="0"/>
      <c r="F126" s="0"/>
      <c r="I126" s="26" t="n">
        <f aca="false">I93</f>
        <v>0</v>
      </c>
      <c r="J126" s="26" t="n">
        <f aca="false">J93</f>
        <v>0</v>
      </c>
      <c r="K126" s="46"/>
      <c r="L126" s="46"/>
      <c r="M126" s="46"/>
      <c r="N126" s="46"/>
      <c r="O126" s="46"/>
      <c r="P126" s="46"/>
      <c r="Q126" s="46"/>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8" s="5" customFormat="true" ht="15" hidden="false" customHeight="false" outlineLevel="0" collapsed="false">
      <c r="A128" s="8"/>
      <c r="B128" s="4" t="s">
        <v>224</v>
      </c>
      <c r="G128" s="6"/>
      <c r="H128" s="26" t="n">
        <f aca="false">H108+H120+H122+H125+H126</f>
        <v>51740000</v>
      </c>
      <c r="I128" s="26" t="n">
        <f aca="false">I108+I120+I122+I125+I126</f>
        <v>134264000</v>
      </c>
      <c r="J128" s="26" t="n">
        <f aca="false">J108+J120+J122+J125+J126</f>
        <v>218630000</v>
      </c>
      <c r="K128" s="18" t="s">
        <v>411</v>
      </c>
      <c r="L128" s="18"/>
      <c r="M128" s="18"/>
      <c r="N128" s="18"/>
      <c r="O128" s="18"/>
      <c r="P128" s="18"/>
      <c r="Q128" s="18"/>
    </row>
    <row r="131" customFormat="false" ht="15.75" hidden="false" customHeight="true" outlineLevel="0" collapsed="false">
      <c r="A131" s="0"/>
      <c r="B131" s="0"/>
      <c r="C131" s="8"/>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5" hidden="false" customHeight="false" outlineLevel="0" collapsed="false">
      <c r="A132" s="0"/>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5" s="25" customFormat="true" ht="15" hidden="false" customHeight="false" outlineLevel="0" collapsed="false">
      <c r="C135" s="55" t="s">
        <v>413</v>
      </c>
      <c r="D135" s="55"/>
      <c r="E135" s="55"/>
      <c r="F135" s="55"/>
      <c r="G135" s="55"/>
      <c r="H135" s="55"/>
      <c r="I135" s="55"/>
      <c r="J135" s="55"/>
      <c r="K135" s="55"/>
      <c r="L135" s="17"/>
      <c r="M135" s="17"/>
      <c r="N135" s="17"/>
      <c r="O135" s="17"/>
      <c r="P135" s="17"/>
      <c r="Q135" s="17"/>
      <c r="R135" s="17"/>
      <c r="S135" s="17"/>
      <c r="T135" s="17"/>
      <c r="U135" s="17"/>
      <c r="V135" s="17"/>
      <c r="W135" s="17"/>
      <c r="X135" s="17"/>
      <c r="Y135" s="17"/>
      <c r="Z135" s="17"/>
      <c r="AA135" s="17"/>
      <c r="AB135" s="17"/>
    </row>
    <row r="138" customFormat="false" ht="15" hidden="false" customHeight="false" outlineLevel="0" collapsed="false">
      <c r="A138" s="0"/>
      <c r="B138" s="0"/>
      <c r="C138" s="5" t="s">
        <v>414</v>
      </c>
      <c r="D138" s="0"/>
      <c r="E138" s="0"/>
      <c r="F138" s="0"/>
      <c r="G138" s="0"/>
      <c r="H138" s="26" t="n">
        <f aca="false">H20+H31</f>
        <v>345000000</v>
      </c>
      <c r="I138" s="26" t="n">
        <f aca="false">I20+I31</f>
        <v>388800000</v>
      </c>
      <c r="J138" s="26" t="n">
        <f aca="false">J20+J31</f>
        <v>405000000</v>
      </c>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40" customFormat="false" ht="15" hidden="false" customHeight="false" outlineLevel="0" collapsed="false">
      <c r="A140" s="0"/>
      <c r="B140" s="0"/>
      <c r="C140" s="5" t="s">
        <v>415</v>
      </c>
      <c r="D140" s="0"/>
      <c r="E140" s="0"/>
      <c r="F140" s="0"/>
      <c r="G140" s="0"/>
      <c r="H140" s="26" t="n">
        <f aca="false">H39</f>
        <v>258750000</v>
      </c>
      <c r="I140" s="26" t="n">
        <f aca="false">I39</f>
        <v>291600000</v>
      </c>
      <c r="J140" s="26" t="n">
        <f aca="false">J39</f>
        <v>303750000</v>
      </c>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2" customFormat="false" ht="15" hidden="false" customHeight="false" outlineLevel="0" collapsed="false">
      <c r="A142" s="0"/>
      <c r="B142" s="0"/>
      <c r="C142" s="5" t="s">
        <v>416</v>
      </c>
      <c r="D142" s="0"/>
      <c r="E142" s="0"/>
      <c r="F142" s="0"/>
      <c r="G142" s="0"/>
      <c r="H142" s="26" t="n">
        <f aca="false">H50</f>
        <v>175950000</v>
      </c>
      <c r="I142" s="26" t="n">
        <f aca="false">I50</f>
        <v>204120000</v>
      </c>
      <c r="J142" s="26" t="n">
        <f aca="false">J50</f>
        <v>197437500</v>
      </c>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4" customFormat="false" ht="15" hidden="false" customHeight="false" outlineLevel="0" collapsed="false">
      <c r="A144" s="0"/>
      <c r="B144" s="0"/>
      <c r="C144" s="5" t="s">
        <v>417</v>
      </c>
      <c r="D144" s="0"/>
      <c r="E144" s="0"/>
      <c r="F144" s="0"/>
      <c r="G144" s="0"/>
      <c r="H144" s="26" t="n">
        <f aca="false">H51</f>
        <v>82800000</v>
      </c>
      <c r="I144" s="26" t="n">
        <f aca="false">I51</f>
        <v>87480000</v>
      </c>
      <c r="J144" s="26" t="n">
        <f aca="false">J51</f>
        <v>106312500</v>
      </c>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6" customFormat="false" ht="15" hidden="false" customHeight="false" outlineLevel="0" collapsed="false">
      <c r="A146" s="0"/>
      <c r="B146" s="0"/>
      <c r="C146" s="5" t="s">
        <v>418</v>
      </c>
      <c r="D146" s="0"/>
      <c r="E146" s="0"/>
      <c r="F146" s="0"/>
      <c r="G146" s="0"/>
      <c r="H146" s="26" t="n">
        <f aca="false">H57</f>
        <v>66240000</v>
      </c>
      <c r="I146" s="26" t="n">
        <f aca="false">I57</f>
        <v>68544000</v>
      </c>
      <c r="J146" s="26" t="n">
        <f aca="false">J57</f>
        <v>83610000</v>
      </c>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8" customFormat="false" ht="15" hidden="false" customHeight="false" outlineLevel="0" collapsed="false">
      <c r="A148" s="0"/>
      <c r="B148" s="0"/>
      <c r="C148" s="5" t="s">
        <v>419</v>
      </c>
      <c r="D148" s="0"/>
      <c r="E148" s="0"/>
      <c r="F148" s="0"/>
      <c r="G148" s="0"/>
      <c r="H148" s="26" t="n">
        <f aca="false">(H144/H138)*100</f>
        <v>24</v>
      </c>
      <c r="I148" s="26" t="n">
        <f aca="false">(I144/I138)*100</f>
        <v>22.5</v>
      </c>
      <c r="J148" s="26" t="n">
        <f aca="false">(J144/J138)*100</f>
        <v>26.25</v>
      </c>
      <c r="K148" s="0"/>
      <c r="L148" s="7" t="s">
        <v>420</v>
      </c>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s="11" customFormat="true" ht="15" hidden="false" customHeight="false" outlineLevel="0" collapsed="false">
      <c r="A149" s="25"/>
      <c r="H149" s="56"/>
      <c r="I149" s="56"/>
      <c r="J149" s="56"/>
      <c r="P149" s="13" t="n">
        <f aca="false">P108+(P37*$E$163)</f>
        <v>0</v>
      </c>
      <c r="Q149" s="13" t="n">
        <f aca="false">Q108+(Q37*$E$163)</f>
        <v>0</v>
      </c>
      <c r="R149" s="13"/>
      <c r="S149" s="13"/>
      <c r="T149" s="13"/>
      <c r="U149" s="13"/>
      <c r="V149" s="13"/>
      <c r="W149" s="13"/>
      <c r="X149" s="13"/>
      <c r="Y149" s="13"/>
      <c r="Z149" s="13"/>
      <c r="AA149" s="13"/>
      <c r="AB149" s="13"/>
    </row>
    <row r="150" customFormat="false" ht="15" hidden="false" customHeight="false" outlineLevel="0" collapsed="false">
      <c r="C150" s="5" t="s">
        <v>421</v>
      </c>
      <c r="D150" s="0"/>
      <c r="E150" s="0"/>
      <c r="F150" s="0"/>
      <c r="G150" s="0"/>
      <c r="H150" s="26" t="n">
        <f aca="false">(H144/H83)*100</f>
        <v>75.3652209529878</v>
      </c>
      <c r="I150" s="26" t="n">
        <f aca="false">(I144/I83)*100</f>
        <v>44.6180838909744</v>
      </c>
      <c r="J150" s="26" t="n">
        <f aca="false">(J144/J83)*100</f>
        <v>37.8801375354082</v>
      </c>
      <c r="K150" s="0"/>
      <c r="L150" s="7" t="s">
        <v>420</v>
      </c>
      <c r="M150" s="0"/>
      <c r="N150" s="0"/>
      <c r="O150" s="0"/>
      <c r="P150" s="0"/>
      <c r="Q150" s="0"/>
      <c r="R150" s="0"/>
    </row>
    <row r="151" customFormat="false" ht="15" hidden="false" customHeight="false" outlineLevel="0" collapsed="false">
      <c r="C151" s="0"/>
      <c r="D151" s="0"/>
      <c r="E151" s="0"/>
      <c r="F151" s="0"/>
      <c r="G151" s="0"/>
      <c r="H151" s="0"/>
      <c r="I151" s="0"/>
      <c r="J151" s="0"/>
      <c r="K151" s="0"/>
      <c r="L151" s="0"/>
      <c r="M151" s="0"/>
      <c r="N151" s="0"/>
      <c r="O151" s="0"/>
      <c r="P151" s="0"/>
      <c r="Q151" s="0"/>
      <c r="R151" s="0"/>
    </row>
    <row r="152" customFormat="false" ht="15" hidden="false" customHeight="false" outlineLevel="0" collapsed="false">
      <c r="C152" s="5" t="s">
        <v>422</v>
      </c>
      <c r="D152" s="0"/>
      <c r="E152" s="0"/>
      <c r="F152" s="0"/>
      <c r="G152" s="0"/>
      <c r="H152" s="26" t="n">
        <f aca="false">H70-H89</f>
        <v>86240000</v>
      </c>
      <c r="I152" s="26" t="n">
        <f aca="false">I70-I89</f>
        <v>156584000</v>
      </c>
      <c r="J152" s="26" t="n">
        <f aca="false">J70-J89</f>
        <v>241994000</v>
      </c>
      <c r="K152" s="0"/>
      <c r="L152" s="0"/>
      <c r="M152" s="0"/>
      <c r="N152" s="0"/>
      <c r="O152" s="0"/>
      <c r="P152" s="0"/>
      <c r="Q152" s="0"/>
      <c r="R152" s="0"/>
    </row>
    <row r="153" customFormat="false" ht="15" hidden="false" customHeight="false" outlineLevel="0" collapsed="false">
      <c r="C153" s="0"/>
      <c r="D153" s="0"/>
      <c r="E153" s="0"/>
      <c r="F153" s="0"/>
      <c r="G153" s="0"/>
      <c r="H153" s="0"/>
      <c r="I153" s="0"/>
      <c r="J153" s="0"/>
      <c r="K153" s="0"/>
      <c r="L153" s="0"/>
      <c r="M153" s="0"/>
      <c r="N153" s="0"/>
      <c r="O153" s="0"/>
      <c r="P153" s="0"/>
      <c r="Q153" s="0"/>
      <c r="R153" s="0"/>
    </row>
    <row r="154" customFormat="false" ht="15" hidden="false" customHeight="false" outlineLevel="0" collapsed="false">
      <c r="C154" s="5" t="s">
        <v>423</v>
      </c>
      <c r="D154" s="0"/>
      <c r="E154" s="0"/>
      <c r="F154" s="0"/>
      <c r="G154" s="0"/>
      <c r="H154" s="26" t="n">
        <f aca="false">H70/H89</f>
        <v>10.9988405797101</v>
      </c>
      <c r="I154" s="26" t="n">
        <f aca="false">I70/I89</f>
        <v>6.95829528158295</v>
      </c>
      <c r="J154" s="26" t="n">
        <f aca="false">J70/J89</f>
        <v>9.8769304134111</v>
      </c>
      <c r="K154" s="0"/>
      <c r="L154" s="0"/>
      <c r="M154" s="0"/>
      <c r="N154" s="0"/>
      <c r="O154" s="0"/>
      <c r="P154" s="0"/>
      <c r="Q154" s="0"/>
      <c r="R154" s="0"/>
    </row>
    <row r="155" customFormat="false" ht="15" hidden="false" customHeight="false" outlineLevel="0" collapsed="false">
      <c r="C155" s="0"/>
      <c r="D155" s="0"/>
      <c r="E155" s="0"/>
      <c r="F155" s="0"/>
      <c r="G155" s="0"/>
      <c r="H155" s="0"/>
      <c r="I155" s="0"/>
      <c r="J155" s="0"/>
      <c r="K155" s="0"/>
      <c r="L155" s="0"/>
      <c r="M155" s="0"/>
      <c r="N155" s="0"/>
      <c r="O155" s="0"/>
      <c r="P155" s="0"/>
      <c r="Q155" s="0"/>
      <c r="R155" s="0"/>
    </row>
    <row r="156" customFormat="false" ht="15" hidden="false" customHeight="false" outlineLevel="0" collapsed="false">
      <c r="C156" s="5" t="s">
        <v>424</v>
      </c>
      <c r="D156" s="0"/>
      <c r="E156" s="0"/>
      <c r="F156" s="0"/>
      <c r="G156" s="0"/>
      <c r="H156" s="26" t="n">
        <f aca="false">H120</f>
        <v>31740000</v>
      </c>
      <c r="I156" s="26" t="n">
        <f aca="false">I120</f>
        <v>82524000</v>
      </c>
      <c r="J156" s="26" t="n">
        <f aca="false">J120</f>
        <v>84366000</v>
      </c>
      <c r="K156" s="0"/>
      <c r="L156" s="0"/>
      <c r="M156" s="0"/>
      <c r="N156" s="0"/>
      <c r="O156" s="0"/>
      <c r="P156" s="0"/>
      <c r="Q156" s="0"/>
      <c r="R156" s="0"/>
    </row>
    <row r="157" customFormat="false" ht="15" hidden="false" customHeight="false" outlineLevel="0" collapsed="false">
      <c r="C157" s="0"/>
      <c r="D157" s="0"/>
      <c r="E157" s="0"/>
      <c r="F157" s="0"/>
      <c r="G157" s="0"/>
      <c r="H157" s="0"/>
      <c r="I157" s="0"/>
      <c r="J157" s="0"/>
      <c r="K157" s="0"/>
      <c r="L157" s="0"/>
      <c r="M157" s="0"/>
      <c r="N157" s="0"/>
      <c r="O157" s="0"/>
      <c r="P157" s="0"/>
      <c r="Q157" s="0"/>
      <c r="R157" s="0"/>
    </row>
    <row r="158" customFormat="false" ht="15" hidden="false" customHeight="false" outlineLevel="0" collapsed="false">
      <c r="C158" s="5" t="s">
        <v>425</v>
      </c>
      <c r="D158" s="0"/>
      <c r="E158" s="0"/>
      <c r="F158" s="0"/>
      <c r="G158" s="0"/>
      <c r="H158" s="26" t="n">
        <f aca="false">H122</f>
        <v>-0</v>
      </c>
      <c r="I158" s="26" t="n">
        <f aca="false">I122</f>
        <v>-0</v>
      </c>
      <c r="J158" s="26" t="n">
        <f aca="false">J122</f>
        <v>0</v>
      </c>
      <c r="K158" s="0"/>
      <c r="L158" s="0"/>
      <c r="M158" s="0"/>
      <c r="N158" s="0"/>
      <c r="O158" s="0"/>
      <c r="P158" s="0"/>
      <c r="Q158" s="0"/>
      <c r="R158" s="0"/>
    </row>
    <row r="159" customFormat="false" ht="15" hidden="false" customHeight="false" outlineLevel="0" collapsed="false">
      <c r="C159" s="0"/>
      <c r="D159" s="0"/>
      <c r="E159" s="0"/>
      <c r="F159" s="0"/>
      <c r="G159" s="0"/>
      <c r="H159" s="0"/>
      <c r="I159" s="0"/>
      <c r="J159" s="0"/>
      <c r="K159" s="0"/>
      <c r="L159" s="0"/>
      <c r="M159" s="0"/>
      <c r="N159" s="0"/>
      <c r="O159" s="0"/>
      <c r="P159" s="0"/>
      <c r="Q159" s="0"/>
      <c r="R159" s="0"/>
    </row>
    <row r="160" customFormat="false" ht="15" hidden="false" customHeight="false" outlineLevel="0" collapsed="false">
      <c r="C160" s="5" t="s">
        <v>426</v>
      </c>
      <c r="D160" s="0"/>
      <c r="E160" s="0"/>
      <c r="F160" s="0"/>
      <c r="G160" s="0"/>
      <c r="H160" s="26" t="n">
        <f aca="false">H156-H158</f>
        <v>31740000</v>
      </c>
      <c r="I160" s="26" t="n">
        <f aca="false">I156-I158</f>
        <v>82524000</v>
      </c>
      <c r="J160" s="26" t="n">
        <f aca="false">J156-J158</f>
        <v>84366000</v>
      </c>
      <c r="K160" s="0"/>
      <c r="L160" s="7" t="s">
        <v>420</v>
      </c>
      <c r="M160" s="0"/>
      <c r="N160" s="0"/>
      <c r="O160" s="0"/>
      <c r="P160" s="0"/>
      <c r="Q160" s="0"/>
      <c r="R160" s="0"/>
    </row>
    <row r="161" customFormat="false" ht="15" hidden="false" customHeight="false" outlineLevel="0" collapsed="false">
      <c r="C161" s="0"/>
      <c r="D161" s="0"/>
      <c r="E161" s="0"/>
      <c r="F161" s="0"/>
      <c r="G161" s="0"/>
      <c r="H161" s="0"/>
      <c r="I161" s="0"/>
      <c r="J161" s="0"/>
      <c r="K161" s="0"/>
      <c r="L161" s="0"/>
      <c r="M161" s="0"/>
      <c r="N161" s="0"/>
      <c r="O161" s="0"/>
      <c r="P161" s="0"/>
      <c r="Q161" s="0"/>
      <c r="R161" s="0"/>
    </row>
    <row r="162" customFormat="false" ht="15" hidden="false" customHeight="false" outlineLevel="0" collapsed="false">
      <c r="C162" s="0"/>
      <c r="D162" s="0"/>
      <c r="E162" s="0"/>
      <c r="F162" s="0"/>
      <c r="G162" s="0"/>
      <c r="H162" s="0"/>
      <c r="I162" s="0"/>
      <c r="J162" s="0"/>
      <c r="K162" s="0"/>
      <c r="L162" s="0"/>
      <c r="M162" s="0"/>
      <c r="N162" s="0"/>
      <c r="O162" s="0"/>
      <c r="P162" s="0"/>
      <c r="Q162" s="0"/>
      <c r="R162" s="0"/>
    </row>
    <row r="163" customFormat="false" ht="15" hidden="false" customHeight="false" outlineLevel="0" collapsed="false">
      <c r="C163" s="8" t="s">
        <v>427</v>
      </c>
      <c r="D163" s="8"/>
      <c r="E163" s="8" t="n">
        <v>0.8</v>
      </c>
      <c r="F163" s="10"/>
      <c r="G163" s="36"/>
      <c r="H163" s="36"/>
      <c r="I163" s="36" t="n">
        <f aca="false">H39*$E$163</f>
        <v>207000000</v>
      </c>
      <c r="J163" s="10" t="n">
        <f aca="false">I39*$E$163</f>
        <v>233280000</v>
      </c>
      <c r="K163" s="54" t="s">
        <v>428</v>
      </c>
      <c r="L163" s="54"/>
      <c r="M163" s="54"/>
      <c r="N163" s="54"/>
      <c r="O163" s="54"/>
      <c r="P163" s="54"/>
      <c r="Q163" s="54"/>
      <c r="R163" s="54"/>
    </row>
    <row r="164" customFormat="false" ht="15" hidden="false" customHeight="false" outlineLevel="0" collapsed="false">
      <c r="C164" s="8"/>
      <c r="D164" s="8"/>
      <c r="E164" s="8"/>
      <c r="F164" s="8"/>
      <c r="G164" s="10"/>
      <c r="H164" s="36"/>
      <c r="I164" s="36"/>
      <c r="J164" s="36"/>
      <c r="K164" s="10"/>
      <c r="L164" s="10"/>
      <c r="M164" s="10"/>
      <c r="N164" s="10"/>
    </row>
    <row r="165" customFormat="false" ht="15" hidden="false" customHeight="false" outlineLevel="0" collapsed="false">
      <c r="C165" s="8"/>
      <c r="D165" s="8"/>
      <c r="E165" s="8"/>
      <c r="F165" s="8" t="s">
        <v>429</v>
      </c>
      <c r="G165" s="10"/>
      <c r="H165" s="36"/>
      <c r="I165" s="36"/>
      <c r="J165" s="36"/>
      <c r="K165" s="10"/>
      <c r="L165" s="10"/>
      <c r="M165" s="10"/>
      <c r="N165" s="10"/>
    </row>
    <row r="166" customFormat="false" ht="15" hidden="false" customHeight="false" outlineLevel="0" collapsed="false">
      <c r="C166" s="8"/>
      <c r="D166" s="8"/>
      <c r="E166" s="8"/>
      <c r="F166" s="8" t="s">
        <v>430</v>
      </c>
      <c r="G166" s="10"/>
      <c r="H166" s="36"/>
      <c r="I166" s="36"/>
      <c r="J166" s="36"/>
      <c r="K166" s="10"/>
      <c r="L166" s="10"/>
      <c r="M166" s="10"/>
      <c r="N166" s="10"/>
    </row>
    <row r="167" customFormat="false" ht="15" hidden="false" customHeight="false" outlineLevel="0" collapsed="false">
      <c r="C167" s="8"/>
      <c r="D167" s="8"/>
      <c r="E167" s="8"/>
      <c r="F167" s="8" t="s">
        <v>431</v>
      </c>
      <c r="G167" s="10"/>
      <c r="H167" s="36"/>
      <c r="I167" s="36"/>
      <c r="J167" s="36"/>
      <c r="K167" s="10"/>
      <c r="L167" s="10"/>
      <c r="M167" s="10"/>
      <c r="N167" s="10"/>
    </row>
    <row r="168" customFormat="false" ht="15" hidden="false" customHeight="false" outlineLevel="0" collapsed="false">
      <c r="C168" s="8"/>
      <c r="D168" s="8"/>
      <c r="E168" s="8"/>
      <c r="F168" s="8" t="s">
        <v>432</v>
      </c>
      <c r="G168" s="10"/>
      <c r="H168" s="36"/>
      <c r="I168" s="36"/>
      <c r="J168" s="36"/>
      <c r="K168" s="10"/>
      <c r="L168" s="10"/>
      <c r="M168" s="10"/>
      <c r="N168" s="10"/>
    </row>
  </sheetData>
  <mergeCells count="62">
    <mergeCell ref="K18:Q18"/>
    <mergeCell ref="K19:Q19"/>
    <mergeCell ref="K20:Q20"/>
    <mergeCell ref="K21:Q21"/>
    <mergeCell ref="K22:Q22"/>
    <mergeCell ref="K23:Q23"/>
    <mergeCell ref="K24:Q24"/>
    <mergeCell ref="H27:M29"/>
    <mergeCell ref="O28:Q28"/>
    <mergeCell ref="O29:Q29"/>
    <mergeCell ref="O30:Q30"/>
    <mergeCell ref="O31:Q31"/>
    <mergeCell ref="O33:Q33"/>
    <mergeCell ref="O34:Q34"/>
    <mergeCell ref="O35:Q35"/>
    <mergeCell ref="O36:Q36"/>
    <mergeCell ref="O37:Q37"/>
    <mergeCell ref="O39:Q39"/>
    <mergeCell ref="K42:Q47"/>
    <mergeCell ref="I48:Q48"/>
    <mergeCell ref="K49:Q49"/>
    <mergeCell ref="K50:Q50"/>
    <mergeCell ref="K51:Q51"/>
    <mergeCell ref="K52:Q52"/>
    <mergeCell ref="K53:Q53"/>
    <mergeCell ref="K54:Q54"/>
    <mergeCell ref="K55:Q55"/>
    <mergeCell ref="K56:Q56"/>
    <mergeCell ref="K57:Q57"/>
    <mergeCell ref="K67:Q67"/>
    <mergeCell ref="K68:Q69"/>
    <mergeCell ref="K70:Q70"/>
    <mergeCell ref="K72:Q72"/>
    <mergeCell ref="K73:Q73"/>
    <mergeCell ref="K74:Q74"/>
    <mergeCell ref="K76:Q76"/>
    <mergeCell ref="K77:Q77"/>
    <mergeCell ref="K78:R78"/>
    <mergeCell ref="K79:Q79"/>
    <mergeCell ref="K80:Q80"/>
    <mergeCell ref="K83:Q83"/>
    <mergeCell ref="K86:Q88"/>
    <mergeCell ref="K89:Q89"/>
    <mergeCell ref="K92:Q92"/>
    <mergeCell ref="K93:Q93"/>
    <mergeCell ref="K94:Q94"/>
    <mergeCell ref="K95:Q95"/>
    <mergeCell ref="K97:Q97"/>
    <mergeCell ref="A98:A99"/>
    <mergeCell ref="K98:Q99"/>
    <mergeCell ref="S98:V99"/>
    <mergeCell ref="K108:Q108"/>
    <mergeCell ref="K110:Q110"/>
    <mergeCell ref="K112:Q112"/>
    <mergeCell ref="K114:P117"/>
    <mergeCell ref="K118:P118"/>
    <mergeCell ref="K120:P120"/>
    <mergeCell ref="K122:P122"/>
    <mergeCell ref="K125:Q126"/>
    <mergeCell ref="K128:Q128"/>
    <mergeCell ref="C135:K135"/>
    <mergeCell ref="K163:R16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2015-08-04T19:24:28Z</dcterms:created>
  <dc:creator>Michael</dc:creator>
  <dc:language>en-CA</dc:language>
  <dcterms:modified xsi:type="dcterms:W3CDTF">2016-03-17T21:44:14Z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