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3AD88608-96AA-4F4D-BE08-F6C16841F69A}" xr6:coauthVersionLast="47" xr6:coauthVersionMax="47" xr10:uidLastSave="{00000000-0000-0000-0000-000000000000}"/>
  <bookViews>
    <workbookView xWindow="-120" yWindow="-120" windowWidth="29040" windowHeight="15720" firstSheet="3" activeTab="9" xr2:uid="{00000000-000D-0000-FFFF-FFFF00000000}"/>
  </bookViews>
  <sheets>
    <sheet name="SUMAR.si 1" sheetId="11" r:id="rId1"/>
    <sheet name="SUMAR.si 2" sheetId="2" r:id="rId2"/>
    <sheet name="sumar.si.conjunto 2" sheetId="4" r:id="rId3"/>
    <sheet name="Contar.si.Conjunto" sheetId="12" r:id="rId4"/>
    <sheet name="Contar.si.conjunto 2" sheetId="15" r:id="rId5"/>
    <sheet name="promedio.si1" sheetId="7" r:id="rId6"/>
    <sheet name="Promedio.si.conjunto" sheetId="9" r:id="rId7"/>
    <sheet name="Promedio.si.conjunto 2" sheetId="14" r:id="rId8"/>
    <sheet name="productoria" sheetId="16" r:id="rId9"/>
    <sheet name="sumaProducto" sheetId="1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7" l="1"/>
  <c r="D13" i="17"/>
  <c r="G7" i="14"/>
  <c r="G6" i="14"/>
  <c r="G10" i="9"/>
  <c r="G9" i="9"/>
  <c r="F10" i="7"/>
  <c r="F11" i="7"/>
  <c r="G9" i="15"/>
  <c r="G8" i="15"/>
  <c r="G4" i="12"/>
  <c r="G2" i="12"/>
  <c r="H11" i="4"/>
  <c r="H10" i="4"/>
  <c r="F12" i="2"/>
  <c r="F6" i="2"/>
  <c r="F9" i="2"/>
  <c r="F3" i="2"/>
  <c r="I2" i="11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E21" i="14" l="1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" i="4"/>
  <c r="D15" i="11" l="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</calcChain>
</file>

<file path=xl/sharedStrings.xml><?xml version="1.0" encoding="utf-8"?>
<sst xmlns="http://schemas.openxmlformats.org/spreadsheetml/2006/main" count="235" uniqueCount="120">
  <si>
    <t>Categoría</t>
  </si>
  <si>
    <t>Alimentos</t>
  </si>
  <si>
    <t>Ventas</t>
  </si>
  <si>
    <t>Verduras</t>
  </si>
  <si>
    <t>Tomates</t>
  </si>
  <si>
    <t>Apio</t>
  </si>
  <si>
    <t>Frutas</t>
  </si>
  <si>
    <t>Naranjas</t>
  </si>
  <si>
    <t>Manteca</t>
  </si>
  <si>
    <t>Zanahorias</t>
  </si>
  <si>
    <t>Manzanas</t>
  </si>
  <si>
    <t>Sí</t>
  </si>
  <si>
    <t>No</t>
  </si>
  <si>
    <t>Región</t>
  </si>
  <si>
    <t>Beneficios (Miles)</t>
  </si>
  <si>
    <t>Este</t>
  </si>
  <si>
    <t>Oeste</t>
  </si>
  <si>
    <t>Norte</t>
  </si>
  <si>
    <t>Sur (nueva oficina)</t>
  </si>
  <si>
    <t>Medio Oeste</t>
  </si>
  <si>
    <t>Tipo</t>
  </si>
  <si>
    <t>Precio</t>
  </si>
  <si>
    <t>Ciudad</t>
  </si>
  <si>
    <t>Número de dormitorios</t>
  </si>
  <si>
    <t>¿Garaje?</t>
  </si>
  <si>
    <t>Piso</t>
  </si>
  <si>
    <t>Laredo</t>
  </si>
  <si>
    <t>Apartamento</t>
  </si>
  <si>
    <t>Santoña</t>
  </si>
  <si>
    <t>Chalet individual</t>
  </si>
  <si>
    <t>Chalet adosado</t>
  </si>
  <si>
    <t>Casa - torre</t>
  </si>
  <si>
    <t>Casa colonial</t>
  </si>
  <si>
    <t>Precio medio de una casa en Santoña con un mínimo de 3 dormitorios y con garaje (397839)</t>
  </si>
  <si>
    <t>Precio medio de una casa en Laredo con un máximo de 3 dormitorios y sin garaje (230000)</t>
  </si>
  <si>
    <t>Descripción</t>
  </si>
  <si>
    <t>Valor Unitario</t>
  </si>
  <si>
    <t>Unidades</t>
  </si>
  <si>
    <t>Venta</t>
  </si>
  <si>
    <t>Camisa</t>
  </si>
  <si>
    <t>Sumar la venta total de Camisas</t>
  </si>
  <si>
    <t>Pantalon</t>
  </si>
  <si>
    <t>Medias</t>
  </si>
  <si>
    <t>Zapatos</t>
  </si>
  <si>
    <t>Tenis</t>
  </si>
  <si>
    <t>Mujer</t>
  </si>
  <si>
    <t>Manuela</t>
  </si>
  <si>
    <t>Hombre</t>
  </si>
  <si>
    <t>Juan David</t>
  </si>
  <si>
    <t>Edgar</t>
  </si>
  <si>
    <t>Catalina</t>
  </si>
  <si>
    <t>Alejandra</t>
  </si>
  <si>
    <t>Ana María</t>
  </si>
  <si>
    <t>Carlos</t>
  </si>
  <si>
    <t>Robinson</t>
  </si>
  <si>
    <t>Esteban</t>
  </si>
  <si>
    <t>Julián</t>
  </si>
  <si>
    <t>Lina</t>
  </si>
  <si>
    <t>Lupita</t>
  </si>
  <si>
    <t>Carolina</t>
  </si>
  <si>
    <t>Total de Hombres que tienen más de 18 años</t>
  </si>
  <si>
    <t>Andrea</t>
  </si>
  <si>
    <t>Camilo</t>
  </si>
  <si>
    <t>Total hombres</t>
  </si>
  <si>
    <t>Andres</t>
  </si>
  <si>
    <t>Edad</t>
  </si>
  <si>
    <t>Sexo</t>
  </si>
  <si>
    <t>Nombre</t>
  </si>
  <si>
    <t>Fecha</t>
  </si>
  <si>
    <t>Articulo</t>
  </si>
  <si>
    <t>Cantidad</t>
  </si>
  <si>
    <t>Total</t>
  </si>
  <si>
    <t>VIVERES</t>
  </si>
  <si>
    <t>ASEO PERSONAL</t>
  </si>
  <si>
    <t>BEBIDAS</t>
  </si>
  <si>
    <t>LACTEOS</t>
  </si>
  <si>
    <t>Mango</t>
  </si>
  <si>
    <t>Cebolla</t>
  </si>
  <si>
    <t>Margarina</t>
  </si>
  <si>
    <t>Mandarinas</t>
  </si>
  <si>
    <t>Sumar las ventas de los alimentos que no tienen categoria</t>
  </si>
  <si>
    <t>Sumar las ventas de los alimentos que tienen categoría</t>
  </si>
  <si>
    <t>Sumar las ventas de todos los alimentos sin incluir las frutas</t>
  </si>
  <si>
    <t>Sumar las ventas de las verduras</t>
  </si>
  <si>
    <t>Verdura</t>
  </si>
  <si>
    <t>Contar la cantidad de registros que vendieron más de un numero determinado de unidades. La cantidad de unidades está determinada en la celda G6</t>
  </si>
  <si>
    <t>Sur Oeste</t>
  </si>
  <si>
    <t>Noroiente (nueva oficina)</t>
  </si>
  <si>
    <t>Promedio de todos los beneficios para todas las regiones excluyendo las nuevas oficinas (20,171.20)</t>
  </si>
  <si>
    <t>Promedio de todos los beneficios de las regiones Oeste, Sur Oeste y Medio Oeste (19,989)</t>
  </si>
  <si>
    <t>TIENDA</t>
  </si>
  <si>
    <t>BELEN</t>
  </si>
  <si>
    <t>LA AMERICA</t>
  </si>
  <si>
    <t>LA MOTA</t>
  </si>
  <si>
    <t>ENVIGADO</t>
  </si>
  <si>
    <t>BELLO</t>
  </si>
  <si>
    <t>EL RODEO</t>
  </si>
  <si>
    <t>SAN JUAN</t>
  </si>
  <si>
    <t>Ventas de Viveres</t>
  </si>
  <si>
    <t>sumas las ventas de viveres en Belén</t>
  </si>
  <si>
    <t>BELÉN</t>
  </si>
  <si>
    <t>Calcule el producto de los siguientes números:</t>
  </si>
  <si>
    <t>A</t>
  </si>
  <si>
    <t>Calcule el promedio crédito de las siguientes materias:</t>
  </si>
  <si>
    <t>Materia</t>
  </si>
  <si>
    <t>Creditos</t>
  </si>
  <si>
    <t>Nota</t>
  </si>
  <si>
    <t>Calculo Diferencial</t>
  </si>
  <si>
    <t>Geometria</t>
  </si>
  <si>
    <t>Introducción</t>
  </si>
  <si>
    <t>Excel</t>
  </si>
  <si>
    <t>Etica</t>
  </si>
  <si>
    <t>Suma producto:</t>
  </si>
  <si>
    <t>Promedio Crédito</t>
  </si>
  <si>
    <t>Productoria:</t>
  </si>
  <si>
    <t>Sumar las ventas del 2023</t>
  </si>
  <si>
    <t>Sumar la venta de lacteos del 2024</t>
  </si>
  <si>
    <t>Contar la cantidad de registros del año 2022</t>
  </si>
  <si>
    <t>Promedio de venta de todo el año 2024</t>
  </si>
  <si>
    <t>Promedio de venta de la ropa que vendida en el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</si>
</sst>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* #,##0_-;\-&quot;$&quot;* #,##0_-;_-&quot;$&quot;* &quot;-&quot;_-;_-@_-"/>
    <numFmt numFmtId="165" formatCode="_-&quot;$&quot;* #,##0.00_-;\-&quot;$&quot;* #,##0.00_-;_-&quot;$&quot;* &quot;-&quot;??_-;_-@_-"/>
    <numFmt numFmtId="166" formatCode="_(&quot;$&quot;\ * #,##0.00_);_(&quot;$&quot;\ * \(#,##0.00\);_(&quot;$&quot;\ * &quot;-&quot;??_);_(@_)"/>
    <numFmt numFmtId="167" formatCode="_-* #,##0_-;\-* #,##0_-;_-* &quot;-&quot;??_-;_-@_-"/>
    <numFmt numFmtId="168" formatCode="_-&quot;$&quot;* #,##0.00_-;\-&quot;$&quot;* #,##0.00_-;_-&quot;$&quot;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166" fontId="0" fillId="0" borderId="0" xfId="1" applyFont="1"/>
    <xf numFmtId="0" fontId="2" fillId="0" borderId="0" xfId="0" applyFont="1" applyAlignment="1">
      <alignment horizontal="center"/>
    </xf>
    <xf numFmtId="14" fontId="0" fillId="0" borderId="0" xfId="0" applyNumberFormat="1"/>
    <xf numFmtId="166" fontId="2" fillId="0" borderId="0" xfId="1" applyFont="1" applyAlignment="1">
      <alignment horizontal="center"/>
    </xf>
    <xf numFmtId="43" fontId="0" fillId="0" borderId="0" xfId="2" applyFont="1"/>
    <xf numFmtId="165" fontId="0" fillId="0" borderId="0" xfId="0" applyNumberFormat="1"/>
    <xf numFmtId="167" fontId="0" fillId="0" borderId="0" xfId="2" applyNumberFormat="1" applyFont="1"/>
    <xf numFmtId="164" fontId="0" fillId="0" borderId="0" xfId="3" applyFont="1"/>
    <xf numFmtId="168" fontId="0" fillId="0" borderId="0" xfId="3" applyNumberFormat="1" applyFon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wrapText="1"/>
    </xf>
    <xf numFmtId="44" fontId="0" fillId="0" borderId="0" xfId="0" applyNumberFormat="1"/>
  </cellXfs>
  <cellStyles count="4">
    <cellStyle name="Millares" xfId="2" builtinId="3"/>
    <cellStyle name="Moneda" xfId="1" builtinId="4"/>
    <cellStyle name="Moneda [0]" xfId="3" builtinId="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workbookViewId="0">
      <selection activeCell="I2" sqref="I2"/>
    </sheetView>
  </sheetViews>
  <sheetFormatPr baseColWidth="10" defaultColWidth="9.140625" defaultRowHeight="15" x14ac:dyDescent="0.25"/>
  <cols>
    <col min="1" max="1" width="11.28515625" bestFit="1" customWidth="1"/>
    <col min="2" max="2" width="12.7109375" style="2" bestFit="1" customWidth="1"/>
    <col min="3" max="3" width="11.28515625" customWidth="1"/>
    <col min="4" max="4" width="13" bestFit="1" customWidth="1"/>
    <col min="5" max="5" width="3.7109375" customWidth="1"/>
    <col min="6" max="6" width="3" customWidth="1"/>
    <col min="7" max="7" width="6" customWidth="1"/>
    <col min="8" max="8" width="29.28515625" bestFit="1" customWidth="1"/>
    <col min="9" max="9" width="13" bestFit="1" customWidth="1"/>
  </cols>
  <sheetData>
    <row r="1" spans="1:9" x14ac:dyDescent="0.25">
      <c r="A1" s="3" t="s">
        <v>35</v>
      </c>
      <c r="B1" s="5" t="s">
        <v>36</v>
      </c>
      <c r="C1" s="3" t="s">
        <v>37</v>
      </c>
      <c r="D1" s="3" t="s">
        <v>38</v>
      </c>
    </row>
    <row r="2" spans="1:9" x14ac:dyDescent="0.25">
      <c r="A2" t="s">
        <v>39</v>
      </c>
      <c r="B2" s="2">
        <v>80000</v>
      </c>
      <c r="C2">
        <v>3</v>
      </c>
      <c r="D2" s="2">
        <f>B2*C2</f>
        <v>240000</v>
      </c>
      <c r="H2" t="s">
        <v>40</v>
      </c>
      <c r="I2" s="2">
        <f>SUMIFS(D2:D15,A2:A15,"camisa")</f>
        <v>880000</v>
      </c>
    </row>
    <row r="3" spans="1:9" x14ac:dyDescent="0.25">
      <c r="A3" t="s">
        <v>41</v>
      </c>
      <c r="B3" s="2">
        <v>100000</v>
      </c>
      <c r="C3">
        <v>5</v>
      </c>
      <c r="D3" s="2">
        <f t="shared" ref="D3:D15" si="0">B3*C3</f>
        <v>500000</v>
      </c>
    </row>
    <row r="4" spans="1:9" x14ac:dyDescent="0.25">
      <c r="A4" t="s">
        <v>42</v>
      </c>
      <c r="B4" s="2">
        <v>15000</v>
      </c>
      <c r="C4">
        <v>3</v>
      </c>
      <c r="D4" s="2">
        <f t="shared" si="0"/>
        <v>45000</v>
      </c>
    </row>
    <row r="5" spans="1:9" x14ac:dyDescent="0.25">
      <c r="A5" t="s">
        <v>39</v>
      </c>
      <c r="B5" s="2">
        <v>80000</v>
      </c>
      <c r="C5">
        <v>2</v>
      </c>
      <c r="D5" s="2">
        <f t="shared" si="0"/>
        <v>160000</v>
      </c>
    </row>
    <row r="6" spans="1:9" x14ac:dyDescent="0.25">
      <c r="A6" t="s">
        <v>41</v>
      </c>
      <c r="B6" s="2">
        <v>100000</v>
      </c>
      <c r="C6">
        <v>5</v>
      </c>
      <c r="D6" s="2">
        <f t="shared" si="0"/>
        <v>500000</v>
      </c>
    </row>
    <row r="7" spans="1:9" x14ac:dyDescent="0.25">
      <c r="A7" t="s">
        <v>42</v>
      </c>
      <c r="B7" s="2">
        <v>15000</v>
      </c>
      <c r="C7">
        <v>1</v>
      </c>
      <c r="D7" s="2">
        <f t="shared" si="0"/>
        <v>15000</v>
      </c>
    </row>
    <row r="8" spans="1:9" x14ac:dyDescent="0.25">
      <c r="A8" t="s">
        <v>39</v>
      </c>
      <c r="B8" s="2">
        <v>80000</v>
      </c>
      <c r="C8">
        <v>5</v>
      </c>
      <c r="D8" s="2">
        <f t="shared" si="0"/>
        <v>400000</v>
      </c>
    </row>
    <row r="9" spans="1:9" x14ac:dyDescent="0.25">
      <c r="A9" t="s">
        <v>41</v>
      </c>
      <c r="B9" s="2">
        <v>100000</v>
      </c>
      <c r="C9">
        <v>1</v>
      </c>
      <c r="D9" s="2">
        <f t="shared" si="0"/>
        <v>100000</v>
      </c>
    </row>
    <row r="10" spans="1:9" x14ac:dyDescent="0.25">
      <c r="A10" t="s">
        <v>42</v>
      </c>
      <c r="B10" s="2">
        <v>15000</v>
      </c>
      <c r="C10">
        <v>5</v>
      </c>
      <c r="D10" s="2">
        <f t="shared" si="0"/>
        <v>75000</v>
      </c>
    </row>
    <row r="11" spans="1:9" x14ac:dyDescent="0.25">
      <c r="A11" t="s">
        <v>39</v>
      </c>
      <c r="B11" s="2">
        <v>80000</v>
      </c>
      <c r="C11">
        <v>1</v>
      </c>
      <c r="D11" s="2">
        <f t="shared" si="0"/>
        <v>80000</v>
      </c>
    </row>
    <row r="12" spans="1:9" x14ac:dyDescent="0.25">
      <c r="A12" t="s">
        <v>41</v>
      </c>
      <c r="B12" s="2">
        <v>100000</v>
      </c>
      <c r="C12">
        <v>4</v>
      </c>
      <c r="D12" s="2">
        <f t="shared" si="0"/>
        <v>400000</v>
      </c>
    </row>
    <row r="13" spans="1:9" x14ac:dyDescent="0.25">
      <c r="A13" t="s">
        <v>42</v>
      </c>
      <c r="B13" s="2">
        <v>5000</v>
      </c>
      <c r="C13">
        <v>3</v>
      </c>
      <c r="D13" s="2">
        <f t="shared" si="0"/>
        <v>15000</v>
      </c>
    </row>
    <row r="14" spans="1:9" x14ac:dyDescent="0.25">
      <c r="A14" t="s">
        <v>43</v>
      </c>
      <c r="B14" s="2">
        <v>120000</v>
      </c>
      <c r="C14">
        <v>2</v>
      </c>
      <c r="D14" s="2">
        <f t="shared" si="0"/>
        <v>240000</v>
      </c>
    </row>
    <row r="15" spans="1:9" x14ac:dyDescent="0.25">
      <c r="A15" t="s">
        <v>44</v>
      </c>
      <c r="B15" s="2">
        <v>125000</v>
      </c>
      <c r="C15">
        <v>1</v>
      </c>
      <c r="D15" s="2">
        <f t="shared" si="0"/>
        <v>125000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D13"/>
  <sheetViews>
    <sheetView tabSelected="1" zoomScale="175" zoomScaleNormal="175" workbookViewId="0">
      <selection activeCell="D12" sqref="D12"/>
    </sheetView>
  </sheetViews>
  <sheetFormatPr baseColWidth="10" defaultRowHeight="15" x14ac:dyDescent="0.25"/>
  <cols>
    <col min="2" max="2" width="18.85546875" customWidth="1"/>
    <col min="4" max="4" width="11.85546875" bestFit="1" customWidth="1"/>
  </cols>
  <sheetData>
    <row r="2" spans="2:4" x14ac:dyDescent="0.25">
      <c r="B2" t="s">
        <v>103</v>
      </c>
    </row>
    <row r="4" spans="2:4" x14ac:dyDescent="0.25">
      <c r="B4" s="3" t="s">
        <v>104</v>
      </c>
      <c r="C4" s="3" t="s">
        <v>105</v>
      </c>
      <c r="D4" s="3" t="s">
        <v>106</v>
      </c>
    </row>
    <row r="5" spans="2:4" x14ac:dyDescent="0.25">
      <c r="B5" t="s">
        <v>107</v>
      </c>
      <c r="C5">
        <v>3</v>
      </c>
      <c r="D5">
        <v>3.5</v>
      </c>
    </row>
    <row r="6" spans="2:4" x14ac:dyDescent="0.25">
      <c r="B6" t="s">
        <v>108</v>
      </c>
      <c r="C6">
        <v>3</v>
      </c>
      <c r="D6">
        <v>3.7</v>
      </c>
    </row>
    <row r="7" spans="2:4" x14ac:dyDescent="0.25">
      <c r="B7" t="s">
        <v>109</v>
      </c>
      <c r="C7">
        <v>1</v>
      </c>
      <c r="D7">
        <v>4.7</v>
      </c>
    </row>
    <row r="8" spans="2:4" x14ac:dyDescent="0.25">
      <c r="B8" t="s">
        <v>110</v>
      </c>
      <c r="C8">
        <v>3</v>
      </c>
      <c r="D8">
        <v>4.2</v>
      </c>
    </row>
    <row r="9" spans="2:4" x14ac:dyDescent="0.25">
      <c r="B9" t="s">
        <v>111</v>
      </c>
      <c r="C9">
        <v>1</v>
      </c>
      <c r="D9">
        <v>3.6</v>
      </c>
    </row>
    <row r="11" spans="2:4" x14ac:dyDescent="0.25">
      <c r="B11" t="s">
        <v>112</v>
      </c>
      <c r="D11">
        <f>SUMPRODUCT(C5:C9,D5:D9)</f>
        <v>42.500000000000007</v>
      </c>
    </row>
    <row r="13" spans="2:4" x14ac:dyDescent="0.25">
      <c r="B13" t="s">
        <v>113</v>
      </c>
      <c r="C13" s="12"/>
      <c r="D13">
        <f>SUMPRODUCT(C5:C9,D5:D9)/SUM(D5:D9)</f>
        <v>2.1573604060913705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zoomScale="145" zoomScaleNormal="145" workbookViewId="0">
      <selection activeCell="F18" sqref="F18"/>
    </sheetView>
  </sheetViews>
  <sheetFormatPr baseColWidth="10" defaultColWidth="9.140625" defaultRowHeight="15" x14ac:dyDescent="0.25"/>
  <cols>
    <col min="1" max="1" width="9.28515625" bestFit="1" customWidth="1"/>
    <col min="2" max="2" width="12" bestFit="1" customWidth="1"/>
    <col min="3" max="3" width="12.28515625" bestFit="1" customWidth="1"/>
    <col min="6" max="6" width="11.85546875" bestFit="1" customWidth="1"/>
  </cols>
  <sheetData>
    <row r="1" spans="1:6" x14ac:dyDescent="0.25">
      <c r="A1" s="3" t="s">
        <v>0</v>
      </c>
      <c r="B1" s="3" t="s">
        <v>1</v>
      </c>
      <c r="C1" s="3" t="s">
        <v>2</v>
      </c>
    </row>
    <row r="2" spans="1:6" x14ac:dyDescent="0.25">
      <c r="A2" t="s">
        <v>3</v>
      </c>
      <c r="B2" t="s">
        <v>4</v>
      </c>
      <c r="C2" s="2">
        <v>2300</v>
      </c>
      <c r="F2" t="s">
        <v>81</v>
      </c>
    </row>
    <row r="3" spans="1:6" x14ac:dyDescent="0.25">
      <c r="A3" t="s">
        <v>3</v>
      </c>
      <c r="B3" t="s">
        <v>5</v>
      </c>
      <c r="C3" s="2">
        <v>5500</v>
      </c>
      <c r="F3" s="9">
        <f>SUMIFS(C2:C11,A2:A11,"&lt;&gt;")</f>
        <v>17900</v>
      </c>
    </row>
    <row r="4" spans="1:6" x14ac:dyDescent="0.25">
      <c r="A4" t="s">
        <v>6</v>
      </c>
      <c r="B4" t="s">
        <v>7</v>
      </c>
      <c r="C4" s="2">
        <v>800</v>
      </c>
    </row>
    <row r="5" spans="1:6" x14ac:dyDescent="0.25">
      <c r="B5" t="s">
        <v>8</v>
      </c>
      <c r="C5" s="2">
        <v>400</v>
      </c>
      <c r="F5" t="s">
        <v>80</v>
      </c>
    </row>
    <row r="6" spans="1:6" x14ac:dyDescent="0.25">
      <c r="A6" t="s">
        <v>84</v>
      </c>
      <c r="B6" t="s">
        <v>9</v>
      </c>
      <c r="C6" s="2">
        <v>4200</v>
      </c>
      <c r="F6" s="9">
        <f>SUMIFS(C2:C11,A2:A11,"")</f>
        <v>1380</v>
      </c>
    </row>
    <row r="7" spans="1:6" x14ac:dyDescent="0.25">
      <c r="A7" t="s">
        <v>6</v>
      </c>
      <c r="B7" t="s">
        <v>10</v>
      </c>
      <c r="C7" s="2">
        <v>1200</v>
      </c>
    </row>
    <row r="8" spans="1:6" x14ac:dyDescent="0.25">
      <c r="A8" t="s">
        <v>6</v>
      </c>
      <c r="B8" t="s">
        <v>76</v>
      </c>
      <c r="C8" s="2">
        <v>1200</v>
      </c>
      <c r="F8" t="s">
        <v>83</v>
      </c>
    </row>
    <row r="9" spans="1:6" x14ac:dyDescent="0.25">
      <c r="A9" t="s">
        <v>3</v>
      </c>
      <c r="B9" t="s">
        <v>77</v>
      </c>
      <c r="C9" s="2">
        <v>1200</v>
      </c>
      <c r="F9" s="9">
        <f>SUMIFS(C2:C11,A2:A11,"verduras")</f>
        <v>9000</v>
      </c>
    </row>
    <row r="10" spans="1:6" x14ac:dyDescent="0.25">
      <c r="B10" t="s">
        <v>78</v>
      </c>
      <c r="C10" s="2">
        <v>980</v>
      </c>
    </row>
    <row r="11" spans="1:6" x14ac:dyDescent="0.25">
      <c r="A11" t="s">
        <v>6</v>
      </c>
      <c r="B11" t="s">
        <v>79</v>
      </c>
      <c r="C11" s="2">
        <v>1500</v>
      </c>
      <c r="F11" t="s">
        <v>82</v>
      </c>
    </row>
    <row r="12" spans="1:6" x14ac:dyDescent="0.25">
      <c r="F12" s="9">
        <f>SUMIFS(C2:C11,A2:A11,"&lt;&gt;Frutas")</f>
        <v>14580</v>
      </c>
    </row>
    <row r="14" spans="1:6" x14ac:dyDescent="0.25">
      <c r="B14" s="2"/>
    </row>
    <row r="15" spans="1:6" x14ac:dyDescent="0.25">
      <c r="B15" s="2"/>
    </row>
    <row r="16" spans="1:6" x14ac:dyDescent="0.25">
      <c r="B16" s="2"/>
      <c r="C16" s="14"/>
    </row>
    <row r="17" spans="2:2" x14ac:dyDescent="0.25">
      <c r="B1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zoomScale="115" zoomScaleNormal="115" workbookViewId="0">
      <selection activeCell="H12" sqref="H12"/>
    </sheetView>
  </sheetViews>
  <sheetFormatPr baseColWidth="10" defaultRowHeight="15" x14ac:dyDescent="0.25"/>
  <cols>
    <col min="1" max="1" width="11.85546875" bestFit="1" customWidth="1"/>
    <col min="2" max="2" width="14.28515625" bestFit="1" customWidth="1"/>
    <col min="3" max="3" width="14.28515625" customWidth="1"/>
    <col min="4" max="4" width="12.85546875" bestFit="1" customWidth="1"/>
    <col min="6" max="6" width="13.42578125" bestFit="1" customWidth="1"/>
    <col min="8" max="8" width="35.28515625" bestFit="1" customWidth="1"/>
    <col min="9" max="9" width="12.7109375" bestFit="1" customWidth="1"/>
  </cols>
  <sheetData>
    <row r="1" spans="1:9" x14ac:dyDescent="0.25">
      <c r="A1" s="1" t="s">
        <v>68</v>
      </c>
      <c r="B1" s="1" t="s">
        <v>69</v>
      </c>
      <c r="C1" s="1" t="s">
        <v>90</v>
      </c>
      <c r="D1" s="1" t="s">
        <v>21</v>
      </c>
      <c r="E1" s="1" t="s">
        <v>70</v>
      </c>
      <c r="F1" s="1" t="s">
        <v>71</v>
      </c>
    </row>
    <row r="2" spans="1:9" x14ac:dyDescent="0.25">
      <c r="A2" s="4">
        <v>44583.25</v>
      </c>
      <c r="B2" t="s">
        <v>72</v>
      </c>
      <c r="C2" t="s">
        <v>91</v>
      </c>
      <c r="D2" s="2">
        <v>8080</v>
      </c>
      <c r="E2">
        <v>3</v>
      </c>
      <c r="F2" s="7">
        <f>D2*E2</f>
        <v>24240</v>
      </c>
      <c r="G2" s="6"/>
      <c r="H2" t="s">
        <v>98</v>
      </c>
      <c r="I2" s="9"/>
    </row>
    <row r="3" spans="1:9" x14ac:dyDescent="0.25">
      <c r="A3" s="4">
        <v>45245.25</v>
      </c>
      <c r="B3" t="s">
        <v>73</v>
      </c>
      <c r="C3" t="s">
        <v>92</v>
      </c>
      <c r="D3" s="2">
        <v>22614</v>
      </c>
      <c r="E3">
        <v>4</v>
      </c>
      <c r="F3" s="7">
        <f t="shared" ref="F3:F21" si="0">D3*E3</f>
        <v>90456</v>
      </c>
      <c r="H3" t="s">
        <v>99</v>
      </c>
      <c r="I3" s="9"/>
    </row>
    <row r="4" spans="1:9" x14ac:dyDescent="0.25">
      <c r="A4" s="4">
        <v>44815.25</v>
      </c>
      <c r="B4" t="s">
        <v>74</v>
      </c>
      <c r="C4" t="s">
        <v>93</v>
      </c>
      <c r="D4" s="2">
        <v>19966</v>
      </c>
      <c r="E4">
        <v>2</v>
      </c>
      <c r="F4" s="7">
        <f t="shared" si="0"/>
        <v>39932</v>
      </c>
      <c r="H4" s="6" t="s">
        <v>115</v>
      </c>
      <c r="I4" s="2"/>
    </row>
    <row r="5" spans="1:9" x14ac:dyDescent="0.25">
      <c r="A5" s="4">
        <v>44764.25</v>
      </c>
      <c r="B5" t="s">
        <v>75</v>
      </c>
      <c r="C5" t="s">
        <v>100</v>
      </c>
      <c r="D5" s="2">
        <v>12510</v>
      </c>
      <c r="E5">
        <v>3</v>
      </c>
      <c r="F5" s="7">
        <f t="shared" si="0"/>
        <v>37530</v>
      </c>
      <c r="H5" t="s">
        <v>116</v>
      </c>
      <c r="I5" s="2"/>
    </row>
    <row r="6" spans="1:9" x14ac:dyDescent="0.25">
      <c r="A6" s="4">
        <v>45271.25</v>
      </c>
      <c r="B6" t="s">
        <v>72</v>
      </c>
      <c r="C6" t="s">
        <v>94</v>
      </c>
      <c r="D6" s="2">
        <v>23597</v>
      </c>
      <c r="E6">
        <v>3</v>
      </c>
      <c r="F6" s="7">
        <f t="shared" si="0"/>
        <v>70791</v>
      </c>
    </row>
    <row r="7" spans="1:9" x14ac:dyDescent="0.25">
      <c r="A7" s="4">
        <v>44870.25</v>
      </c>
      <c r="B7" t="s">
        <v>73</v>
      </c>
      <c r="C7" t="s">
        <v>95</v>
      </c>
      <c r="D7" s="2">
        <v>18075</v>
      </c>
      <c r="E7">
        <v>1</v>
      </c>
      <c r="F7" s="7">
        <f t="shared" si="0"/>
        <v>18075</v>
      </c>
    </row>
    <row r="8" spans="1:9" x14ac:dyDescent="0.25">
      <c r="A8" s="4">
        <v>44717.25</v>
      </c>
      <c r="B8" t="s">
        <v>74</v>
      </c>
      <c r="C8" t="s">
        <v>92</v>
      </c>
      <c r="D8" s="2">
        <v>19134</v>
      </c>
      <c r="E8">
        <v>5</v>
      </c>
      <c r="F8" s="7">
        <f t="shared" si="0"/>
        <v>95670</v>
      </c>
    </row>
    <row r="9" spans="1:9" x14ac:dyDescent="0.25">
      <c r="A9" s="4">
        <v>44864.25</v>
      </c>
      <c r="B9" t="s">
        <v>75</v>
      </c>
      <c r="C9" t="s">
        <v>93</v>
      </c>
      <c r="D9" s="2">
        <v>5044</v>
      </c>
      <c r="E9">
        <v>5</v>
      </c>
      <c r="F9" s="7">
        <f t="shared" si="0"/>
        <v>25220</v>
      </c>
    </row>
    <row r="10" spans="1:9" x14ac:dyDescent="0.25">
      <c r="A10" s="4">
        <v>44980.25</v>
      </c>
      <c r="B10" t="s">
        <v>72</v>
      </c>
      <c r="C10" t="s">
        <v>96</v>
      </c>
      <c r="D10" s="2">
        <v>23678</v>
      </c>
      <c r="E10">
        <v>5</v>
      </c>
      <c r="F10" s="7">
        <f t="shared" si="0"/>
        <v>118390</v>
      </c>
      <c r="H10">
        <f>SUMIFS(F2:F21,A2:A21,"&lt;&gt;2023-01-01",A2:A21,"&lt;&gt;2023-12-31")</f>
        <v>1214908</v>
      </c>
    </row>
    <row r="11" spans="1:9" x14ac:dyDescent="0.25">
      <c r="A11" s="4">
        <v>45501.25</v>
      </c>
      <c r="B11" t="s">
        <v>73</v>
      </c>
      <c r="C11" t="s">
        <v>97</v>
      </c>
      <c r="D11" s="2">
        <v>19029</v>
      </c>
      <c r="E11">
        <v>4</v>
      </c>
      <c r="F11" s="7">
        <f t="shared" si="0"/>
        <v>76116</v>
      </c>
      <c r="H11">
        <f>SUMIFS(F2:F21,A2:A21,"&lt;&gt;2024-01-01",A2:A21,"&lt;&gt;2024-12-31",B2:B21,"Lacteos")</f>
        <v>264279</v>
      </c>
    </row>
    <row r="12" spans="1:9" x14ac:dyDescent="0.25">
      <c r="A12" s="4">
        <v>44717.25</v>
      </c>
      <c r="B12" t="s">
        <v>74</v>
      </c>
      <c r="C12" t="s">
        <v>95</v>
      </c>
      <c r="D12" s="2">
        <v>18418</v>
      </c>
      <c r="E12">
        <v>3</v>
      </c>
      <c r="F12" s="7">
        <f t="shared" si="0"/>
        <v>55254</v>
      </c>
    </row>
    <row r="13" spans="1:9" x14ac:dyDescent="0.25">
      <c r="A13" s="4">
        <v>44695.25</v>
      </c>
      <c r="B13" t="s">
        <v>75</v>
      </c>
      <c r="C13" t="s">
        <v>91</v>
      </c>
      <c r="D13" s="2">
        <v>23581</v>
      </c>
      <c r="E13">
        <v>1</v>
      </c>
      <c r="F13" s="7">
        <f t="shared" si="0"/>
        <v>23581</v>
      </c>
    </row>
    <row r="14" spans="1:9" x14ac:dyDescent="0.25">
      <c r="A14" s="4">
        <v>45159.25</v>
      </c>
      <c r="B14" t="s">
        <v>72</v>
      </c>
      <c r="C14" t="s">
        <v>100</v>
      </c>
      <c r="D14" s="2">
        <v>23563</v>
      </c>
      <c r="E14">
        <v>4</v>
      </c>
      <c r="F14" s="7">
        <f t="shared" si="0"/>
        <v>94252</v>
      </c>
    </row>
    <row r="15" spans="1:9" x14ac:dyDescent="0.25">
      <c r="A15" s="4">
        <v>44890.25</v>
      </c>
      <c r="B15" t="s">
        <v>73</v>
      </c>
      <c r="C15" t="s">
        <v>93</v>
      </c>
      <c r="D15" s="2">
        <v>20118</v>
      </c>
      <c r="E15">
        <v>3</v>
      </c>
      <c r="F15" s="7">
        <f t="shared" si="0"/>
        <v>60354</v>
      </c>
    </row>
    <row r="16" spans="1:9" x14ac:dyDescent="0.25">
      <c r="A16" s="4">
        <v>45361.25</v>
      </c>
      <c r="B16" t="s">
        <v>74</v>
      </c>
      <c r="C16" t="s">
        <v>92</v>
      </c>
      <c r="D16" s="2">
        <v>24878</v>
      </c>
      <c r="E16">
        <v>2</v>
      </c>
      <c r="F16" s="7">
        <f t="shared" si="0"/>
        <v>49756</v>
      </c>
    </row>
    <row r="17" spans="1:6" x14ac:dyDescent="0.25">
      <c r="A17" s="4">
        <v>45447.25</v>
      </c>
      <c r="B17" t="s">
        <v>75</v>
      </c>
      <c r="C17" t="s">
        <v>94</v>
      </c>
      <c r="D17" s="2">
        <v>16232</v>
      </c>
      <c r="E17">
        <v>4</v>
      </c>
      <c r="F17" s="7">
        <f t="shared" si="0"/>
        <v>64928</v>
      </c>
    </row>
    <row r="18" spans="1:6" x14ac:dyDescent="0.25">
      <c r="A18" s="4">
        <v>44703.25</v>
      </c>
      <c r="B18" t="s">
        <v>72</v>
      </c>
      <c r="C18" t="s">
        <v>91</v>
      </c>
      <c r="D18" s="2">
        <v>20174</v>
      </c>
      <c r="E18">
        <v>5</v>
      </c>
      <c r="F18" s="7">
        <f t="shared" si="0"/>
        <v>100870</v>
      </c>
    </row>
    <row r="19" spans="1:6" x14ac:dyDescent="0.25">
      <c r="A19" s="4">
        <v>45092.25</v>
      </c>
      <c r="B19" t="s">
        <v>73</v>
      </c>
      <c r="C19" t="s">
        <v>95</v>
      </c>
      <c r="D19" s="2">
        <v>21675</v>
      </c>
      <c r="E19">
        <v>1</v>
      </c>
      <c r="F19" s="7">
        <f t="shared" si="0"/>
        <v>21675</v>
      </c>
    </row>
    <row r="20" spans="1:6" x14ac:dyDescent="0.25">
      <c r="A20" s="4">
        <v>45360.25</v>
      </c>
      <c r="B20" t="s">
        <v>74</v>
      </c>
      <c r="C20" t="s">
        <v>93</v>
      </c>
      <c r="D20" s="2">
        <v>17399</v>
      </c>
      <c r="E20">
        <v>2</v>
      </c>
      <c r="F20" s="7">
        <f t="shared" si="0"/>
        <v>34798</v>
      </c>
    </row>
    <row r="21" spans="1:6" x14ac:dyDescent="0.25">
      <c r="A21" s="4">
        <v>44620.25</v>
      </c>
      <c r="B21" t="s">
        <v>75</v>
      </c>
      <c r="C21" t="s">
        <v>91</v>
      </c>
      <c r="D21" s="2">
        <v>22604</v>
      </c>
      <c r="E21">
        <v>5</v>
      </c>
      <c r="F21" s="7">
        <f t="shared" si="0"/>
        <v>113020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workbookViewId="0">
      <selection activeCell="G5" sqref="G5"/>
    </sheetView>
  </sheetViews>
  <sheetFormatPr baseColWidth="10" defaultRowHeight="15" x14ac:dyDescent="0.25"/>
  <cols>
    <col min="6" max="6" width="41.140625" bestFit="1" customWidth="1"/>
    <col min="7" max="7" width="11.85546875" bestFit="1" customWidth="1"/>
  </cols>
  <sheetData>
    <row r="1" spans="1:7" x14ac:dyDescent="0.25">
      <c r="A1" s="3" t="s">
        <v>67</v>
      </c>
      <c r="B1" s="3" t="s">
        <v>66</v>
      </c>
      <c r="C1" s="3" t="s">
        <v>65</v>
      </c>
    </row>
    <row r="2" spans="1:7" x14ac:dyDescent="0.25">
      <c r="A2" t="s">
        <v>64</v>
      </c>
      <c r="B2" t="s">
        <v>47</v>
      </c>
      <c r="C2">
        <v>23</v>
      </c>
      <c r="F2" s="1" t="s">
        <v>63</v>
      </c>
      <c r="G2">
        <f>COUNTIFS(B2:B17,"Hombre")</f>
        <v>8</v>
      </c>
    </row>
    <row r="3" spans="1:7" x14ac:dyDescent="0.25">
      <c r="A3" t="s">
        <v>62</v>
      </c>
      <c r="B3" t="s">
        <v>47</v>
      </c>
      <c r="C3">
        <v>15</v>
      </c>
    </row>
    <row r="4" spans="1:7" x14ac:dyDescent="0.25">
      <c r="A4" t="s">
        <v>61</v>
      </c>
      <c r="B4" t="s">
        <v>45</v>
      </c>
      <c r="C4">
        <v>14</v>
      </c>
      <c r="F4" s="1" t="s">
        <v>60</v>
      </c>
      <c r="G4">
        <f>COUNTIFS(B2:B17,"hombre",C2:C17,"&gt;18")</f>
        <v>5</v>
      </c>
    </row>
    <row r="5" spans="1:7" x14ac:dyDescent="0.25">
      <c r="A5" t="s">
        <v>59</v>
      </c>
      <c r="B5" t="s">
        <v>45</v>
      </c>
      <c r="C5">
        <v>20</v>
      </c>
    </row>
    <row r="6" spans="1:7" x14ac:dyDescent="0.25">
      <c r="A6" t="s">
        <v>58</v>
      </c>
      <c r="B6" t="s">
        <v>45</v>
      </c>
      <c r="C6">
        <v>26</v>
      </c>
    </row>
    <row r="7" spans="1:7" x14ac:dyDescent="0.25">
      <c r="A7" t="s">
        <v>57</v>
      </c>
      <c r="B7" t="s">
        <v>45</v>
      </c>
      <c r="C7">
        <v>22</v>
      </c>
    </row>
    <row r="8" spans="1:7" x14ac:dyDescent="0.25">
      <c r="A8" t="s">
        <v>56</v>
      </c>
      <c r="B8" t="s">
        <v>47</v>
      </c>
      <c r="C8">
        <v>30</v>
      </c>
    </row>
    <row r="9" spans="1:7" x14ac:dyDescent="0.25">
      <c r="A9" t="s">
        <v>55</v>
      </c>
      <c r="B9" t="s">
        <v>47</v>
      </c>
      <c r="C9">
        <v>25</v>
      </c>
    </row>
    <row r="10" spans="1:7" x14ac:dyDescent="0.25">
      <c r="A10" t="s">
        <v>54</v>
      </c>
      <c r="B10" t="s">
        <v>47</v>
      </c>
      <c r="C10">
        <v>17</v>
      </c>
    </row>
    <row r="11" spans="1:7" x14ac:dyDescent="0.25">
      <c r="A11" t="s">
        <v>53</v>
      </c>
      <c r="B11" t="s">
        <v>47</v>
      </c>
      <c r="C11">
        <v>21</v>
      </c>
    </row>
    <row r="12" spans="1:7" x14ac:dyDescent="0.25">
      <c r="A12" t="s">
        <v>52</v>
      </c>
      <c r="B12" t="s">
        <v>45</v>
      </c>
      <c r="C12">
        <v>21</v>
      </c>
    </row>
    <row r="13" spans="1:7" x14ac:dyDescent="0.25">
      <c r="A13" t="s">
        <v>51</v>
      </c>
      <c r="B13" t="s">
        <v>45</v>
      </c>
      <c r="C13">
        <v>21</v>
      </c>
    </row>
    <row r="14" spans="1:7" x14ac:dyDescent="0.25">
      <c r="A14" t="s">
        <v>50</v>
      </c>
      <c r="B14" t="s">
        <v>45</v>
      </c>
      <c r="C14">
        <v>23</v>
      </c>
    </row>
    <row r="15" spans="1:7" x14ac:dyDescent="0.25">
      <c r="A15" t="s">
        <v>49</v>
      </c>
      <c r="B15" t="s">
        <v>47</v>
      </c>
      <c r="C15">
        <v>17</v>
      </c>
    </row>
    <row r="16" spans="1:7" x14ac:dyDescent="0.25">
      <c r="A16" t="s">
        <v>48</v>
      </c>
      <c r="B16" t="s">
        <v>47</v>
      </c>
      <c r="C16">
        <v>24</v>
      </c>
    </row>
    <row r="17" spans="1:3" x14ac:dyDescent="0.25">
      <c r="A17" t="s">
        <v>46</v>
      </c>
      <c r="B17" t="s">
        <v>45</v>
      </c>
      <c r="C17">
        <v>16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zoomScale="115" zoomScaleNormal="115" workbookViewId="0">
      <selection activeCell="G8" sqref="G8"/>
    </sheetView>
  </sheetViews>
  <sheetFormatPr baseColWidth="10" defaultRowHeight="15" x14ac:dyDescent="0.25"/>
  <cols>
    <col min="2" max="2" width="14.28515625" bestFit="1" customWidth="1"/>
    <col min="3" max="3" width="11.7109375" bestFit="1" customWidth="1"/>
    <col min="5" max="5" width="12.28515625" bestFit="1" customWidth="1"/>
    <col min="7" max="7" width="46.28515625" bestFit="1" customWidth="1"/>
    <col min="8" max="8" width="12.7109375" bestFit="1" customWidth="1"/>
  </cols>
  <sheetData>
    <row r="1" spans="1:9" x14ac:dyDescent="0.25">
      <c r="A1" t="s">
        <v>68</v>
      </c>
      <c r="B1" t="s">
        <v>69</v>
      </c>
      <c r="C1" t="s">
        <v>21</v>
      </c>
      <c r="D1" t="s">
        <v>37</v>
      </c>
      <c r="E1" t="s">
        <v>71</v>
      </c>
    </row>
    <row r="2" spans="1:9" x14ac:dyDescent="0.25">
      <c r="A2" s="4">
        <v>44583.25</v>
      </c>
      <c r="B2" t="s">
        <v>72</v>
      </c>
      <c r="C2" s="2">
        <v>8080</v>
      </c>
      <c r="D2">
        <v>3</v>
      </c>
      <c r="E2" s="7">
        <f t="shared" ref="E2:E21" si="0">C2*D2</f>
        <v>24240</v>
      </c>
      <c r="F2" s="6"/>
      <c r="G2" s="6" t="s">
        <v>117</v>
      </c>
      <c r="H2" s="8"/>
    </row>
    <row r="3" spans="1:9" x14ac:dyDescent="0.25">
      <c r="A3" s="4">
        <v>45245.25</v>
      </c>
      <c r="B3" t="s">
        <v>73</v>
      </c>
      <c r="C3" s="2">
        <v>22614</v>
      </c>
      <c r="D3">
        <v>4</v>
      </c>
      <c r="E3" s="7">
        <f t="shared" si="0"/>
        <v>90456</v>
      </c>
      <c r="H3" s="2"/>
    </row>
    <row r="4" spans="1:9" ht="14.65" customHeight="1" x14ac:dyDescent="0.25">
      <c r="A4" s="4">
        <v>44815.25</v>
      </c>
      <c r="B4" t="s">
        <v>74</v>
      </c>
      <c r="C4" s="2">
        <v>19966</v>
      </c>
      <c r="D4">
        <v>2</v>
      </c>
      <c r="E4" s="7">
        <f t="shared" si="0"/>
        <v>39932</v>
      </c>
      <c r="G4" s="13" t="s">
        <v>85</v>
      </c>
      <c r="H4" s="13"/>
      <c r="I4" s="13"/>
    </row>
    <row r="5" spans="1:9" x14ac:dyDescent="0.25">
      <c r="A5" s="4">
        <v>44764.25</v>
      </c>
      <c r="B5" t="s">
        <v>75</v>
      </c>
      <c r="C5" s="2">
        <v>12510</v>
      </c>
      <c r="D5">
        <v>3</v>
      </c>
      <c r="E5" s="7">
        <f t="shared" si="0"/>
        <v>37530</v>
      </c>
      <c r="G5" s="13"/>
      <c r="H5" s="13"/>
      <c r="I5" s="13"/>
    </row>
    <row r="6" spans="1:9" x14ac:dyDescent="0.25">
      <c r="A6" s="4">
        <v>45271.25</v>
      </c>
      <c r="B6" t="s">
        <v>72</v>
      </c>
      <c r="C6" s="2">
        <v>23597</v>
      </c>
      <c r="D6">
        <v>3</v>
      </c>
      <c r="E6" s="7">
        <f t="shared" si="0"/>
        <v>70791</v>
      </c>
      <c r="G6">
        <v>3</v>
      </c>
    </row>
    <row r="7" spans="1:9" x14ac:dyDescent="0.25">
      <c r="A7" s="4">
        <v>44870.25</v>
      </c>
      <c r="B7" t="s">
        <v>73</v>
      </c>
      <c r="C7" s="2">
        <v>18075</v>
      </c>
      <c r="D7">
        <v>1</v>
      </c>
      <c r="E7" s="7">
        <f t="shared" si="0"/>
        <v>18075</v>
      </c>
    </row>
    <row r="8" spans="1:9" x14ac:dyDescent="0.25">
      <c r="A8" s="4">
        <v>44717.25</v>
      </c>
      <c r="B8" t="s">
        <v>74</v>
      </c>
      <c r="C8" s="2">
        <v>19134</v>
      </c>
      <c r="D8">
        <v>5</v>
      </c>
      <c r="E8" s="7">
        <f t="shared" si="0"/>
        <v>95670</v>
      </c>
      <c r="G8">
        <f>COUNTIFS(A2:A21,)</f>
        <v>0</v>
      </c>
    </row>
    <row r="9" spans="1:9" x14ac:dyDescent="0.25">
      <c r="A9" s="4">
        <v>44864.25</v>
      </c>
      <c r="B9" t="s">
        <v>75</v>
      </c>
      <c r="C9" s="2">
        <v>5044</v>
      </c>
      <c r="D9">
        <v>5</v>
      </c>
      <c r="E9" s="7">
        <f t="shared" si="0"/>
        <v>25220</v>
      </c>
      <c r="G9">
        <f>COUNTIFS(D2:D21,"&gt;"&amp;G6)</f>
        <v>9</v>
      </c>
    </row>
    <row r="10" spans="1:9" x14ac:dyDescent="0.25">
      <c r="A10" s="4">
        <v>44980.25</v>
      </c>
      <c r="B10" t="s">
        <v>72</v>
      </c>
      <c r="C10" s="2">
        <v>23678</v>
      </c>
      <c r="D10">
        <v>5</v>
      </c>
      <c r="E10" s="7">
        <f t="shared" si="0"/>
        <v>118390</v>
      </c>
    </row>
    <row r="11" spans="1:9" x14ac:dyDescent="0.25">
      <c r="A11" s="4">
        <v>45501.25</v>
      </c>
      <c r="B11" t="s">
        <v>73</v>
      </c>
      <c r="C11" s="2">
        <v>19029</v>
      </c>
      <c r="D11">
        <v>4</v>
      </c>
      <c r="E11" s="7">
        <f t="shared" si="0"/>
        <v>76116</v>
      </c>
    </row>
    <row r="12" spans="1:9" x14ac:dyDescent="0.25">
      <c r="A12" s="4">
        <v>44717.25</v>
      </c>
      <c r="B12" t="s">
        <v>74</v>
      </c>
      <c r="C12" s="2">
        <v>18418</v>
      </c>
      <c r="D12">
        <v>3</v>
      </c>
      <c r="E12" s="7">
        <f t="shared" si="0"/>
        <v>55254</v>
      </c>
    </row>
    <row r="13" spans="1:9" x14ac:dyDescent="0.25">
      <c r="A13" s="4">
        <v>44695.25</v>
      </c>
      <c r="B13" t="s">
        <v>75</v>
      </c>
      <c r="C13" s="2">
        <v>23581</v>
      </c>
      <c r="D13">
        <v>1</v>
      </c>
      <c r="E13" s="7">
        <f t="shared" si="0"/>
        <v>23581</v>
      </c>
    </row>
    <row r="14" spans="1:9" x14ac:dyDescent="0.25">
      <c r="A14" s="4">
        <v>45159.25</v>
      </c>
      <c r="B14" t="s">
        <v>72</v>
      </c>
      <c r="C14" s="2">
        <v>23563</v>
      </c>
      <c r="D14">
        <v>4</v>
      </c>
      <c r="E14" s="7">
        <f t="shared" si="0"/>
        <v>94252</v>
      </c>
    </row>
    <row r="15" spans="1:9" x14ac:dyDescent="0.25">
      <c r="A15" s="4">
        <v>44890.25</v>
      </c>
      <c r="B15" t="s">
        <v>73</v>
      </c>
      <c r="C15" s="2">
        <v>20118</v>
      </c>
      <c r="D15">
        <v>3</v>
      </c>
      <c r="E15" s="7">
        <f t="shared" si="0"/>
        <v>60354</v>
      </c>
    </row>
    <row r="16" spans="1:9" x14ac:dyDescent="0.25">
      <c r="A16" s="4">
        <v>45361.25</v>
      </c>
      <c r="B16" t="s">
        <v>74</v>
      </c>
      <c r="C16" s="2">
        <v>24878</v>
      </c>
      <c r="D16">
        <v>2</v>
      </c>
      <c r="E16" s="7">
        <f t="shared" si="0"/>
        <v>49756</v>
      </c>
    </row>
    <row r="17" spans="1:5" x14ac:dyDescent="0.25">
      <c r="A17" s="4">
        <v>45447.25</v>
      </c>
      <c r="B17" t="s">
        <v>75</v>
      </c>
      <c r="C17" s="2">
        <v>16232</v>
      </c>
      <c r="D17">
        <v>4</v>
      </c>
      <c r="E17" s="7">
        <f t="shared" si="0"/>
        <v>64928</v>
      </c>
    </row>
    <row r="18" spans="1:5" x14ac:dyDescent="0.25">
      <c r="A18" s="4">
        <v>44703.25</v>
      </c>
      <c r="B18" t="s">
        <v>72</v>
      </c>
      <c r="C18" s="2">
        <v>20174</v>
      </c>
      <c r="D18">
        <v>5</v>
      </c>
      <c r="E18" s="7">
        <f t="shared" si="0"/>
        <v>100870</v>
      </c>
    </row>
    <row r="19" spans="1:5" x14ac:dyDescent="0.25">
      <c r="A19" s="4">
        <v>45092.25</v>
      </c>
      <c r="B19" t="s">
        <v>73</v>
      </c>
      <c r="C19" s="2">
        <v>21675</v>
      </c>
      <c r="D19">
        <v>1</v>
      </c>
      <c r="E19" s="7">
        <f t="shared" si="0"/>
        <v>21675</v>
      </c>
    </row>
    <row r="20" spans="1:5" x14ac:dyDescent="0.25">
      <c r="A20" s="4">
        <v>45360.25</v>
      </c>
      <c r="B20" t="s">
        <v>74</v>
      </c>
      <c r="C20" s="2">
        <v>17399</v>
      </c>
      <c r="D20">
        <v>2</v>
      </c>
      <c r="E20" s="7">
        <f t="shared" si="0"/>
        <v>34798</v>
      </c>
    </row>
    <row r="21" spans="1:5" x14ac:dyDescent="0.25">
      <c r="A21" s="4">
        <v>44620.25</v>
      </c>
      <c r="B21" t="s">
        <v>75</v>
      </c>
      <c r="C21" s="2">
        <v>22604</v>
      </c>
      <c r="D21">
        <v>5</v>
      </c>
      <c r="E21" s="7">
        <f t="shared" si="0"/>
        <v>113020</v>
      </c>
    </row>
  </sheetData>
  <mergeCells count="1">
    <mergeCell ref="G4:I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4"/>
  <sheetViews>
    <sheetView workbookViewId="0">
      <selection activeCell="F11" sqref="F11"/>
    </sheetView>
  </sheetViews>
  <sheetFormatPr baseColWidth="10" defaultRowHeight="15" x14ac:dyDescent="0.25"/>
  <cols>
    <col min="1" max="1" width="47.7109375" customWidth="1"/>
    <col min="2" max="2" width="17.140625" bestFit="1" customWidth="1"/>
    <col min="6" max="6" width="12" bestFit="1" customWidth="1"/>
  </cols>
  <sheetData>
    <row r="1" spans="1:6" x14ac:dyDescent="0.25">
      <c r="A1" s="1" t="s">
        <v>13</v>
      </c>
      <c r="B1" s="1" t="s">
        <v>14</v>
      </c>
    </row>
    <row r="2" spans="1:6" x14ac:dyDescent="0.25">
      <c r="A2" t="s">
        <v>15</v>
      </c>
      <c r="B2" s="9">
        <v>45678</v>
      </c>
    </row>
    <row r="3" spans="1:6" x14ac:dyDescent="0.25">
      <c r="A3" t="s">
        <v>16</v>
      </c>
      <c r="B3" s="9">
        <v>23789</v>
      </c>
    </row>
    <row r="4" spans="1:6" x14ac:dyDescent="0.25">
      <c r="A4" t="s">
        <v>17</v>
      </c>
      <c r="B4" s="9">
        <v>-4789</v>
      </c>
    </row>
    <row r="5" spans="1:6" x14ac:dyDescent="0.25">
      <c r="A5" t="s">
        <v>18</v>
      </c>
      <c r="B5" s="9">
        <v>0</v>
      </c>
    </row>
    <row r="6" spans="1:6" x14ac:dyDescent="0.25">
      <c r="A6" t="s">
        <v>19</v>
      </c>
      <c r="B6" s="9">
        <v>9678</v>
      </c>
    </row>
    <row r="7" spans="1:6" x14ac:dyDescent="0.25">
      <c r="A7" t="s">
        <v>86</v>
      </c>
      <c r="B7" s="9">
        <v>26500</v>
      </c>
    </row>
    <row r="8" spans="1:6" x14ac:dyDescent="0.25">
      <c r="A8" t="s">
        <v>87</v>
      </c>
      <c r="B8" s="9">
        <v>0</v>
      </c>
    </row>
    <row r="10" spans="1:6" x14ac:dyDescent="0.25">
      <c r="A10" t="s">
        <v>89</v>
      </c>
      <c r="F10" s="2">
        <f>AVERAGEIFS(B2:B8,A2:A8,"oeste")</f>
        <v>23789</v>
      </c>
    </row>
    <row r="11" spans="1:6" x14ac:dyDescent="0.25">
      <c r="A11" t="s">
        <v>88</v>
      </c>
      <c r="F11" s="2">
        <f>AVERAGEIFS(B2:B8,A2:A8,"&lt;&gt;*nueva oficina*")</f>
        <v>20171.2</v>
      </c>
    </row>
    <row r="13" spans="1:6" x14ac:dyDescent="0.25">
      <c r="A13" s="10"/>
    </row>
    <row r="14" spans="1:6" x14ac:dyDescent="0.25">
      <c r="A14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3"/>
  <sheetViews>
    <sheetView workbookViewId="0">
      <selection activeCell="G10" sqref="G10"/>
    </sheetView>
  </sheetViews>
  <sheetFormatPr baseColWidth="10" defaultRowHeight="15" x14ac:dyDescent="0.25"/>
  <cols>
    <col min="1" max="2" width="13" bestFit="1" customWidth="1"/>
    <col min="4" max="4" width="22.140625" bestFit="1" customWidth="1"/>
    <col min="7" max="7" width="13" bestFit="1" customWidth="1"/>
  </cols>
  <sheetData>
    <row r="1" spans="1:7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</row>
    <row r="2" spans="1:7" x14ac:dyDescent="0.25">
      <c r="A2" t="s">
        <v>25</v>
      </c>
      <c r="B2" s="2">
        <v>230000</v>
      </c>
      <c r="C2" t="s">
        <v>26</v>
      </c>
      <c r="D2">
        <v>3</v>
      </c>
      <c r="E2" t="s">
        <v>12</v>
      </c>
    </row>
    <row r="3" spans="1:7" x14ac:dyDescent="0.25">
      <c r="A3" t="s">
        <v>27</v>
      </c>
      <c r="B3" s="2">
        <v>197000</v>
      </c>
      <c r="C3" t="s">
        <v>28</v>
      </c>
      <c r="D3">
        <v>2</v>
      </c>
      <c r="E3" t="s">
        <v>11</v>
      </c>
    </row>
    <row r="4" spans="1:7" x14ac:dyDescent="0.25">
      <c r="A4" t="s">
        <v>29</v>
      </c>
      <c r="B4" s="2">
        <v>345678</v>
      </c>
      <c r="C4" t="s">
        <v>28</v>
      </c>
      <c r="D4">
        <v>4</v>
      </c>
      <c r="E4" t="s">
        <v>11</v>
      </c>
    </row>
    <row r="5" spans="1:7" x14ac:dyDescent="0.25">
      <c r="A5" t="s">
        <v>30</v>
      </c>
      <c r="B5" s="2">
        <v>321900</v>
      </c>
      <c r="C5" t="s">
        <v>26</v>
      </c>
      <c r="D5">
        <v>2</v>
      </c>
      <c r="E5" t="s">
        <v>11</v>
      </c>
    </row>
    <row r="6" spans="1:7" x14ac:dyDescent="0.25">
      <c r="A6" t="s">
        <v>31</v>
      </c>
      <c r="B6" s="2">
        <v>450000</v>
      </c>
      <c r="C6" t="s">
        <v>28</v>
      </c>
      <c r="D6">
        <v>5</v>
      </c>
      <c r="E6" t="s">
        <v>11</v>
      </c>
    </row>
    <row r="7" spans="1:7" x14ac:dyDescent="0.25">
      <c r="A7" t="s">
        <v>32</v>
      </c>
      <c r="B7" s="2">
        <v>395000</v>
      </c>
      <c r="C7" t="s">
        <v>28</v>
      </c>
      <c r="D7">
        <v>4</v>
      </c>
      <c r="E7" t="s">
        <v>12</v>
      </c>
    </row>
    <row r="9" spans="1:7" x14ac:dyDescent="0.25">
      <c r="A9" t="s">
        <v>33</v>
      </c>
      <c r="G9" s="2">
        <f>AVERAGEIFS(B2:B7,C2:C7,"santoña",D2:D7,"&gt;=3",E2:E7,"s?")</f>
        <v>397839</v>
      </c>
    </row>
    <row r="10" spans="1:7" x14ac:dyDescent="0.25">
      <c r="A10" t="s">
        <v>34</v>
      </c>
      <c r="G10" s="2">
        <f>AVERAGEIFS(B2:B7,C2:C7,"Laredo",D2:D7,"&gt;=3",E2:E7,"no")</f>
        <v>230000</v>
      </c>
    </row>
    <row r="12" spans="1:7" x14ac:dyDescent="0.25">
      <c r="A12" s="2"/>
    </row>
    <row r="13" spans="1:7" x14ac:dyDescent="0.25">
      <c r="A1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1"/>
  <sheetViews>
    <sheetView zoomScale="115" zoomScaleNormal="115" workbookViewId="0">
      <selection activeCell="G7" sqref="G7"/>
    </sheetView>
  </sheetViews>
  <sheetFormatPr baseColWidth="10" defaultRowHeight="15" x14ac:dyDescent="0.25"/>
  <cols>
    <col min="1" max="1" width="11.85546875" bestFit="1" customWidth="1"/>
    <col min="2" max="2" width="14.28515625" bestFit="1" customWidth="1"/>
    <col min="3" max="3" width="12.85546875" bestFit="1" customWidth="1"/>
    <col min="5" max="5" width="13.42578125" bestFit="1" customWidth="1"/>
    <col min="7" max="7" width="46.28515625" bestFit="1" customWidth="1"/>
    <col min="8" max="8" width="12.7109375" bestFit="1" customWidth="1"/>
  </cols>
  <sheetData>
    <row r="1" spans="1:8" x14ac:dyDescent="0.25">
      <c r="A1" t="s">
        <v>68</v>
      </c>
      <c r="B1" t="s">
        <v>69</v>
      </c>
      <c r="C1" t="s">
        <v>21</v>
      </c>
      <c r="D1" t="s">
        <v>37</v>
      </c>
      <c r="E1" t="s">
        <v>71</v>
      </c>
    </row>
    <row r="2" spans="1:8" x14ac:dyDescent="0.25">
      <c r="A2" s="4">
        <v>44583.25</v>
      </c>
      <c r="B2" t="s">
        <v>72</v>
      </c>
      <c r="C2" s="2">
        <v>8080</v>
      </c>
      <c r="D2">
        <v>3</v>
      </c>
      <c r="E2" s="7">
        <f>C2*D2</f>
        <v>24240</v>
      </c>
      <c r="F2" s="6"/>
      <c r="G2" s="6" t="s">
        <v>118</v>
      </c>
      <c r="H2" s="2"/>
    </row>
    <row r="3" spans="1:8" x14ac:dyDescent="0.25">
      <c r="A3" s="4">
        <v>45245.25</v>
      </c>
      <c r="B3" t="s">
        <v>73</v>
      </c>
      <c r="C3" s="2">
        <v>22614</v>
      </c>
      <c r="D3">
        <v>4</v>
      </c>
      <c r="E3" s="7">
        <f t="shared" ref="E3:E21" si="0">C3*D3</f>
        <v>90456</v>
      </c>
      <c r="G3" s="6" t="s">
        <v>119</v>
      </c>
      <c r="H3" s="2"/>
    </row>
    <row r="4" spans="1:8" x14ac:dyDescent="0.25">
      <c r="A4" s="4">
        <v>44815.25</v>
      </c>
      <c r="B4" t="s">
        <v>74</v>
      </c>
      <c r="C4" s="2">
        <v>19966</v>
      </c>
      <c r="D4">
        <v>2</v>
      </c>
      <c r="E4" s="7">
        <f t="shared" si="0"/>
        <v>39932</v>
      </c>
    </row>
    <row r="5" spans="1:8" x14ac:dyDescent="0.25">
      <c r="A5" s="4">
        <v>44764.25</v>
      </c>
      <c r="B5" t="s">
        <v>75</v>
      </c>
      <c r="C5" s="2">
        <v>12510</v>
      </c>
      <c r="D5">
        <v>3</v>
      </c>
      <c r="E5" s="7">
        <f t="shared" si="0"/>
        <v>37530</v>
      </c>
    </row>
    <row r="6" spans="1:8" x14ac:dyDescent="0.25">
      <c r="A6" s="4">
        <v>45271.25</v>
      </c>
      <c r="B6" t="s">
        <v>72</v>
      </c>
      <c r="C6" s="2">
        <v>23597</v>
      </c>
      <c r="D6">
        <v>3</v>
      </c>
      <c r="E6" s="7">
        <f t="shared" si="0"/>
        <v>70791</v>
      </c>
      <c r="G6">
        <f>AVERAGEIFS(E2:E21,A2:A21,"&gt;=2024-01-01",A2:A21,"&lt;=2024-12-31")</f>
        <v>56399.5</v>
      </c>
    </row>
    <row r="7" spans="1:8" x14ac:dyDescent="0.25">
      <c r="A7" s="4">
        <v>44870.25</v>
      </c>
      <c r="B7" t="s">
        <v>73</v>
      </c>
      <c r="C7" s="2">
        <v>18075</v>
      </c>
      <c r="D7">
        <v>1</v>
      </c>
      <c r="E7" s="7">
        <f t="shared" si="0"/>
        <v>18075</v>
      </c>
      <c r="G7" t="e">
        <f>AVERAGEIFS(E2:E21,A2:A21,"&gt;=2023-01-01",A2:A21,"&lt;=2023-12-31",B2:B21,"ROPA")</f>
        <v>#DIV/0!</v>
      </c>
    </row>
    <row r="8" spans="1:8" x14ac:dyDescent="0.25">
      <c r="A8" s="4">
        <v>44717.25</v>
      </c>
      <c r="B8" t="s">
        <v>74</v>
      </c>
      <c r="C8" s="2">
        <v>19134</v>
      </c>
      <c r="D8">
        <v>5</v>
      </c>
      <c r="E8" s="7">
        <f t="shared" si="0"/>
        <v>95670</v>
      </c>
    </row>
    <row r="9" spans="1:8" x14ac:dyDescent="0.25">
      <c r="A9" s="4">
        <v>44864.25</v>
      </c>
      <c r="B9" t="s">
        <v>75</v>
      </c>
      <c r="C9" s="2">
        <v>5044</v>
      </c>
      <c r="D9">
        <v>5</v>
      </c>
      <c r="E9" s="7">
        <f t="shared" si="0"/>
        <v>25220</v>
      </c>
    </row>
    <row r="10" spans="1:8" x14ac:dyDescent="0.25">
      <c r="A10" s="4">
        <v>44980.25</v>
      </c>
      <c r="B10" t="s">
        <v>72</v>
      </c>
      <c r="C10" s="2">
        <v>23678</v>
      </c>
      <c r="D10">
        <v>5</v>
      </c>
      <c r="E10" s="7">
        <f t="shared" si="0"/>
        <v>118390</v>
      </c>
    </row>
    <row r="11" spans="1:8" x14ac:dyDescent="0.25">
      <c r="A11" s="4">
        <v>45501.25</v>
      </c>
      <c r="B11" t="s">
        <v>73</v>
      </c>
      <c r="C11" s="2">
        <v>19029</v>
      </c>
      <c r="D11">
        <v>4</v>
      </c>
      <c r="E11" s="7">
        <f t="shared" si="0"/>
        <v>76116</v>
      </c>
    </row>
    <row r="12" spans="1:8" x14ac:dyDescent="0.25">
      <c r="A12" s="4">
        <v>44717.25</v>
      </c>
      <c r="B12" t="s">
        <v>74</v>
      </c>
      <c r="C12" s="2">
        <v>18418</v>
      </c>
      <c r="D12">
        <v>3</v>
      </c>
      <c r="E12" s="7">
        <f t="shared" si="0"/>
        <v>55254</v>
      </c>
    </row>
    <row r="13" spans="1:8" x14ac:dyDescent="0.25">
      <c r="A13" s="4">
        <v>44695.25</v>
      </c>
      <c r="B13" t="s">
        <v>75</v>
      </c>
      <c r="C13" s="2">
        <v>23581</v>
      </c>
      <c r="D13">
        <v>1</v>
      </c>
      <c r="E13" s="7">
        <f t="shared" si="0"/>
        <v>23581</v>
      </c>
    </row>
    <row r="14" spans="1:8" x14ac:dyDescent="0.25">
      <c r="A14" s="4">
        <v>45159.25</v>
      </c>
      <c r="B14" t="s">
        <v>72</v>
      </c>
      <c r="C14" s="2">
        <v>23563</v>
      </c>
      <c r="D14">
        <v>4</v>
      </c>
      <c r="E14" s="7">
        <f t="shared" si="0"/>
        <v>94252</v>
      </c>
    </row>
    <row r="15" spans="1:8" x14ac:dyDescent="0.25">
      <c r="A15" s="4">
        <v>44890.25</v>
      </c>
      <c r="B15" t="s">
        <v>73</v>
      </c>
      <c r="C15" s="2">
        <v>20118</v>
      </c>
      <c r="D15">
        <v>3</v>
      </c>
      <c r="E15" s="7">
        <f t="shared" si="0"/>
        <v>60354</v>
      </c>
    </row>
    <row r="16" spans="1:8" x14ac:dyDescent="0.25">
      <c r="A16" s="4">
        <v>45361.25</v>
      </c>
      <c r="B16" t="s">
        <v>74</v>
      </c>
      <c r="C16" s="2">
        <v>24878</v>
      </c>
      <c r="D16">
        <v>2</v>
      </c>
      <c r="E16" s="7">
        <f t="shared" si="0"/>
        <v>49756</v>
      </c>
    </row>
    <row r="17" spans="1:5" x14ac:dyDescent="0.25">
      <c r="A17" s="4">
        <v>45447.25</v>
      </c>
      <c r="B17" t="s">
        <v>75</v>
      </c>
      <c r="C17" s="2">
        <v>16232</v>
      </c>
      <c r="D17">
        <v>4</v>
      </c>
      <c r="E17" s="7">
        <f t="shared" si="0"/>
        <v>64928</v>
      </c>
    </row>
    <row r="18" spans="1:5" x14ac:dyDescent="0.25">
      <c r="A18" s="4">
        <v>44703.25</v>
      </c>
      <c r="B18" t="s">
        <v>72</v>
      </c>
      <c r="C18" s="2">
        <v>20174</v>
      </c>
      <c r="D18">
        <v>5</v>
      </c>
      <c r="E18" s="7">
        <f t="shared" si="0"/>
        <v>100870</v>
      </c>
    </row>
    <row r="19" spans="1:5" x14ac:dyDescent="0.25">
      <c r="A19" s="4">
        <v>45092.25</v>
      </c>
      <c r="B19" t="s">
        <v>73</v>
      </c>
      <c r="C19" s="2">
        <v>21675</v>
      </c>
      <c r="D19">
        <v>1</v>
      </c>
      <c r="E19" s="7">
        <f t="shared" si="0"/>
        <v>21675</v>
      </c>
    </row>
    <row r="20" spans="1:5" x14ac:dyDescent="0.25">
      <c r="A20" s="4">
        <v>45360.25</v>
      </c>
      <c r="B20" t="s">
        <v>74</v>
      </c>
      <c r="C20" s="2">
        <v>17399</v>
      </c>
      <c r="D20">
        <v>2</v>
      </c>
      <c r="E20" s="7">
        <f t="shared" si="0"/>
        <v>34798</v>
      </c>
    </row>
    <row r="21" spans="1:5" x14ac:dyDescent="0.25">
      <c r="A21" s="4">
        <v>44620.25</v>
      </c>
      <c r="B21" t="s">
        <v>75</v>
      </c>
      <c r="C21" s="2">
        <v>22604</v>
      </c>
      <c r="D21">
        <v>5</v>
      </c>
      <c r="E21" s="7">
        <f t="shared" si="0"/>
        <v>113020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8"/>
  <sheetViews>
    <sheetView zoomScale="145" zoomScaleNormal="145" workbookViewId="0">
      <selection activeCell="C8" sqref="C8"/>
    </sheetView>
  </sheetViews>
  <sheetFormatPr baseColWidth="10" defaultRowHeight="15" x14ac:dyDescent="0.25"/>
  <sheetData>
    <row r="1" spans="1:3" x14ac:dyDescent="0.25">
      <c r="A1" t="s">
        <v>101</v>
      </c>
    </row>
    <row r="3" spans="1:3" x14ac:dyDescent="0.25">
      <c r="A3" s="11" t="s">
        <v>102</v>
      </c>
    </row>
    <row r="4" spans="1:3" x14ac:dyDescent="0.25">
      <c r="A4">
        <v>3</v>
      </c>
    </row>
    <row r="5" spans="1:3" x14ac:dyDescent="0.25">
      <c r="A5">
        <v>5</v>
      </c>
    </row>
    <row r="6" spans="1:3" x14ac:dyDescent="0.25">
      <c r="A6">
        <v>2</v>
      </c>
    </row>
    <row r="7" spans="1:3" x14ac:dyDescent="0.25">
      <c r="A7">
        <v>6</v>
      </c>
      <c r="C7" t="s">
        <v>114</v>
      </c>
    </row>
    <row r="8" spans="1:3" x14ac:dyDescent="0.25">
      <c r="A8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D0C35C945A7F48B0604238962B2A0B" ma:contentTypeVersion="12" ma:contentTypeDescription="Create a new document." ma:contentTypeScope="" ma:versionID="b52dfb2f1ec88447453918981c43201b">
  <xsd:schema xmlns:xsd="http://www.w3.org/2001/XMLSchema" xmlns:xs="http://www.w3.org/2001/XMLSchema" xmlns:p="http://schemas.microsoft.com/office/2006/metadata/properties" xmlns:ns2="28a3cbfb-324f-42b3-a55b-47b8bc2a3a4b" xmlns:ns3="0e7f2196-b398-4523-aaed-99bf068a9844" targetNamespace="http://schemas.microsoft.com/office/2006/metadata/properties" ma:root="true" ma:fieldsID="d561fcf29461ff5909f260967846a536" ns2:_="" ns3:_="">
    <xsd:import namespace="28a3cbfb-324f-42b3-a55b-47b8bc2a3a4b"/>
    <xsd:import namespace="0e7f2196-b398-4523-aaed-99bf068a984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a3cbfb-324f-42b3-a55b-47b8bc2a3a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9eb28b8-418d-4e4f-834a-21a5a75d3e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7f2196-b398-4523-aaed-99bf068a984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b3d833-fc16-4ca7-93e7-605f760bc75a}" ma:internalName="TaxCatchAll" ma:showField="CatchAllData" ma:web="0e7f2196-b398-4523-aaed-99bf068a984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e7f2196-b398-4523-aaed-99bf068a9844" xsi:nil="true"/>
    <lcf76f155ced4ddcb4097134ff3c332f xmlns="28a3cbfb-324f-42b3-a55b-47b8bc2a3a4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96A8BC8-7821-4488-BD9F-BFA052D8A6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FAB27F-6430-47A4-8C4D-E1F2FA49C9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a3cbfb-324f-42b3-a55b-47b8bc2a3a4b"/>
    <ds:schemaRef ds:uri="0e7f2196-b398-4523-aaed-99bf068a98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E8468B4-AB5C-408B-AE11-5A9D50509610}">
  <ds:schemaRefs>
    <ds:schemaRef ds:uri="http://schemas.microsoft.com/office/2006/metadata/properties"/>
    <ds:schemaRef ds:uri="http://schemas.microsoft.com/office/infopath/2007/PartnerControls"/>
    <ds:schemaRef ds:uri="0e7f2196-b398-4523-aaed-99bf068a9844"/>
    <ds:schemaRef ds:uri="28a3cbfb-324f-42b3-a55b-47b8bc2a3a4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SUMAR.si 1</vt:lpstr>
      <vt:lpstr>SUMAR.si 2</vt:lpstr>
      <vt:lpstr>sumar.si.conjunto 2</vt:lpstr>
      <vt:lpstr>Contar.si.Conjunto</vt:lpstr>
      <vt:lpstr>Contar.si.conjunto 2</vt:lpstr>
      <vt:lpstr>promedio.si1</vt:lpstr>
      <vt:lpstr>Promedio.si.conjunto</vt:lpstr>
      <vt:lpstr>Promedio.si.conjunto 2</vt:lpstr>
      <vt:lpstr>productoria</vt:lpstr>
      <vt:lpstr>sumaProducto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2024-07-29T18:14:40Z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0x010100EDD0C35C945A7F48B0604238962B2A0B</vt:lpwstr>
  </property>
</Properties>
</file>