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a13e9d04cf029/Documents/"/>
    </mc:Choice>
  </mc:AlternateContent>
  <xr:revisionPtr revIDLastSave="0" documentId="8_{55E56C14-F8A1-40D9-913B-4A10F47BC3D4}" xr6:coauthVersionLast="47" xr6:coauthVersionMax="47" xr10:uidLastSave="{00000000-0000-0000-0000-000000000000}"/>
  <bookViews>
    <workbookView xWindow="-108" yWindow="-108" windowWidth="23256" windowHeight="12576" firstSheet="1" activeTab="1" xr2:uid="{0DE16CB7-9BC5-468A-B9FB-9E3A8EF30107}"/>
  </bookViews>
  <sheets>
    <sheet name="__FDSCACHE__" sheetId="3" state="veryHidden" r:id="rId1"/>
    <sheet name="MKTX Daily Beta &amp; Chart" sheetId="8" r:id="rId2"/>
    <sheet name="MTX Weekly Beta &amp; Chart" sheetId="10" r:id="rId3"/>
    <sheet name="FRT Daily Beta &amp; Chart" sheetId="7" r:id="rId4"/>
    <sheet name="FRT Weekly Beta &amp;Chart" sheetId="6" r:id="rId5"/>
    <sheet name="MTX Dimson Beta" sheetId="11" r:id="rId6"/>
    <sheet name="FRT Minute  Scholes Williams" sheetId="9" r:id="rId7"/>
    <sheet name="MKTX-US Live Data" sheetId="2" r:id="rId8"/>
    <sheet name="FRT-US Live Data" sheetId="1" r:id="rId9"/>
    <sheet name="S&amp;P 500 Live Data" sheetId="4" r:id="rId10"/>
  </sheets>
  <definedNames>
    <definedName name="APWREFVEND_DATE" hidden="1">"'='Intraday Template'$C$8"</definedName>
    <definedName name="APWREFVIDENTIFIER" hidden="1">"'='Intraday Template'$C$6"</definedName>
    <definedName name="APWREFVSTART_DATE" hidden="1">"'='Intraday Template'$C$7"</definedName>
    <definedName name="CIQWBGuid" hidden="1">"498f06a2-f1ae-498a-bd8c-620ec823ff28"</definedName>
    <definedName name="CIQWBInfo" hidden="1">"{ ""CIQVersion"":""9.51.3510.3078"" }"</definedName>
    <definedName name="End_Date">#REF!</definedName>
    <definedName name="End_Time">#REF!</definedName>
    <definedName name="Freq">#REF!</definedName>
    <definedName name="Identifier">'FRT-US Live Data'!$C$6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"08/29/2023 22:09:22"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tart_Date">#REF!</definedName>
    <definedName name="Start_T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l="1"/>
  <c r="F4" i="2" a="1"/>
  <c r="F4" i="2" l="1"/>
  <c r="B4" i="2" a="1"/>
  <c r="B4" i="2" l="1"/>
  <c r="A4" i="2" a="1"/>
  <c r="A4" i="2" l="1"/>
  <c r="N4" i="4" a="1"/>
  <c r="N4" i="4" l="1"/>
  <c r="M4" i="4" a="1"/>
  <c r="M4" i="4" l="1"/>
  <c r="I4" i="4" a="1"/>
  <c r="I4" i="4" l="1"/>
  <c r="H4" i="4" a="1"/>
  <c r="H4" i="4" l="1"/>
  <c r="H4" i="1" a="1"/>
  <c r="H4" i="1" l="1"/>
  <c r="G4" i="1" a="1"/>
  <c r="G4" i="1" l="1"/>
  <c r="B4" i="1" a="1"/>
  <c r="B4" i="1" l="1"/>
  <c r="A4" i="1" a="1"/>
  <c r="A4" i="1" l="1"/>
  <c r="E45" i="8"/>
  <c r="F45" i="8"/>
  <c r="E54" i="8"/>
  <c r="F54" i="8"/>
  <c r="E60" i="8"/>
  <c r="F60" i="8"/>
  <c r="H6" i="11" l="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5" i="11"/>
  <c r="G6" i="11"/>
  <c r="E6" i="11"/>
  <c r="E7" i="11"/>
  <c r="G7" i="11" s="1"/>
  <c r="E8" i="11"/>
  <c r="G8" i="11" s="1"/>
  <c r="E9" i="11"/>
  <c r="G9" i="11" s="1"/>
  <c r="E10" i="11"/>
  <c r="G10" i="11" s="1"/>
  <c r="E11" i="11"/>
  <c r="G11" i="11" s="1"/>
  <c r="E12" i="11"/>
  <c r="G12" i="11" s="1"/>
  <c r="E13" i="11"/>
  <c r="G13" i="11" s="1"/>
  <c r="E14" i="11"/>
  <c r="G14" i="11" s="1"/>
  <c r="E15" i="11"/>
  <c r="G15" i="11" s="1"/>
  <c r="E16" i="11"/>
  <c r="G16" i="11" s="1"/>
  <c r="E17" i="11"/>
  <c r="G17" i="11" s="1"/>
  <c r="E18" i="11"/>
  <c r="G18" i="11" s="1"/>
  <c r="E19" i="11"/>
  <c r="G19" i="11" s="1"/>
  <c r="E20" i="11"/>
  <c r="G20" i="11" s="1"/>
  <c r="E21" i="11"/>
  <c r="G21" i="11" s="1"/>
  <c r="E22" i="11"/>
  <c r="G22" i="11" s="1"/>
  <c r="E23" i="11"/>
  <c r="G23" i="11" s="1"/>
  <c r="E24" i="11"/>
  <c r="G24" i="11" s="1"/>
  <c r="E25" i="11"/>
  <c r="G25" i="11" s="1"/>
  <c r="E26" i="11"/>
  <c r="G26" i="11" s="1"/>
  <c r="E27" i="11"/>
  <c r="G27" i="11" s="1"/>
  <c r="E28" i="11"/>
  <c r="G28" i="11" s="1"/>
  <c r="E29" i="11"/>
  <c r="G29" i="11" s="1"/>
  <c r="E30" i="11"/>
  <c r="G30" i="11" s="1"/>
  <c r="E31" i="11"/>
  <c r="G31" i="11" s="1"/>
  <c r="E32" i="11"/>
  <c r="G32" i="11" s="1"/>
  <c r="E33" i="11"/>
  <c r="G33" i="11" s="1"/>
  <c r="E34" i="11"/>
  <c r="G34" i="11" s="1"/>
  <c r="E35" i="11"/>
  <c r="G35" i="11" s="1"/>
  <c r="E36" i="11"/>
  <c r="G36" i="11" s="1"/>
  <c r="E37" i="11"/>
  <c r="G37" i="11" s="1"/>
  <c r="E38" i="11"/>
  <c r="G38" i="11" s="1"/>
  <c r="E39" i="11"/>
  <c r="G39" i="11" s="1"/>
  <c r="E40" i="11"/>
  <c r="G40" i="11" s="1"/>
  <c r="E41" i="11"/>
  <c r="G41" i="11" s="1"/>
  <c r="E42" i="11"/>
  <c r="G42" i="11" s="1"/>
  <c r="E43" i="11"/>
  <c r="G43" i="11" s="1"/>
  <c r="E44" i="11"/>
  <c r="G44" i="11" s="1"/>
  <c r="E45" i="11"/>
  <c r="G45" i="11" s="1"/>
  <c r="E46" i="11"/>
  <c r="G46" i="11" s="1"/>
  <c r="E47" i="11"/>
  <c r="G47" i="11" s="1"/>
  <c r="E48" i="11"/>
  <c r="G48" i="11" s="1"/>
  <c r="E49" i="11"/>
  <c r="G49" i="11" s="1"/>
  <c r="E50" i="11"/>
  <c r="G50" i="11" s="1"/>
  <c r="E51" i="11"/>
  <c r="G51" i="11" s="1"/>
  <c r="E52" i="11"/>
  <c r="G52" i="11" s="1"/>
  <c r="E53" i="11"/>
  <c r="G53" i="11" s="1"/>
  <c r="E54" i="11"/>
  <c r="G54" i="11" s="1"/>
  <c r="E55" i="11"/>
  <c r="G55" i="11" s="1"/>
  <c r="E56" i="11"/>
  <c r="G56" i="11" s="1"/>
  <c r="E57" i="11"/>
  <c r="G57" i="11" s="1"/>
  <c r="E58" i="11"/>
  <c r="G58" i="11" s="1"/>
  <c r="E59" i="11"/>
  <c r="G59" i="11" s="1"/>
  <c r="E60" i="11"/>
  <c r="G60" i="11" s="1"/>
  <c r="E61" i="11"/>
  <c r="G61" i="11" s="1"/>
  <c r="E62" i="11"/>
  <c r="G62" i="11" s="1"/>
  <c r="E63" i="11"/>
  <c r="G63" i="11" s="1"/>
  <c r="E5" i="11"/>
  <c r="G5" i="11" s="1"/>
  <c r="D4" i="11" a="1"/>
  <c r="D4" i="11" s="1"/>
  <c r="F34" i="11" l="1"/>
  <c r="I34" i="11" s="1"/>
  <c r="F18" i="11"/>
  <c r="I18" i="11" s="1"/>
  <c r="F14" i="11"/>
  <c r="I14" i="11" s="1"/>
  <c r="F53" i="11"/>
  <c r="I53" i="11" s="1"/>
  <c r="F7" i="11"/>
  <c r="I7" i="11" s="1"/>
  <c r="F55" i="11"/>
  <c r="I55" i="11" s="1"/>
  <c r="F35" i="11"/>
  <c r="I35" i="11" s="1"/>
  <c r="F25" i="11"/>
  <c r="I25" i="11" s="1"/>
  <c r="F54" i="11"/>
  <c r="I54" i="11" s="1"/>
  <c r="F24" i="11"/>
  <c r="I24" i="11" s="1"/>
  <c r="F5" i="11"/>
  <c r="I5" i="11" s="1"/>
  <c r="F63" i="11"/>
  <c r="I63" i="11" s="1"/>
  <c r="F43" i="11"/>
  <c r="I43" i="11" s="1"/>
  <c r="F23" i="11"/>
  <c r="I23" i="11" s="1"/>
  <c r="F13" i="11"/>
  <c r="I13" i="11" s="1"/>
  <c r="F62" i="11"/>
  <c r="I62" i="11" s="1"/>
  <c r="F42" i="11"/>
  <c r="I42" i="11" s="1"/>
  <c r="F22" i="11"/>
  <c r="I22" i="11" s="1"/>
  <c r="F61" i="11"/>
  <c r="I61" i="11" s="1"/>
  <c r="F31" i="11"/>
  <c r="I31" i="11" s="1"/>
  <c r="F11" i="11"/>
  <c r="I11" i="11" s="1"/>
  <c r="F60" i="11"/>
  <c r="I60" i="11" s="1"/>
  <c r="F40" i="11"/>
  <c r="I40" i="11" s="1"/>
  <c r="F10" i="11"/>
  <c r="I10" i="11" s="1"/>
  <c r="F59" i="11"/>
  <c r="I59" i="11" s="1"/>
  <c r="F39" i="11"/>
  <c r="I39" i="11" s="1"/>
  <c r="F58" i="11"/>
  <c r="I58" i="11" s="1"/>
  <c r="F48" i="11"/>
  <c r="I48" i="11" s="1"/>
  <c r="F38" i="11"/>
  <c r="I38" i="11" s="1"/>
  <c r="F28" i="11"/>
  <c r="I28" i="11" s="1"/>
  <c r="F47" i="11"/>
  <c r="I47" i="11" s="1"/>
  <c r="F27" i="11"/>
  <c r="I27" i="11" s="1"/>
  <c r="F56" i="11"/>
  <c r="I56" i="11" s="1"/>
  <c r="F46" i="11"/>
  <c r="I46" i="11" s="1"/>
  <c r="F36" i="11"/>
  <c r="I36" i="11" s="1"/>
  <c r="F26" i="11"/>
  <c r="I26" i="11" s="1"/>
  <c r="F16" i="11"/>
  <c r="I16" i="11" s="1"/>
  <c r="F6" i="11"/>
  <c r="I6" i="11" s="1"/>
  <c r="F45" i="11"/>
  <c r="I45" i="11" s="1"/>
  <c r="F15" i="11"/>
  <c r="I15" i="11" s="1"/>
  <c r="F44" i="11"/>
  <c r="I44" i="11" s="1"/>
  <c r="F33" i="11"/>
  <c r="I33" i="11" s="1"/>
  <c r="F52" i="11"/>
  <c r="I52" i="11" s="1"/>
  <c r="F32" i="11"/>
  <c r="I32" i="11" s="1"/>
  <c r="F12" i="11"/>
  <c r="I12" i="11" s="1"/>
  <c r="F51" i="11"/>
  <c r="I51" i="11" s="1"/>
  <c r="F41" i="11"/>
  <c r="I41" i="11" s="1"/>
  <c r="F21" i="11"/>
  <c r="I21" i="11" s="1"/>
  <c r="F50" i="11"/>
  <c r="I50" i="11" s="1"/>
  <c r="F30" i="11"/>
  <c r="I30" i="11" s="1"/>
  <c r="F20" i="11"/>
  <c r="I20" i="11" s="1"/>
  <c r="F49" i="11"/>
  <c r="I49" i="11" s="1"/>
  <c r="F29" i="11"/>
  <c r="I29" i="11" s="1"/>
  <c r="F19" i="11"/>
  <c r="I19" i="11" s="1"/>
  <c r="F9" i="11"/>
  <c r="I9" i="11" s="1"/>
  <c r="F8" i="11"/>
  <c r="I8" i="11" s="1"/>
  <c r="F57" i="11"/>
  <c r="I57" i="11" s="1"/>
  <c r="F37" i="11"/>
  <c r="I37" i="11" s="1"/>
  <c r="F17" i="11"/>
  <c r="I17" i="11" s="1"/>
  <c r="K36" i="11" l="1" a="1"/>
  <c r="K36" i="11" s="1"/>
  <c r="K31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5" i="10"/>
  <c r="L2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6" i="8"/>
  <c r="F47" i="8"/>
  <c r="F48" i="8"/>
  <c r="F49" i="8"/>
  <c r="F50" i="8"/>
  <c r="F51" i="8"/>
  <c r="F52" i="8"/>
  <c r="F53" i="8"/>
  <c r="F55" i="8"/>
  <c r="F56" i="8"/>
  <c r="F57" i="8"/>
  <c r="F58" i="8"/>
  <c r="F59" i="8"/>
  <c r="F61" i="8"/>
  <c r="F62" i="8"/>
  <c r="F63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6" i="8"/>
  <c r="E47" i="8"/>
  <c r="E48" i="8"/>
  <c r="E49" i="8"/>
  <c r="E50" i="8"/>
  <c r="E51" i="8"/>
  <c r="E52" i="8"/>
  <c r="E53" i="8"/>
  <c r="E55" i="8"/>
  <c r="E56" i="8"/>
  <c r="E57" i="8"/>
  <c r="E58" i="8"/>
  <c r="E59" i="8"/>
  <c r="E61" i="8"/>
  <c r="E62" i="8"/>
  <c r="E63" i="8"/>
  <c r="E5" i="8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5" i="9"/>
  <c r="D4" i="9" a="1"/>
  <c r="D4" i="9" s="1"/>
  <c r="L23" i="8" l="1"/>
  <c r="L22" i="8"/>
  <c r="K30" i="9"/>
  <c r="F49" i="9"/>
  <c r="K29" i="9"/>
  <c r="F29" i="9"/>
  <c r="F9" i="9"/>
  <c r="F44" i="9"/>
  <c r="F24" i="9"/>
  <c r="F60" i="9"/>
  <c r="F40" i="9"/>
  <c r="F20" i="9"/>
  <c r="F59" i="9"/>
  <c r="F39" i="9"/>
  <c r="F19" i="9"/>
  <c r="F58" i="9"/>
  <c r="F38" i="9"/>
  <c r="F18" i="9"/>
  <c r="F57" i="9"/>
  <c r="F37" i="9"/>
  <c r="F17" i="9"/>
  <c r="F56" i="9"/>
  <c r="F36" i="9"/>
  <c r="F16" i="9"/>
  <c r="F55" i="9"/>
  <c r="F35" i="9"/>
  <c r="F15" i="9"/>
  <c r="F54" i="9"/>
  <c r="F34" i="9"/>
  <c r="F14" i="9"/>
  <c r="F53" i="9"/>
  <c r="F33" i="9"/>
  <c r="F13" i="9"/>
  <c r="F52" i="9"/>
  <c r="F32" i="9"/>
  <c r="F12" i="9"/>
  <c r="F51" i="9"/>
  <c r="F31" i="9"/>
  <c r="F11" i="9"/>
  <c r="F50" i="9"/>
  <c r="F30" i="9"/>
  <c r="F10" i="9"/>
  <c r="F28" i="9"/>
  <c r="F8" i="9"/>
  <c r="F47" i="9"/>
  <c r="F6" i="9"/>
  <c r="F25" i="9"/>
  <c r="F48" i="9"/>
  <c r="F27" i="9"/>
  <c r="F7" i="9"/>
  <c r="F46" i="9"/>
  <c r="F26" i="9"/>
  <c r="F45" i="9"/>
  <c r="F5" i="9"/>
  <c r="F63" i="9"/>
  <c r="F43" i="9"/>
  <c r="F23" i="9"/>
  <c r="F62" i="9"/>
  <c r="F42" i="9"/>
  <c r="F22" i="9"/>
  <c r="F61" i="9"/>
  <c r="F41" i="9"/>
  <c r="F21" i="9"/>
  <c r="K31" i="9" l="1"/>
  <c r="K28" i="9"/>
  <c r="K32" i="9" l="1"/>
  <c r="E6" i="7" l="1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F5" i="7"/>
  <c r="K35" i="7" s="1"/>
  <c r="E5" i="7"/>
  <c r="K34" i="7" s="1"/>
  <c r="K22" i="6"/>
  <c r="K33" i="7" l="1"/>
  <c r="K32" i="7" s="1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6" i="6"/>
  <c r="F16" i="6"/>
  <c r="E17" i="6"/>
  <c r="F17" i="6"/>
  <c r="E18" i="6"/>
  <c r="F18" i="6"/>
  <c r="E19" i="6"/>
  <c r="F19" i="6"/>
  <c r="E20" i="6"/>
  <c r="F20" i="6"/>
  <c r="E21" i="6"/>
  <c r="F21" i="6"/>
  <c r="E22" i="6"/>
  <c r="F22" i="6"/>
  <c r="E23" i="6"/>
  <c r="F23" i="6"/>
  <c r="E24" i="6"/>
  <c r="F24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E35" i="6"/>
  <c r="F35" i="6"/>
  <c r="E36" i="6"/>
  <c r="F36" i="6"/>
  <c r="E37" i="6"/>
  <c r="F37" i="6"/>
  <c r="E38" i="6"/>
  <c r="F38" i="6"/>
  <c r="E39" i="6"/>
  <c r="F39" i="6"/>
  <c r="E40" i="6"/>
  <c r="F40" i="6"/>
  <c r="E41" i="6"/>
  <c r="F41" i="6"/>
  <c r="E42" i="6"/>
  <c r="F42" i="6"/>
  <c r="E43" i="6"/>
  <c r="F43" i="6"/>
  <c r="E44" i="6"/>
  <c r="F44" i="6"/>
  <c r="E45" i="6"/>
  <c r="F45" i="6"/>
  <c r="E46" i="6"/>
  <c r="F46" i="6"/>
  <c r="E47" i="6"/>
  <c r="F47" i="6"/>
  <c r="E48" i="6"/>
  <c r="F48" i="6"/>
  <c r="E49" i="6"/>
  <c r="F49" i="6"/>
  <c r="E50" i="6"/>
  <c r="F50" i="6"/>
  <c r="E51" i="6"/>
  <c r="F51" i="6"/>
  <c r="E52" i="6"/>
  <c r="F52" i="6"/>
  <c r="E53" i="6"/>
  <c r="F53" i="6"/>
  <c r="E54" i="6"/>
  <c r="F54" i="6"/>
  <c r="E55" i="6"/>
  <c r="F55" i="6"/>
  <c r="E56" i="6"/>
  <c r="F56" i="6"/>
  <c r="E57" i="6"/>
  <c r="F57" i="6"/>
  <c r="E58" i="6"/>
  <c r="F58" i="6"/>
  <c r="E59" i="6"/>
  <c r="F59" i="6"/>
  <c r="E60" i="6"/>
  <c r="F60" i="6"/>
  <c r="E61" i="6"/>
  <c r="F61" i="6"/>
  <c r="E62" i="6"/>
  <c r="F62" i="6"/>
  <c r="E63" i="6"/>
  <c r="F63" i="6"/>
  <c r="F5" i="6"/>
  <c r="E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Isaacs Adeyemo</author>
  </authors>
  <commentList>
    <comment ref="A1" authorId="0" shapeId="0" xr:uid="{941FA380-8592-4638-9D52-3D09E52F8E1F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Timestamp="1693446813"&gt;&lt;FQL&gt;&lt;Q&gt;MKTX-US^FG_PRICE(-2AY,0,W)&lt;/Q&gt;&lt;R&gt;105&lt;/R&gt;&lt;C&gt;1&lt;/C&gt;&lt;D xsi:type="xsd:double"&gt;484.77&lt;/D&gt;&lt;D xsi:type="xsd:double"&gt;475.22&lt;/D&gt;&lt;D xsi:type="xsd:double"&gt;438.49&lt;/D&gt;&lt;D xsi:type="xsd:double"&gt;426&lt;/D&gt;&lt;D xsi:type="xsd:double"&gt;424&lt;/D&gt;&lt;D xsi:type="xsd:double"&gt;417.82&lt;/D&gt;&lt;D xsi:type="xsd:double"&gt;410.15&lt;/D&gt;&lt;D xsi:type="xsd:double"&gt;405.77&lt;/D&gt;&lt;D xsi:type="xsd:double"&gt;415.43&lt;/D&gt;&lt;D xsi:type="xsd:double"&gt;408.67&lt;/D&gt;&lt;D xsi:type="xsd:double"&gt;388.31&lt;/D&gt;&lt;D xsi:type="xsd:double"&gt;388.82&lt;/D&gt;&lt;D xsi:type="xsd:double"&gt;359.79&lt;/D&gt;&lt;D xsi:type="xsd:double"&gt;360.52&lt;/D&gt;&lt;D xsi:type="xsd:double"&gt;349.08&lt;/D&gt;&lt;D xsi:type="xsd:double"&gt;385.84&lt;/D&gt;&lt;D xsi:type="xsd:double"&gt;410.42&lt;/D&gt;&lt;D xsi:type="xsd:double"&gt;410.67&lt;/D&gt;&lt;D xsi:type="xsd:double"&gt;411.27&lt;/D&gt;&lt;D xsi:type="xsd:double"&gt;378.74&lt;/D&gt;&lt;D xsi:type="xsd:double"&gt;371.54&lt;/D&gt;&lt;D xsi:type="xsd:double"&gt;364.58&lt;/D&gt;&lt;D xsi:type="xsd:double"&gt;335.31&lt;/D&gt;&lt;D xsi:type="xsd:double"&gt;366.71&lt;/D&gt;&lt;D xsi:type="xsd:double"&gt;378&lt;/D&gt;&lt;D xsi:type="xsd:double"&gt;372.01&lt;/D&gt;&lt;D xsi:type="xsd:double"&gt;379.32&lt;/D&gt;&lt;D xsi:type="xsd:double"&gt;368.33&lt;/D&gt;&lt;D xsi:type="xsd:double"&gt;342.59&lt;/D&gt;&lt;D xsi:type="xsd:double"&gt;353.84&lt;/D&gt;&lt;D xsi:type="xsd:double"&gt;351.89&lt;/D&gt;&lt;D xsi:type="xsd:double"&gt;339.44&lt;/D&gt;&lt;D xsi:type="xsd:double"&gt;281.06&lt;/D&gt;&lt;D xsi:type="xsd:double"&gt;265.45&lt;/D&gt;&lt;D xsi:type="xsd:double"&gt;265.93&lt;/D&gt;&lt;D xsi:type="xsd:double"&gt;263.61&lt;/D&gt;&lt;D xsi:type="xsd:double"&gt;265.04&lt;/D&gt;&lt;D xsi:type="xsd:double"&gt;263.38&lt;/D&gt;&lt;D xsi:type="xsd:double"&gt;279.31&lt;/D&gt;&lt;D xsi:type="xsd:double"&gt;287.89&lt;/D&gt;&lt;D xsi:type="xsd:double"&gt;278.48&lt;/D&gt;&lt;D xsi:type="xsd:double"&gt;273.89&lt;/D&gt;&lt;D xsi:type="xsd:double"&gt;264.21&lt;/D&gt;&lt;D xsi:type="xsd:double"&gt;277.64&lt;/D&gt;&lt;D xsi:type="xsd:double"&gt;257.77&lt;/D&gt;&lt;D xsi:type="xsd:double"&gt;266.11&lt;/D&gt;&lt;D xsi:type="xsd:double"&gt;266.57&lt;/D&gt;&lt;D xsi:type="xsd:double"&gt;270.84&lt;/D&gt;&lt;D xsi:type="xsd:double"&gt;270.78&lt;/D&gt;&lt;D xsi:type="xsd:double"&gt;264.23&lt;/D&gt;&lt;D xsi:type="xsd:double"&gt;270.86&lt;/D&gt;&lt;D xsi:type="xsd:double"&gt;262.31&lt;/D&gt;&lt;D xsi:type="xsd:double"&gt;244.95&lt;/D&gt;&lt;D xsi:type="xsd:double"&gt;249.91&lt;/D&gt;&lt;D xsi:type="xsd:double"&gt;265.93&lt;/D&gt;&lt;D xsi:type="xsd:double"&gt;252.1&lt;/D&gt;&lt;D xsi:type="xsd:double"&gt;227.48&lt;/D&gt;&lt;D xsi:type="xsd:double"&gt;222.49&lt;/D&gt;&lt;D xsi:type="xsd:double"&gt;235.62&lt;/D&gt;&lt;D xsi:type="xsd:double"&gt;229.77&lt;/D&gt;&lt;D xsi:type="xsd:double"&gt;243.02&lt;/D&gt;&lt;D xsi:type="xsd:double"&gt;244.57&lt;/D&gt;&lt;D xsi:type="xsd:double"&gt;233.99&lt;/D&gt;&lt;D xsi:type="xsd:double"&gt;283.3&lt;/D&gt;&lt;D xsi:type="xsd:double"&gt;259.79&lt;/D&gt;&lt;D xsi:type="xsd:double"&gt;256.84&lt;/D&gt;&lt;D xsi:type="xsd:double"&gt;281.16&lt;/D&gt;&lt;D xsi:type="xsd:double"&gt;280.93&lt;/D&gt;&lt;D xsi:type="xsd:double"&gt;278.59&lt;/D&gt;&lt;D xsi:type="xsd:double"&gt;280.85&lt;/D&gt;&lt;D xsi:type="xsd:double"&gt;278.89&lt;/D&gt;&lt;D xsi:type="xsd:double"&gt;314&lt;/D&gt;&lt;D xsi:type="xsd:double"&gt;329.02&lt;/D&gt;&lt;D xsi:type="xsd:double"&gt;335.98&lt;/D&gt;&lt;D xsi:type="xsd:double"&gt;372.37&lt;/D&gt;&lt;D xsi:type="xsd:double"&gt;345.9&lt;/D&gt;&lt;D xsi:type="xsd:double"&gt;350.19&lt;/D&gt;&lt;D xsi:type="xsd:double"&gt;355.17&lt;/D&gt;&lt;D xsi:type="xsd:double"&gt;346.62&lt;/D&gt;&lt;D xsi:type="xsd:double"&gt;369.52&lt;/D&gt;&lt;D xsi:type="xsd:double"&gt;346.73&lt;/D&gt;&lt;D xsi:type="xsd:double"&gt;389.77&lt;/D&gt;&lt;D xsi:type="xsd:double"&gt;385.99&lt;/D&gt;&lt;D xsi:type="xsd:double"&gt;391.29&lt;/D&gt;&lt;D xsi:type="xsd:double"&gt;343.29&lt;/D&gt;&lt;D xsi:type="xsd:double"&gt;336&lt;/D&gt;&lt;D xsi:type="xsd:double"&gt;327.01&lt;/D&gt;&lt;D xsi:type="xsd:double"&gt;318.37&lt;/D&gt;&lt;D xsi:type="xsd:double"&gt;300.33&lt;/D&gt;&lt;D xsi:type="xsd:double"&gt;299.23&lt;/D&gt;&lt;D xsi:type="xsd:double"&gt;284.59&lt;/D&gt;&lt;D xsi:type="xsd:double"&gt;279.28&lt;/D&gt;&lt;D xsi:type="xsd:double"&gt;281.51&lt;/D&gt;&lt;D xsi:type="xsd:double"&gt;276.65&lt;/D&gt;&lt;D xsi:type="xsd:double"&gt;277.15&lt;/D&gt;&lt;D xsi:type="xsd:double"&gt;263&lt;/D&gt;&lt;D xsi:type="xsd:double"&gt;261.42&lt;/D&gt;&lt;D xsi:type="xsd:double"&gt;248.1&lt;/D&gt;&lt;D xsi:type="xsd:double"&gt;250.54&lt;/D&gt;&lt;D xsi:type="xsd:double"&gt;270.61&lt;/D&gt;&lt;D xsi:type="xsd:double"&gt;270.97&lt;/D&gt;&lt;D xsi:type="xsd:double"&gt;242.85&lt;/D&gt;&lt;D xsi:type="xsd:double"&gt;234.25&lt;/D&gt;&lt;D xsi:type="xsd:double"&gt;248.2&lt;/D&gt;&lt;D xsi:type="xsd:double"&gt;244.55&lt;/D&gt;&lt;/FQL&gt;&lt;FQL&gt;&lt;Q&gt;MKTX-US^JULIAN(FG_PRICE(-2AY,0,W).DATES)&lt;/Q&gt;&lt;R&gt;105&lt;/R&gt;&lt;C&gt;1&lt;/C&gt;&lt;D xsi:type="xsd:long"&gt;44435&lt;/D&gt;&lt;D xsi:type="xsd:long"&gt;44442&lt;/D&gt;&lt;D xsi:type="xsd:long"&gt;44449&lt;/D&gt;&lt;D xsi:type="xsd:long"&gt;44456&lt;/D&gt;&lt;D xsi:type="xsd:long"&gt;44463&lt;/D&gt;&lt;D xsi:type="xsd:long"&gt;44470&lt;/D&gt;&lt;D xsi:type="xsd:long"&gt;44477&lt;/D&gt;&lt;D xsi:type="xsd:long"&gt;44484&lt;/D&gt;&lt;D xsi:type="xsd:long"&gt;44491&lt;/D&gt;&lt;D xsi:type="xsd:long"&gt;44498&lt;/D&gt;&lt;D xsi:type="xsd:long"&gt;44505&lt;/D&gt;&lt;D xsi:type="xsd:long"&gt;44512&lt;/D&gt;&lt;D xsi:type="xsd:long"&gt;44519&lt;/D&gt;&lt;D xsi:type="xsd:long"&gt;44526&lt;/D&gt;&lt;D xsi:type="xsd:long"&gt;44533&lt;/D&gt;&lt;D xsi:type="xsd:long"&gt;44540&lt;/D&gt;&lt;D xsi:type="xsd:long"&gt;44547&lt;/D&gt;&lt;D xsi:type="xsd:long"&gt;44553&lt;/D&gt;&lt;D xsi:type="xsd:long"&gt;44561&lt;/D&gt;&lt;D xsi:type="xsd:long"&gt;44568&lt;/D&gt;&lt;D xsi:type="xsd:long"&gt;44575&lt;/D&gt;&lt;D xsi:type="xsd:long"&gt;44582&lt;/D&gt;&lt;D xsi:type="xsd:long"&gt;44589&lt;/D&gt;&lt;D xsi:type="xsd:long"&gt;44596&lt;/D&gt;&lt;D xsi:type="xsd:long"&gt;44603&lt;/D&gt;&lt;D xsi:type="xsd:long"&gt;44610&lt;/D&gt;&lt;D xsi:type="xsd:long"&gt;44617&lt;/D&gt;&lt;D xsi:type="xsd:long"&gt;44624&lt;/D&gt;&lt;D xsi:type="xsd:long"&gt;44631&lt;/D&gt;&lt;D xsi:type="xsd:long"&gt;44638&lt;/D&gt;&lt;D xsi:type="xsd:long"&gt;44645&lt;/D&gt;&lt;D xsi:type="xsd:long"&gt;44652&lt;/D&gt;&lt;D xsi:type="xsd:long"&gt;44659&lt;/D&gt;&lt;D xsi:type="xsd:long"&gt;44665&lt;/D&gt;&lt;D xsi:type="xsd:long"&gt;44673&lt;/D&gt;&lt;D xsi:type="xsd:long"&gt;44680&lt;/D&gt;&lt;D xsi:type="xsd:long"&gt;44687&lt;/D&gt;&lt;D xsi:type="xsd:long"&gt;44694&lt;/D&gt;&lt;D xsi:type="xsd:long"&gt;44701&lt;/D&gt;&lt;D xsi:type="xsd:long"&gt;44708&lt;/D&gt;&lt;D xsi:type="xsd:long"&gt;44715&lt;/D&gt;&lt;D xsi:type="xsd:long"&gt;44722&lt;/D&gt;&lt;D xsi:type="xsd:long"&gt;44729&lt;/D&gt;&lt;D xsi:type="xsd:long"&gt;44736&lt;/D&gt;&lt;D xsi:type="xsd:long"&gt;44743&lt;/D&gt;&lt;D xsi:type="xsd:long"&gt;44750&lt;/D&gt;&lt;D xsi:type="xsd:long"&gt;44757&lt;/D&gt;&lt;D xsi:type="xsd:long"&gt;44764&lt;/D&gt;&lt;D xsi:type="xsd:long"&gt;44771&lt;/D&gt;&lt;D xsi:type="xsd:long"&gt;44778&lt;/D&gt;&lt;D xsi:type="xsd:long"&gt;44785&lt;/D&gt;&lt;D xsi:type="xsd:long"&gt;44792&lt;/D&gt;&lt;D xsi:type="xsd:long"&gt;44799&lt;/D&gt;&lt;D xsi:type="xsd:long"&gt;44806&lt;/D&gt;&lt;D xsi:type="xsd:long"&gt;44813&lt;/D&gt;&lt;D xsi:type="xsd:long"&gt;44820&lt;/D&gt;&lt;D xsi:type="xsd:long"&gt;44827&lt;/D&gt;&lt;D xsi:type="xsd:long"&gt;44834&lt;/D&gt;&lt;D xsi:type="xsd:long"&gt;44841&lt;/D&gt;&lt;D xsi:type="xsd:long"&gt;44848&lt;/D&gt;&lt;D xsi:type="xsd:long"&gt;44855&lt;/D&gt;&lt;D xsi:type="xsd:long"&gt;44862&lt;/D&gt;&lt;D xsi:type="xsd:long"&gt;44869&lt;/D&gt;&lt;D xsi:type="xsd:long"&gt;44876&lt;/D&gt;&lt;D xsi:type="xsd:long"&gt;44883&lt;/D&gt;&lt;D xsi:type="xsd:long"&gt;44890&lt;/D&gt;&lt;D xsi:type="xsd:long"&gt;44897&lt;/D&gt;&lt;D xsi:type="xsd:long"&gt;44904&lt;/D&gt;&lt;D xsi:type="xsd:long"&gt;44911&lt;/D&gt;&lt;D xsi:type="xsd:long"&gt;44918&lt;/D&gt;&lt;D xsi:type="xsd:long"&gt;44925&lt;/D&gt;&lt;D xsi:type="xsd:long"&gt;44932&lt;/D&gt;&lt;D xsi:type="xsd:long"&gt;44939&lt;/D&gt;&lt;D xsi:type="xsd:long"&gt;44946&lt;/D&gt;&lt;D xsi:type="xsd:long"&gt;44953&lt;/D&gt;&lt;D xsi:type="xsd:long"&gt;44960&lt;/D&gt;&lt;D xsi:type="xsd:long"&gt;44967&lt;/D&gt;&lt;D xsi:type="xsd:long"&gt;44974&lt;/D&gt;&lt;D xsi:type="xsd:long"&gt;44981&lt;/D&gt;&lt;D xsi:type="xsd:long"&gt;44988&lt;/D&gt;&lt;D xsi:type="xsd:long"&gt;44995&lt;/D&gt;&lt;D xsi:type="xsd:long"&gt;45002&lt;/D&gt;&lt;D xsi:type="xsd:long"&gt;45009&lt;/D&gt;&lt;D xsi:type="xsd:long"&gt;45016&lt;/D&gt;&lt;D xsi:type="xsd:long"&gt;45022&lt;/D&gt;&lt;D xsi:type="xsd:long"&gt;45030&lt;/D&gt;&lt;D xsi:type="xsd:long"&gt;45037&lt;/D&gt;&lt;D xsi:type="xsd:long"&gt;45044&lt;/D&gt;&lt;D xsi:type="xsd:long"&gt;45051&lt;/D&gt;&lt;D xsi:type="xsd:long"&gt;45058&lt;/D&gt;&lt;D xsi:type="xsd:long"&gt;45065&lt;/D&gt;&lt;D xsi:type="xsd:long"&gt;45072&lt;/D&gt;&lt;D xsi:type="xsd:long"&gt;45079&lt;/D&gt;&lt;D xsi:type="xsd:long"&gt;45086&lt;/D&gt;&lt;D xsi:type="xsd:long"&gt;45093&lt;/D&gt;&lt;D xsi:type="xsd:long"&gt;45100&lt;/D&gt;&lt;D xsi:type="xsd:long"&gt;45107&lt;/D&gt;&lt;D xsi:type="xsd:long"&gt;45114&lt;/D&gt;&lt;D xsi:type="xsd:long"&gt;45121&lt;/D&gt;&lt;D xsi:type="xsd:long"&gt;45128&lt;/D&gt;&lt;D xsi:type="xsd:long"&gt;45135&lt;/D&gt;&lt;D xsi:type="xsd:long"&gt;45142&lt;/D&gt;&lt;D xsi:type="xsd:long"&gt;45149&lt;/D&gt;&lt;D xsi:type="xsd:long"&gt;45156&lt;/D&gt;&lt;D xsi:type="xsd:long"&gt;45163&lt;/D&gt;&lt;/FQL&gt;&lt;FQL&gt;&lt;Q&gt;MKTX-US^FG_PRICE(-3AM,0,D)&lt;/Q&gt;&lt;R&gt;65&lt;/R&gt;&lt;C&gt;1&lt;/C&gt;&lt;D xsi:type="xsd:double"&gt;279.28&lt;/D&gt;&lt;D xsi:type="xsd:double"&gt;278.92&lt;/D&gt;&lt;D xsi:type="xsd:double"&gt;272.41&lt;/D&gt;&lt;D xsi:type="xsd:double"&gt;277.33&lt;/D&gt;&lt;D xsi:type="xsd:double"&gt;281.51&lt;/D&gt;&lt;D xsi:type="xsd:double"&gt;273.89&lt;/D&gt;&lt;D xsi:type="xsd:double"&gt;266.33&lt;/D&gt;&lt;D xsi:type="xsd:double"&gt;271.56&lt;/D&gt;&lt;D xsi:type="xsd:double"&gt;276.43&lt;/D&gt;&lt;D xsi:type="xsd:double"&gt;276.65&lt;/D&gt;&lt;D xsi:type="xsd:double"&gt;270.31&lt;/D&gt;&lt;D xsi:type="xsd:double"&gt;267.98&lt;/D&gt;&lt;D xsi:type="xsd:double"&gt;276.15&lt;/D&gt;&lt;D xsi:type="xsd:double"&gt;280.21&lt;/D&gt;&lt;D xsi:type="xsd:double"&gt;277.15&lt;/D&gt;&lt;D xsi:type="xsd:double"&gt;274.47&lt;/D&gt;&lt;D xsi:type="xsd:double"&gt;266.9&lt;/D&gt;&lt;D xsi:type="xsd:double"&gt;265.44&lt;/D&gt;&lt;D xsi:type="xsd:double"&gt;263&lt;/D&gt;&lt;D xsi:type="xsd:double"&gt;262.76&lt;/D&gt;&lt;D xsi:type="xsd:double"&gt;259.37&lt;/D&gt;&lt;D xsi:type="xsd:double"&gt;257.89&lt;/D&gt;&lt;D xsi:type="xsd:double"&gt;261.98&lt;/D&gt;&lt;D xsi:type="xsd:double"&gt;261.42&lt;/D&gt;&lt;D xsi:type="xsd:double"&gt;262.15&lt;/D&gt;&lt;D xsi:type="xsd:double"&gt;258.38&lt;/D&gt;&lt;D xsi:type="xsd:double"&gt;250.6&lt;/D&gt;&lt;D xsi:type="xsd:double"&gt;248.1&lt;/D&gt;&lt;D xsi:type="xsd:double"&gt;247.2&lt;/D&gt;&lt;D xsi:type="xsd:double"&gt;246.96&lt;/D&gt;&lt;D xsi:type="xsd:double"&gt;250.78&lt;/D&gt;&lt;D xsi:type="xsd:double"&gt;252.13&lt;/D&gt;&lt;D xsi:type="xsd:double"&gt;250.54&lt;/D&gt;&lt;D xsi:type="xsd:double"&gt;255.3&lt;/D&gt;&lt;D xsi:type="xsd:double"&gt;256.95&lt;/D&gt;&lt;D xsi:type="xsd:double"&gt;261.14&lt;/D&gt;&lt;D xsi:type="xsd:double"&gt;266.9&lt;/D&gt;&lt;D xsi:type="xsd:double"&gt;270.61&lt;/D&gt;&lt;D xsi:type="xsd:double"&gt;271.31&lt;/D&gt;&lt;D xsi:type="xsd:double"&gt;269.44&lt;/D&gt;&lt;D xsi:type="xsd:double"&gt;274.38&lt;/D&gt;&lt;D xsi:type="xsd:double"&gt;269.5&lt;/D&gt;&lt;D xsi:type="xsd:double"&gt;270.97&lt;/D&gt;&lt;D xsi:type="xsd:double"&gt;269.22&lt;/D&gt;&lt;D xsi:type="xsd:double"&gt;262.6&lt;/D&gt;&lt;D xsi:type="xsd:double"&gt;261.3&lt;/D&gt;&lt;D xsi:type="xsd:double"&gt;248.69&lt;/D&gt;&lt;D xsi:type="xsd:double"&gt;242.85&lt;/D&gt;&lt;D xsi:type="xsd:double"&gt;244.38&lt;/D&gt;&lt;D xsi:type="xsd:double"&gt;237.03&lt;/D&gt;&lt;D xsi:type="xsd:double"&gt;238.58&lt;/D&gt;&lt;D xsi:type="xsd:double"&gt;236.63&lt;/D&gt;&lt;D xsi:type="xsd:double"&gt;234.25&lt;/D&gt;&lt;D xsi:type="xsd:double"&gt;236.99&lt;/D&gt;&lt;D xsi:type="xsd:double"&gt;232.57&lt;/D&gt;&lt;D xsi:type="xsd:double"&gt;245.33&lt;/D&gt;&lt;D xsi:type="xsd:double"&gt;249.18&lt;/D&gt;&lt;D xsi:type="xsd:double"&gt;248.2&lt;/D&gt;&lt;D xsi:type="xsd:double"&gt;250.34&lt;/D&gt;&lt;D xsi:type="xsd:double"&gt;249.32&lt;/D&gt;&lt;D xsi:type="xsd:double"&gt;250.43&lt;/D&gt;&lt;D xsi:type="xsd:double"&gt;245.3&lt;/D&gt;&lt;D xsi:type="xsd:double"&gt;244.55&lt;/D&gt;&lt;D xsi:type="xsd:double"&gt;245.88&lt;/D&gt;&lt;D xsi:type="xsd:double"&gt;246.35&lt;/D&gt;&lt;/FQL&gt;&lt;FQL&gt;&lt;Q&gt;MKTX-US^JULIAN(FG_PRICE(-3AM,0,D).DATES)&lt;/Q&gt;&lt;R&gt;65&lt;/R&gt;&lt;C&gt;1&lt;/C&gt;&lt;D xsi:type="xsd:long"&gt;45072&lt;/D&gt;&lt;D xsi:type="xsd:long"&gt;45076&lt;/D&gt;&lt;D xsi:type="xsd:long"&gt;45077&lt;/D&gt;&lt;D xsi:type="xsd:long"&gt;45078&lt;/D&gt;&lt;D xsi:type="xsd:long"&gt;45079&lt;/D&gt;&lt;D xsi:type="xsd:long"&gt;45082&lt;/D&gt;&lt;D xsi:type="xsd:long"&gt;45083&lt;/D&gt;&lt;D xsi:type="xsd:long"&gt;45084&lt;/D&gt;&lt;D xsi:type="xsd:long"&gt;45085&lt;/D&gt;&lt;D xsi:type="xsd:long"&gt;45086&lt;/D&gt;&lt;D xsi:type="xsd:long"&gt;45089&lt;/D&gt;&lt;D xsi:type="xsd:long"&gt;45090&lt;/D&gt;&lt;D xsi:type="xsd:long"&gt;45091&lt;/D&gt;&lt;D xsi:type="xsd:long"&gt;45092&lt;/D&gt;&lt;D xsi:type="xsd:long"&gt;45093&lt;/D&gt;&lt;D xsi:type="xsd:long"&gt;45097&lt;/D&gt;&lt;D xsi:type="xsd:long"&gt;45098&lt;/D&gt;&lt;D xsi:type="xsd:long"&gt;45099&lt;/D&gt;&lt;D xsi:type="xsd:long"&gt;45100&lt;/D&gt;&lt;D xsi:type="xsd:long"&gt;45103&lt;/D&gt;&lt;D xsi:type="xsd:long"&gt;45104&lt;/D&gt;&lt;D xsi:type="xsd:long"&gt;45105&lt;/D&gt;&lt;D xsi:type="xsd:long"&gt;45106&lt;/D&gt;&lt;D xsi:type="xsd:long"&gt;45107&lt;/D&gt;&lt;D xsi:type="xsd:long"&gt;45110&lt;/D&gt;&lt;D xsi:type="xsd:long"&gt;45112&lt;/D&gt;&lt;D xsi:type="xsd:long"&gt;45113&lt;/D&gt;&lt;D xsi:type="xsd:long"&gt;45114&lt;/D&gt;&lt;D xsi:type="xsd:long"&gt;45117&lt;/D&gt;&lt;D xsi:type="xsd:long"&gt;45118&lt;/D&gt;&lt;D xsi:type="xsd:long"&gt;45119&lt;/D&gt;&lt;D xsi:type="xsd:long"&gt;45120&lt;/D&gt;&lt;D xsi:type="xsd:long"&gt;45121&lt;/D&gt;&lt;D xsi:type="xsd:long"&gt;45124&lt;/D&gt;&lt;D xsi:type="xsd:long"&gt;45125&lt;/D&gt;&lt;D xsi:type="xsd:long"&gt;45126&lt;/D&gt;&lt;D xsi:type="xsd:long"&gt;45127&lt;/D&gt;&lt;D xsi:type="xsd:long"&gt;45128&lt;/D&gt;&lt;D xsi:type="xsd:long"&gt;45131&lt;/D&gt;&lt;D xsi:type="xsd:long"&gt;45132&lt;/D&gt;&lt;D xsi:type="xsd:long"&gt;45133&lt;/D&gt;&lt;D xsi:type="xsd:long"&gt;45134&lt;/D&gt;&lt;D xsi:type="xsd:long"&gt;45135&lt;/D&gt;&lt;D xsi:type="xsd:long"&gt;45138&lt;/D&gt;&lt;D xsi:type="xsd:long"&gt;45139&lt;/D&gt;&lt;D xsi:type="xsd:long"&gt;45140&lt;/D&gt;&lt;D xsi:type="xsd:long"&gt;45141&lt;/D&gt;&lt;D xsi:type="xsd:long"&gt;45142&lt;/D&gt;&lt;D xsi:type="xsd:long"&gt;45145&lt;/D&gt;&lt;D xsi:type="xsd:long"&gt;45146&lt;/D&gt;&lt;D xsi:type="xsd:long"&gt;45147&lt;/D&gt;&lt;D xsi:type="xsd:long"&gt;45148&lt;/D&gt;&lt;D xsi:type="xsd:long"&gt;45149&lt;/D&gt;&lt;D xsi:type="xsd:long"&gt;45152&lt;/D&gt;&lt;D xsi:type="xsd:long"&gt;45153&lt;/D&gt;&lt;D xsi:type="xsd:long"&gt;45154&lt;/D&gt;&lt;D xsi:type="xsd:long"&gt;45155&lt;/D&gt;&lt;D xsi:type="xsd:long"&gt;45156&lt;/D&gt;&lt;D xsi:type="xsd:long"&gt;45159&lt;/D&gt;&lt;D xsi:type="xsd:long"&gt;45160&lt;/D&gt;&lt;D xsi:type="xsd:long"&gt;45161&lt;/D&gt;&lt;D xsi:type="xsd:long"&gt;45162&lt;/D&gt;&lt;D xsi:type="xsd:long"&gt;45163&lt;/D&gt;&lt;D xsi:type="xsd:long"&gt;45166&lt;/D&gt;&lt;D xsi:type="xsd:long"&gt;45167&lt;/D&gt;&lt;/FQL&gt;&lt;FQL&gt;&lt;Q&gt;SP50^FG_PRICE(-2AY,0,W)&lt;/Q&gt;&lt;R&gt;105&lt;/R&gt;&lt;C&gt;1&lt;/C&gt;&lt;D xsi:type="xsd:double"&gt;4509.37&lt;/D&gt;&lt;D xsi:type="xsd:double"&gt;4535.43&lt;/D&gt;&lt;D xsi:type="xsd:double"&gt;4458.58&lt;/D&gt;&lt;D xsi:type="xsd:double"&gt;4432.99&lt;/D&gt;&lt;D xsi:type="xsd:double"&gt;4455.48&lt;/D&gt;&lt;D xsi:type="xsd:double"&gt;4357.04&lt;/D&gt;&lt;D xsi:type="xsd:double"&gt;4391.34&lt;/D&gt;&lt;D xsi:type="xsd:double"&gt;4471.37&lt;/D&gt;&lt;D xsi:type="xsd:double"&gt;4544.9&lt;/D&gt;&lt;D xsi:type="xsd:double"&gt;4605.38&lt;/D&gt;&lt;D xsi:type="xsd:double"&gt;4697.53&lt;/D&gt;&lt;D xsi:type="xsd:double"&gt;4682.85&lt;/D&gt;&lt;D xsi:type="xsd:double"&gt;4697.96&lt;/D&gt;&lt;D xsi:type="xsd:double"&gt;4594.62&lt;/D&gt;&lt;D xsi:type="xsd:double"&gt;4538.43&lt;/D&gt;&lt;D xsi:type="xsd:double"&gt;4712.02&lt;/D&gt;&lt;D xsi:type="xsd:double"&gt;4620.64&lt;/D&gt;&lt;D xsi:type="xsd:double"&gt;4725.79&lt;/D&gt;&lt;D xsi:type="xsd:double"&gt;4766.18&lt;/D&gt;&lt;D xsi:type="xsd:double"&gt;4677.03&lt;/D&gt;&lt;D xsi:type="xsd:double"&gt;4662.85&lt;/D&gt;&lt;D xsi:type="xsd:double"&gt;4397.94&lt;/D&gt;&lt;D xsi:type="xsd:double"&gt;4431.85&lt;/D&gt;&lt;D xsi:type="xsd:double"&gt;4500.53&lt;/D&gt;&lt;D xsi:type="xsd:double"&gt;4418.64&lt;/D&gt;&lt;D xsi:type="xsd:double"&gt;4348.87&lt;/D&gt;&lt;D xsi:type="xsd:double"&gt;4384.65&lt;/D&gt;&lt;D xsi:type="xsd:double"&gt;4328.87&lt;/D&gt;&lt;D xsi:type="xsd:double"&gt;4204.31&lt;/D&gt;&lt;D xsi:type="xsd:double"&gt;4463.12&lt;/D&gt;&lt;D xsi:type="xsd:double"&gt;4543.06&lt;/D&gt;&lt;D xsi:type="xsd:double"&gt;4545.86&lt;/D&gt;&lt;D xsi:type="xsd:double"&gt;4488.28&lt;/D&gt;&lt;D xsi:type="xsd:double"&gt;4392.59&lt;/D&gt;&lt;D xsi:type="xsd:double"&gt;4271.78&lt;/D&gt;&lt;D xsi:type="xsd:double"&gt;4131.93&lt;/D&gt;&lt;D xsi:type="xsd:double"&gt;4123.34&lt;/D&gt;&lt;D xsi:type="xsd:double"&gt;4023.89&lt;/D&gt;&lt;D xsi:type="xsd:double"&gt;3901.36&lt;/D&gt;&lt;D xsi:type="xsd:double"&gt;4158.24&lt;/D&gt;&lt;D xsi:type="xsd:double"&gt;4108.54&lt;/D&gt;&lt;D xsi:type="xsd:double"&gt;3900.86&lt;/D&gt;&lt;D xsi:type="xsd:double"&gt;3674.84&lt;/D&gt;&lt;D xsi:type="xsd:double"&gt;3911.74&lt;/D&gt;&lt;D xsi:type="xsd:double"&gt;3825.33&lt;/D&gt;&lt;D xsi:type="xsd:double"&gt;3899.38&lt;/D&gt;&lt;D xsi:type="xsd:double"&gt;3863.16&lt;/D&gt;&lt;D xsi:type="xsd:double"&gt;3961.63&lt;/D&gt;&lt;D xsi:type="xsd:double"&gt;4130.29&lt;/D&gt;&lt;D xsi:type="xsd:double"&gt;4145.19&lt;/D&gt;&lt;D xsi:type="xsd:double"&gt;4280.15&lt;/D&gt;&lt;D xsi:type="xsd:double"&gt;4228.48&lt;/D&gt;&lt;D xsi:type="xsd:double"&gt;4057.66&lt;/D&gt;&lt;D xsi:type="xsd:double"&gt;3924.26&lt;/D&gt;&lt;D xsi:type="xsd:double"&gt;4067.36&lt;/D&gt;&lt;D xsi:type="xsd:double"&gt;3873.33&lt;/D&gt;&lt;D xsi:type="xsd:double"&gt;3693.23&lt;/D&gt;&lt;D xsi:type="xsd:double"&gt;3585.62&lt;/D&gt;&lt;D xsi:type="xsd:double"&gt;3639.66&lt;/D&gt;&lt;D xsi:type="xsd:double"&gt;3583.07&lt;/D&gt;&lt;D xsi:type="xsd:double"&gt;3752.75&lt;/D&gt;&lt;D xsi:type="xsd:double"&gt;3901.06&lt;/D&gt;&lt;D xsi:type="xsd:double"&gt;3770.55&lt;/D&gt;&lt;D xsi:type="xsd:double"&gt;3992.93&lt;/D&gt;&lt;D xsi:type="xsd:double"&gt;3965.34&lt;/D&gt;&lt;D xsi:type="xsd:double"&gt;4026.12&lt;/D&gt;&lt;D xsi:type="xsd:double"&gt;4071.7&lt;/D&gt;&lt;D xsi:type="xsd:double"&gt;3934.38&lt;/D&gt;&lt;D xsi:type="xsd:double"&gt;3852.36&lt;/D&gt;&lt;D xsi:type="xsd:double"&gt;3844.82&lt;/D&gt;&lt;D xsi:type="xsd:double"&gt;3839.5&lt;/D&gt;&lt;D xsi:type="xsd:double"&gt;3895.08&lt;/D&gt;&lt;D xsi:type="xsd:double"&gt;3999.09&lt;/D&gt;&lt;D xsi:type="xsd:double"&gt;3972.61&lt;/D&gt;&lt;D xsi:type="xsd:double"&gt;4070.56&lt;/D&gt;&lt;D xsi:type="xsd:double"&gt;4136.48&lt;/D&gt;&lt;D xsi:type="xsd:double"&gt;4090.46&lt;/D&gt;&lt;D xsi:type="xsd:double"&gt;4079.09&lt;/D&gt;&lt;D xsi:type="xsd:double"&gt;3970.04&lt;/D&gt;&lt;D xsi:type="xsd:double"&gt;4045.64&lt;/D&gt;&lt;D xsi:type="xsd:double"&gt;3861.59&lt;/D&gt;&lt;D xsi:type="xsd:double"&gt;3916.64&lt;/D&gt;&lt;D xsi:type="xsd:double"&gt;3970.99&lt;/D&gt;&lt;D xsi:type="xsd:double"&gt;4109.31&lt;/D&gt;&lt;D xsi:type="xsd:double"&gt;4105.02&lt;/D&gt;&lt;D xsi:type="xsd:double"&gt;4137.64&lt;/D&gt;&lt;D xsi:type="xsd:double"&gt;4133.52&lt;/D&gt;&lt;D xsi:type="xsd:double"&gt;4169.48&lt;/D&gt;&lt;D xsi:type="xsd:double"&gt;4136.25&lt;/D&gt;&lt;D xsi:type="xsd:double"&gt;4124.08&lt;/D&gt;&lt;D xsi:type="xsd:double"&gt;4191.98&lt;/D&gt;&lt;D xsi:type="xsd:double"&gt;4205.45&lt;/D&gt;&lt;D xsi:type="xsd:double"&gt;4282.37&lt;/D&gt;&lt;D xsi:type="xsd:double"&gt;4298.86&lt;/D&gt;&lt;D xsi:type="xsd:double"&gt;4409.59&lt;/D&gt;&lt;D xsi:type="xsd:double"&gt;4348.33&lt;/D&gt;&lt;D xsi:type="xsd:double"&gt;4450.38&lt;/D&gt;&lt;D xsi:type="xsd:double"&gt;4398.95&lt;/D&gt;&lt;D xsi:type="xsd:double"&gt;4505.42&lt;/D&gt;&lt;D xsi:type="xsd:double"&gt;4536.34&lt;/D&gt;&lt;D xsi:type="xsd:double"&gt;4582.23&lt;/D&gt;&lt;D xsi:type="xsd:double"&gt;4478.03&lt;/D&gt;&lt;D xsi:type="xsd:double"&gt;4464.05&lt;/D&gt;&lt;D xsi:type="xsd:double"&gt;4369.71&lt;/D&gt;&lt;D xsi:type="xsd:double"&gt;4405.71&lt;/D&gt;&lt;/FQL&gt;&lt;FQL&gt;&lt;Q&gt;SP50^JULIAN(FG_PRICE(-2AY,0,W).DATES)&lt;/Q&gt;&lt;R&gt;105&lt;/R&gt;&lt;C&gt;1&lt;/C&gt;&lt;D xsi:type="xsd:long"&gt;44435&lt;/D&gt;&lt;D xsi:type="xsd:long"&gt;44442&lt;/D&gt;&lt;D xsi:type="xsd:long"&gt;44449&lt;/D&gt;&lt;D xsi:type="xsd:long"&gt;44456&lt;/D&gt;&lt;D xsi:type="xsd:long"&gt;44463&lt;/D&gt;&lt;D xsi:type="xsd:long"&gt;44470&lt;/D&gt;&lt;D xsi:type="xsd:long"&gt;44477&lt;/D&gt;&lt;D xsi:type="xsd:long"&gt;44484&lt;/D&gt;&lt;D xsi:type="xsd:long"&gt;44491&lt;/D&gt;&lt;D xsi:type="xsd:long"&gt;44498&lt;/D&gt;&lt;D xsi:type="xsd:long"&gt;44505&lt;/D&gt;&lt;D xsi:type="xsd:long"&gt;44512&lt;/D&gt;&lt;D xsi:type="xsd:long"&gt;44519&lt;/D&gt;&lt;D xsi:type="xsd:long"&gt;44526&lt;/D&gt;&lt;D xsi:type="xsd:long"&gt;44533&lt;/D&gt;&lt;D xsi:type="xsd:long"&gt;44540&lt;/D&gt;&lt;D xsi:type="xsd:long"&gt;44547&lt;/D&gt;&lt;D xsi:type="xsd:long"&gt;44553&lt;/D&gt;&lt;D xsi:type="xsd:long"&gt;44561&lt;/D&gt;&lt;D xsi:type="xsd:long"&gt;44568&lt;/D&gt;&lt;D xsi:type="xsd:long"&gt;44575&lt;/D&gt;&lt;D xsi:type="xsd:long"&gt;44582&lt;/D&gt;&lt;D xsi:type="xsd:long"&gt;44589&lt;/D&gt;&lt;D xsi:type="xsd:long"&gt;44596&lt;/D&gt;&lt;D xsi:type="xsd:long"&gt;44603&lt;/D&gt;&lt;D xsi:type="xsd:long"&gt;44610&lt;/D&gt;&lt;D xsi:type="xsd:long"&gt;44617&lt;/D&gt;&lt;D xsi:type="xsd:long"&gt;44624&lt;/D&gt;&lt;D xsi:type="xsd:long"&gt;44631&lt;/D&gt;&lt;D xsi:type="xsd:long"&gt;44638&lt;/D&gt;&lt;D xsi:type="xsd:long"&gt;44645&lt;/D&gt;&lt;D xsi:type="xsd:long"&gt;44652&lt;/D&gt;&lt;D xsi:type="xsd:long"&gt;44659&lt;/D&gt;&lt;D xsi:type="xsd:long"&gt;44665&lt;/D&gt;&lt;D xsi:type="xsd:long"&gt;44673&lt;/D&gt;&lt;D xsi:type="xsd:long"&gt;44680&lt;/D&gt;&lt;D xsi:type="xsd:long"&gt;44687&lt;/D&gt;&lt;D xsi:type="xsd:long"&gt;44694&lt;/D&gt;&lt;D xsi:type="xsd:long"&gt;44701&lt;/D&gt;&lt;D xsi:type="xsd:long"&gt;44708&lt;/D&gt;&lt;D xsi:type="xsd:long"&gt;44715&lt;/D&gt;&lt;D xsi:type="xsd:long"&gt;44722&lt;/D&gt;&lt;D xsi:type="xsd:long"&gt;44729&lt;/D&gt;&lt;D xsi:type="xsd:long"&gt;44736&lt;/D&gt;&lt;D xsi:type="xsd:long"&gt;44743&lt;/D&gt;&lt;D xsi:type="xsd:long"&gt;44750&lt;/D&gt;&lt;D xsi:type="xsd:long"&gt;44757&lt;/D&gt;&lt;D xsi:type="xsd:long"&gt;44764&lt;/D&gt;&lt;D xsi:type="xsd:long"&gt;44771&lt;/D&gt;&lt;D xsi:type="xsd:long"&gt;44778&lt;/D&gt;&lt;D xsi:type="xsd:long"&gt;44785&lt;/D&gt;&lt;D xsi:type="xsd:long"&gt;44792&lt;/D&gt;&lt;D xsi:type="xsd:long"&gt;44799&lt;/D&gt;&lt;D xsi:type="xsd:long"&gt;44806&lt;/D&gt;&lt;D xsi:type="xsd:long"&gt;44813&lt;/D&gt;&lt;D xsi:type="xsd:long"&gt;44820&lt;/D&gt;&lt;D xsi:type="xsd:long"&gt;44827&lt;/D&gt;&lt;D xsi:type="xsd:long"&gt;44834&lt;/D&gt;&lt;D xsi:type="xsd:long"&gt;44841&lt;/D&gt;&lt;D xsi:type="xsd:long"&gt;44848&lt;/D&gt;&lt;D xsi:type="xsd:long"&gt;44855&lt;/D&gt;&lt;D xsi:type="xsd:long"&gt;44862&lt;/D&gt;&lt;D xsi:type="xsd:long"&gt;44869&lt;/D&gt;&lt;D xsi:type="xsd:long"&gt;44876&lt;/D&gt;&lt;D xsi:type="xsd:long"&gt;44883&lt;/D&gt;&lt;D xsi:type="xsd:long"&gt;44890&lt;/D&gt;&lt;D xsi:type="xsd:long"&gt;44897&lt;/D&gt;&lt;D xsi:type="xsd:long"&gt;44904&lt;/D&gt;&lt;D xsi:type="xsd:long"&gt;44911&lt;/D&gt;&lt;D xsi:type="xsd:long"&gt;44918&lt;/D&gt;&lt;D xsi:type="xsd:long"&gt;44925&lt;/D&gt;&lt;D xsi:type="xsd:long"&gt;44932&lt;/D&gt;&lt;D xsi:type="xsd:long"&gt;44939&lt;/D&gt;&lt;D xsi:type="xsd:long"&gt;44946&lt;/D&gt;&lt;D xsi:type="xsd:long"&gt;44953&lt;/D&gt;&lt;D xsi:type="xsd:long"&gt;44960&lt;/D&gt;&lt;D xsi:type="xsd:long"&gt;44967&lt;/D&gt;&lt;D xsi:type="xsd:long"&gt;44974&lt;/D&gt;&lt;D xsi:type="xsd:long"&gt;44981&lt;/D&gt;&lt;D xsi:type="xsd:long"&gt;44988&lt;/D&gt;&lt;D xsi:type="xsd:long"&gt;44995&lt;/D&gt;&lt;D xsi:type="xsd:long"&gt;45002&lt;/D&gt;&lt;D xsi:type="xsd:long"&gt;45009&lt;/D&gt;&lt;D xsi:type="xsd:long"&gt;45016&lt;/D&gt;&lt;D xsi:type="xsd:long"&gt;45022&lt;/D&gt;&lt;D xsi:type="xsd:long"&gt;45030&lt;/D&gt;&lt;D xsi:type="xsd:long"&gt;45037&lt;/D&gt;&lt;D xsi:type="xsd:long"&gt;45044&lt;/D&gt;&lt;D xsi:type="xsd:long"&gt;45051&lt;/D&gt;&lt;D xsi:type="xsd:long"&gt;45058&lt;/D&gt;&lt;D xsi:type="xsd:long"&gt;45065&lt;/D&gt;&lt;D xsi:type="xsd:long"&gt;45072&lt;/D&gt;&lt;D xsi:type="xsd:long"&gt;45079&lt;/D&gt;&lt;D xsi:type="xsd:long"&gt;45086&lt;/D&gt;&lt;D xsi:type="xsd:long"&gt;45093&lt;/D&gt;&lt;D xsi:type="xsd:long"&gt;45100&lt;/D&gt;&lt;D xsi:type="xsd:long"&gt;45107&lt;/D&gt;&lt;D xsi:type="xsd:long"&gt;45114&lt;/D&gt;&lt;D xsi:type="xsd:long"&gt;45121&lt;/D&gt;&lt;D xsi:type="xsd:long"&gt;45128&lt;/D&gt;&lt;D xsi:type="xsd:long"&gt;45135&lt;/D&gt;&lt;D xsi:type="xsd:long"&gt;45142&lt;/D&gt;&lt;D xsi:type="xsd:long"&gt;45149&lt;/D&gt;&lt;D xsi:type="xsd:long"&gt;45156&lt;/D&gt;&lt;D xsi:type="xsd:long"&gt;45163&lt;/D&gt;&lt;/FQL&gt;&lt;FQL&gt;&lt;Q&gt;SP50^FG_PRICE(-3AM,0,D)&lt;/Q&gt;&lt;R&gt;65&lt;/R&gt;&lt;C&gt;1&lt;/C&gt;&lt;D xsi:type="xsd:double"&gt;4205.45&lt;/D&gt;&lt;D xsi:type="xsd:double"&gt;4205.52&lt;/D&gt;&lt;D xsi:type="xsd:double"&gt;4179.83&lt;/D&gt;&lt;D xsi:type="xsd:double"&gt;4221.02&lt;/D&gt;&lt;D xsi:type="xsd:double"&gt;4282.37&lt;/D&gt;&lt;D xsi:type="xsd:double"&gt;4273.79&lt;/D&gt;&lt;D xsi:type="xsd:double"&gt;4283.85&lt;/D&gt;&lt;D xsi:type="xsd:double"&gt;4267.52&lt;/D&gt;&lt;D xsi:type="xsd:double"&gt;4293.93&lt;/D&gt;&lt;D xsi:type="xsd:double"&gt;4298.86&lt;/D&gt;&lt;D xsi:type="xsd:double"&gt;4338.93&lt;/D&gt;&lt;D xsi:type="xsd:double"&gt;4369.01&lt;/D&gt;&lt;D xsi:type="xsd:double"&gt;4372.59&lt;/D&gt;&lt;D xsi:type="xsd:double"&gt;4425.84&lt;/D&gt;&lt;D xsi:type="xsd:double"&gt;4409.59&lt;/D&gt;&lt;D xsi:type="xsd:double"&gt;4388.71&lt;/D&gt;&lt;D xsi:type="xsd:double"&gt;4365.69&lt;/D&gt;&lt;D xsi:type="xsd:double"&gt;4381.89&lt;/D&gt;&lt;D xsi:type="xsd:double"&gt;4348.33&lt;/D&gt;&lt;D xsi:type="xsd:double"&gt;4328.82&lt;/D&gt;&lt;D xsi:type="xsd:double"&gt;4378.41&lt;/D&gt;&lt;D xsi:type="xsd:double"&gt;4376.86&lt;/D&gt;&lt;D xsi:type="xsd:double"&gt;4396.44&lt;/D&gt;&lt;D xsi:type="xsd:double"&gt;4450.38&lt;/D&gt;&lt;D xsi:type="xsd:double"&gt;4455.59&lt;/D&gt;&lt;D xsi:type="xsd:double"&gt;4446.82&lt;/D&gt;&lt;D xsi:type="xsd:double"&gt;4411.59&lt;/D&gt;&lt;D xsi:type="xsd:double"&gt;4398.95&lt;/D&gt;&lt;D xsi:type="xsd:double"&gt;4409.53&lt;/D&gt;&lt;D xsi:type="xsd:double"&gt;4439.26&lt;/D&gt;&lt;D xsi:type="xsd:double"&gt;4472.16&lt;/D&gt;&lt;D xsi:type="xsd:double"&gt;4510.04&lt;/D&gt;&lt;D xsi:type="xsd:double"&gt;4505.42&lt;/D&gt;&lt;D xsi:type="xsd:double"&gt;4522.79&lt;/D&gt;&lt;D xsi:type="xsd:double"&gt;4554.98&lt;/D&gt;&lt;D xsi:type="xsd:double"&gt;4565.72&lt;/D&gt;&lt;D xsi:type="xsd:double"&gt;4534.87&lt;/D&gt;&lt;D xsi:type="xsd:double"&gt;4536.34&lt;/D&gt;&lt;D xsi:type="xsd:double"&gt;4554.64&lt;/D&gt;&lt;D xsi:type="xsd:double"&gt;4567.46&lt;/D&gt;&lt;D xsi:type="xsd:double"&gt;4566.75&lt;/D&gt;&lt;D xsi:type="xsd:double"&gt;4537.41&lt;/D&gt;&lt;D xsi:type="xsd:double"&gt;4582.23&lt;/D&gt;&lt;D xsi:type="xsd:double"&gt;4588.96&lt;/D&gt;&lt;D xsi:type="xsd:double"&gt;4576.73&lt;/D&gt;&lt;D xsi:type="xsd:double"&gt;4513.39&lt;/D&gt;&lt;D xsi:type="xsd:double"&gt;4501.89&lt;/D&gt;&lt;D xsi:type="xsd:double"&gt;4478.03&lt;/D&gt;&lt;D xsi:type="xsd:double"&gt;4518.44&lt;/D&gt;&lt;D xsi:type="xsd:double"&gt;4499.38&lt;/D&gt;&lt;D xsi:type="xsd:double"&gt;4467.71&lt;/D&gt;&lt;D xsi:type="xsd:double"&gt;4468.83&lt;/D&gt;&lt;D xsi:type="xsd:double"&gt;4464.05&lt;/D&gt;&lt;D xsi:type="xsd:double"&gt;4489.72&lt;/D&gt;&lt;D xsi:type="xsd:double"&gt;4437.86&lt;/D&gt;&lt;D xsi:type="xsd:double"&gt;4404.33&lt;/D&gt;&lt;D xsi:type="xsd:double"&gt;4370.36&lt;/D&gt;&lt;D xsi:type="xsd:double"&gt;4369.71&lt;/D&gt;&lt;D xsi:type="xsd:double"&gt;4399.77&lt;/D&gt;&lt;D xsi:type="xsd:double"&gt;4387.55&lt;/D&gt;&lt;D xsi:type="xsd:double"&gt;4436.01&lt;/D&gt;&lt;D xsi:type="xsd:double"&gt;4376.31&lt;/D&gt;&lt;D xsi:type="xsd:double"&gt;4405.71&lt;/D&gt;&lt;D xsi:type="xsd:double"&gt;4433.31&lt;/D&gt;&lt;D xsi:type="xsd:double"&gt;4497.63&lt;/D&gt;&lt;/FQL&gt;&lt;FQL&gt;&lt;Q&gt;SP50^JULIAN(FG_PRICE(-3AM,0,D).DATES)&lt;/Q&gt;&lt;R&gt;65&lt;/R&gt;&lt;C&gt;1&lt;/C&gt;&lt;D xsi:type="xsd:long"&gt;45072&lt;/D&gt;&lt;D xsi:type="xsd:long"&gt;45076&lt;/D&gt;&lt;D xsi:type="xsd:long"&gt;45077&lt;/D&gt;&lt;D xsi:type="xsd:long"&gt;45078&lt;/D&gt;&lt;D xsi:type="xsd:long"&gt;45079&lt;/D&gt;&lt;D xsi:type="xsd:long"&gt;45082&lt;/D&gt;&lt;D xsi:type="xsd:long"&gt;45083&lt;/D&gt;&lt;D xsi:type="xsd:long"&gt;45084&lt;/D&gt;&lt;D xsi:type="xsd:long"&gt;45085&lt;/D&gt;&lt;D xsi:type="xsd:long"&gt;45086&lt;/D&gt;&lt;D xsi:type="xsd:long"&gt;45089&lt;/D&gt;&lt;D xsi:type="xsd:long"&gt;45090&lt;/D&gt;&lt;D xsi:type="xsd:long"&gt;45091&lt;/D&gt;&lt;D xsi:type="xsd:long"&gt;45092&lt;/D&gt;&lt;D xsi:type="xsd:long"&gt;45093&lt;/D&gt;&lt;D xsi:type="xsd:long"&gt;45097&lt;/D&gt;&lt;D xsi:type="xsd:long"&gt;45098&lt;/D&gt;&lt;D xsi:type="xsd:long"&gt;45099&lt;/D&gt;&lt;D xsi:type="xsd:long"&gt;45100&lt;/D&gt;&lt;D xsi:type="xsd:long"&gt;45103&lt;/D&gt;&lt;D xsi:type="xsd:long"&gt;45104&lt;/D&gt;&lt;D xsi:type="xsd:long"&gt;45105&lt;/D&gt;&lt;D xsi:type="xsd:long"&gt;45106&lt;/D&gt;&lt;D xsi:type="xsd:long"&gt;45107&lt;/D&gt;&lt;D xsi:type="xsd:long"&gt;45110&lt;/D&gt;&lt;D xsi:type="xsd:long"&gt;45112&lt;/D&gt;&lt;D xsi:type="xsd:long"&gt;45113&lt;/D&gt;&lt;D xsi:type="xsd:long"&gt;45114&lt;/D&gt;&lt;D xsi:type="xsd:long"&gt;45117&lt;/D&gt;&lt;D xsi:type="xsd:long"&gt;45118&lt;/D&gt;&lt;D xsi:type="xsd:long"&gt;45119&lt;/D&gt;&lt;D xsi:type="xsd:long"&gt;45120&lt;/D&gt;&lt;D xsi:type="xsd:long"&gt;45121&lt;/D&gt;&lt;D xsi:type="xsd:long"&gt;45124&lt;/D&gt;&lt;D xsi:type="xsd:long"&gt;45125&lt;/D&gt;&lt;D xsi:type="xsd:long"&gt;45126&lt;/D&gt;&lt;D xsi:type="xsd:long"&gt;45127&lt;/D&gt;&lt;D xsi:type="xsd:long"&gt;45128&lt;/D&gt;&lt;D xsi:type="xsd:long"&gt;45131&lt;/D&gt;&lt;D xsi:type="xsd:long"&gt;45132&lt;/D&gt;&lt;D xsi:type="xsd:long"&gt;45133&lt;/D&gt;&lt;D xsi:type="xsd:long"&gt;45134&lt;/D&gt;&lt;D xsi:type="xsd:long"&gt;45135&lt;/D&gt;&lt;D xsi:type="xsd:long"&gt;45138&lt;/D&gt;&lt;D xsi:type="xsd:long"&gt;45139&lt;/D&gt;&lt;D xsi:type="xsd:long"&gt;45140&lt;/D&gt;&lt;D xsi:type="xsd:long"&gt;45141&lt;/D&gt;&lt;D xsi:type="xsd:long"&gt;45142&lt;/D&gt;&lt;D xsi:type="xsd:long"&gt;45145&lt;/D&gt;&lt;D xsi:type="xsd:long"&gt;45146&lt;/D&gt;&lt;D xsi:type="xsd:long"&gt;45147&lt;/D&gt;&lt;D xsi:type="xsd:long"&gt;45148&lt;/D&gt;&lt;D xsi:type="xsd:long"&gt;45149&lt;/D&gt;&lt;D xsi:type="xsd:long"&gt;45152&lt;/D&gt;&lt;D xsi:type="xsd:long"&gt;45153&lt;/D&gt;&lt;D xsi:type="xsd:long"&gt;45154&lt;/D&gt;&lt;D xsi:type="xsd:long"&gt;45155&lt;/D&gt;&lt;D xsi:type="xsd:long"&gt;45156&lt;/D&gt;&lt;D xsi:type="xsd:long"&gt;45159&lt;/D&gt;&lt;D xsi:type="xsd:long"&gt;45160&lt;/D&gt;&lt;D xsi:type="xsd:long"&gt;45161&lt;/D&gt;&lt;D xsi:type="xsd:long"&gt;45162&lt;/D&gt;&lt;D xsi:type="xsd:long"&gt;45163&lt;/D&gt;&lt;D xsi:type="xsd:long"&gt;45166&lt;/D&gt;&lt;D xsi:type="xsd:long"&gt;45167&lt;/D&gt;&lt;/FQL&gt;&lt;FQL&gt;&lt;Q&gt;SP50^TICK.EXCHANGE&lt;/Q&gt;&lt;R&gt;401&lt;/R&gt;&lt;C&gt;1&lt;/C&gt;&lt;D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</t>
        </r>
      </text>
    </comment>
    <comment ref="A2" authorId="0" shapeId="0" xr:uid="{D055F869-91DD-4FEA-9383-56373860CDF9}">
      <text>
        <r>
          <rPr>
            <b/>
            <sz val="9"/>
            <color indexed="81"/>
            <rFont val="Tahoma"/>
            <family val="2"/>
          </rPr>
          <t>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xsi:type="xsd:string"&gt;@NM&lt;/D&gt;&lt;/FQL&gt;&lt;FQL&gt;&lt;Q&gt;SP50^TICK.TRADE_COND&lt;/Q&gt;&lt;R&gt;401&lt;/R&gt;&lt;C&gt;1&lt;/C&gt;&lt;D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xsi:type="xsd:string"&gt;@NM&lt;/D&gt;&lt;D xsi:type="xsd:string"&gt;@NM&lt;/D&gt;&lt;/FQL&gt;&lt;FQL&gt;&lt;Q&gt;SP50^TICK.VWAP&lt;/Q&gt;&lt;R&gt;401&lt;/R&gt;&lt;C&gt;1&lt;/C&gt;&lt;D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xsi:type="xsd:string"&gt;@NA&lt;/D&gt;&lt;/FQL&gt;&lt;FQL&gt;&lt;Q&gt;SP50^TICK.CVOL&lt;/Q&gt;&lt;R&gt;401&lt;/R&gt;&lt;C&gt;1&lt;/C&gt;&lt;D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</t>
        </r>
      </text>
    </comment>
    <comment ref="A3" authorId="0" shapeId="0" xr:uid="{D8F16C1D-AE97-44FF-A2CD-906A82FEBF52}">
      <text>
        <r>
          <rPr>
            <b/>
            <sz val="9"/>
            <color indexed="81"/>
            <rFont val="Tahoma"/>
            <family val="2"/>
          </rPr>
          <t>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xsi:type="xsd:string"&gt;@NA&lt;/D&gt;&lt;/FQL&gt;&lt;FQL&gt;&lt;Q&gt;SP50^TICK.VOL&lt;/Q&gt;&lt;R&gt;0&lt;/R&gt;&lt;C&gt;0&lt;/C&gt;&lt;/FQL&gt;&lt;FQL&gt;&lt;Q&gt;SP50^TICK.LOW&lt;/Q&gt;&lt;R&gt;401&lt;/R&gt;&lt;C&gt;1&lt;/C&gt;&lt;D xsi:type="xsd:double"&gt;4432.75&lt;/D&gt;&lt;D xsi:type="xsd:double"&gt;4431.68&lt;/D&gt;&lt;D xsi:type="xsd:double"&gt;4432.94&lt;/D&gt;&lt;D xsi:type="xsd:double"&gt;4433.9&lt;/D&gt;&lt;D xsi:type="xsd:double"&gt;4434.81&lt;/D&gt;&lt;D xsi:type="xsd:double"&gt;4436.15&lt;/D&gt;&lt;D xsi:type="xsd:double"&gt;4435.83&lt;/D&gt;&lt;D xsi:type="xsd:double"&gt;4435.93&lt;/D&gt;&lt;D xsi:type="xsd:double"&gt;4434.67&lt;/D&gt;&lt;D xsi:type="xsd:double"&gt;4435.92&lt;/D&gt;&lt;D xsi:type="xsd:double"&gt;4435.87&lt;/D&gt;&lt;D xsi:type="xsd:double"&gt;4437.44&lt;/D&gt;&lt;D xsi:type="xsd:double"&gt;4438.68&lt;/D&gt;&lt;D xsi:type="xsd:double"&gt;4441.83&lt;/D&gt;&lt;D xsi:type="xsd:double"&gt;4441.62&lt;/D&gt;&lt;D xsi:type="xsd:double"&gt;4441.77&lt;/D&gt;&lt;D xsi:type="xsd:double"&gt;4445.23&lt;/D&gt;&lt;D xsi:type="xsd:double"&gt;4445.99&lt;/D&gt;&lt;D xsi:type="xsd:double"&gt;4445.39&lt;/D&gt;&lt;D xsi:type="xsd:double"&gt;4445.92&lt;/D&gt;&lt;D xsi:type="xsd:double"&gt;4444.87&lt;/D&gt;&lt;D xsi:type="xsd:double"&gt;4443.9&lt;/D&gt;&lt;D xsi:type="xsd:double"&gt;4445.23&lt;/D&gt;&lt;D xsi:type="xsd:double"&gt;4446.37&lt;/D&gt;&lt;D xsi:type="xsd:double"&gt;4445.21&lt;/D&gt;&lt;D xsi:type="xsd:double"&gt;4444.98&lt;/D&gt;&lt;D xsi:type="xsd:double"&gt;4441.95&lt;/D&gt;&lt;D xsi:type="xsd:double"&gt;4442.03&lt;/D&gt;&lt;D xsi:type="xsd:double"&gt;4443.45&lt;/D&gt;&lt;D xsi:type="xsd:double"&gt;4444.11&lt;/D&gt;&lt;D xsi:type="xsd:double"&gt;4445.02&lt;/D&gt;&lt;D xsi:type="xsd:double"&gt;4452.71&lt;/D&gt;&lt;D xsi:type="xsd:double"&gt;4452.27&lt;/D&gt;&lt;D xsi:type="xsd:double"&gt;4453.12&lt;/D&gt;&lt;D xsi:type="xsd:double"&gt;4453.38&lt;/D&gt;&lt;D xsi:type="xsd:double"&gt;4455.43&lt;/D&gt;&lt;D xsi:type="xsd:double"&gt;4456.69&lt;/D&gt;&lt;D xsi:type="xsd:double"&gt;4456.67&lt;/D&gt;&lt;D xsi:type="xsd:double"&gt;4456.5&lt;/D&gt;&lt;D xsi:type="xsd:double"&gt;4456.39&lt;/D&gt;&lt;D xsi:type="xsd:double"&gt;4454.11&lt;/D&gt;&lt;D xsi:type="xsd:double"&gt;4453.78&lt;/D&gt;&lt;D xsi:type="xsd:double"&gt;4452.87&lt;/D&gt;&lt;D xsi:type="xsd:double"&gt;4453.44&lt;/D&gt;&lt;D xsi:type="xsd:double"&gt;4454.65&lt;/D&gt;&lt;D xsi:type="xsd:double"&gt;4457.68&lt;/D&gt;&lt;D xsi:type="xsd:double"&gt;4460.91&lt;/D&gt;&lt;D xsi:type="xsd:double"&gt;4461.27&lt;/D&gt;&lt;D xsi:type="xsd:double"&gt;4462.81&lt;/D&gt;&lt;D xsi:type="xsd:double"&gt;4462.36&lt;/D&gt;&lt;D xsi:type="xsd:double"&gt;4462.39&lt;/D&gt;&lt;D xsi:type="xsd:double"&gt;4462.97&lt;/D&gt;&lt;D xsi:type="xsd:double"&gt;4464.55&lt;/D&gt;&lt;D xsi:type="xsd:double"&gt;4464.63&lt;/D&gt;&lt;D xsi:type="xsd:double"&gt;4464.93&lt;/D&gt;&lt;D xsi:type="xsd:double"&gt;4463.44&lt;/D&gt;&lt;D xsi:type="xsd:double"&gt;4463.48&lt;/D&gt;&lt;D xsi:type="xsd:double"&gt;4463.87&lt;/D&gt;&lt;D xsi:type="xsd:double"&gt;4465.21&lt;/D&gt;&lt;D xsi:type="xsd:double"&gt;4465.85&lt;/D&gt;&lt;D xsi:type="xsd:double"&gt;4465.86&lt;/D&gt;&lt;D xsi:type="xsd:double"&gt;4469.07&lt;/D&gt;&lt;D xsi:type="xsd:double"&gt;4470.24&lt;/D&gt;&lt;D xsi:type="xsd:double"&gt;4471.25&lt;/D&gt;&lt;D xsi:type="xsd:double"&gt;4471.57&lt;/D&gt;&lt;D xsi:type="xsd:double"&gt;4472.34&lt;/D&gt;&lt;D xsi:type="xsd:double"&gt;4472.64&lt;/D&gt;&lt;D xsi:type="xsd:double"&gt;4467&lt;/D&gt;&lt;D xsi:type="xsd:double"&gt;4465.75&lt;/D&gt;&lt;D xsi:type="xsd:double"&gt;4465.35&lt;/D&gt;&lt;D xsi:type="xsd:double"&gt;4463.94&lt;/D&gt;&lt;D xsi:type="xsd:double"&gt;4464.39&lt;/D&gt;&lt;D xsi:type="xsd:double"&gt;4464.21&lt;/D&gt;&lt;D xsi:type="xsd:double"&gt;4464.71&lt;/D&gt;&lt;D xsi:type="xsd:double"&gt;4464.7&lt;/D&gt;&lt;D xsi:type="xsd:double"&gt;4462.19&lt;/D&gt;&lt;D xsi:type="xsd:double"&gt;4461.53&lt;/D&gt;&lt;D xsi:type="xsd:double"&gt;4461.99&lt;/D&gt;&lt;D xsi:type="xsd:double"&gt;4461.52&lt;/D&gt;&lt;D xsi:type="xsd:double"&gt;4461.63&lt;/D&gt;&lt;D xsi:type="xsd:double"&gt;4464.9&lt;/D&gt;&lt;D xsi:type="xsd:double"&gt;4466.46&lt;/D&gt;&lt;D xsi:type="xsd:double"&gt;4467.75&lt;/D&gt;&lt;D xsi:type="xsd:double"&gt;4465.62&lt;/D&gt;&lt;D xsi:type="xsd:double"&gt;4463.68&lt;/D&gt;&lt;D xsi:type="xsd:double"&gt;4461.74&lt;/D&gt;&lt;D xsi:type="xsd:double"&gt;4461.59&lt;/D&gt;&lt;D xsi:type="xsd:double"&gt;4462.19&lt;/D&gt;&lt;D xsi:type="xsd:double"&gt;4462.9&lt;/D&gt;&lt;D xsi:type="xsd:double"&gt;4463.27&lt;/D&gt;&lt;D xsi:type="xsd:double"&gt;4463.96&lt;/D&gt;&lt;D xsi:type="xsd:double"&gt;4463.96&lt;/D&gt;&lt;D xsi:type="xsd:double"&gt;4464.77&lt;/D&gt;&lt;D xsi:type="xsd:double"&gt;4465.05&lt;/D&gt;&lt;D xsi:type="xsd:double"&gt;4465.54&lt;/D&gt;&lt;D xsi:type="xsd:double"&gt;4464.78&lt;/D&gt;&lt;D xsi:type="xsd:double"&gt;4466.4&lt;/D&gt;&lt;D xsi:type="xsd:double"&gt;4466.76&lt;/D&gt;&lt;D xsi:type="xsd:double"&gt;4466.61&lt;/D&gt;&lt;D xsi:type="xsd:double"&gt;4466.85&lt;/D&gt;&lt;D xsi:type="xsd:double"&gt;4467.08&lt;/D&gt;&lt;D xsi:type="xsd:double"&gt;4467.13&lt;/D&gt;&lt;D xsi:type="xsd:double"&gt;4467.57&lt;/D&gt;&lt;D xsi:type="xsd:double"&gt;4469.45&lt;/D&gt;&lt;D xsi:type="xsd:double"&gt;4470.08&lt;/D&gt;&lt;D xsi:type="xsd:double"&gt;4469.72&lt;/D&gt;&lt;D xsi:type="xsd:double"&gt;4470.99&lt;/D&gt;&lt;D xsi:type="xsd:double"&gt;4471.03&lt;/D&gt;&lt;D xsi:type="xsd:double"&gt;4471.18&lt;/D&gt;&lt;D xsi:type="xsd:double"&gt;4471.71&lt;/D&gt;&lt;D xsi:type="xsd:double"&gt;4470.94&lt;/D&gt;&lt;D xsi:type="xsd:double"&gt;4470.84&lt;/D&gt;&lt;D xsi:type="xsd:double"&gt;4472.67&lt;/D&gt;&lt;D xsi:type="xsd:double"&gt;4472.9&lt;/D&gt;&lt;D xsi:type="xsd:double"&gt;4473.8&lt;/D&gt;&lt;D xsi:type="xsd:double"&gt;4474.51&lt;/D&gt;&lt;D xsi:type="xsd:double"&gt;4473.88&lt;/D&gt;&lt;D xsi:type="xsd:double"&gt;4474.28&lt;/D&gt;&lt;D xsi:type="xsd:double"&gt;4474.3&lt;/D&gt;&lt;D xsi:type="xsd:double"&gt;4473.84&lt;/D&gt;&lt;D xsi:type="xsd:double"&gt;4474.52&lt;/D&gt;&lt;D xsi:type="xsd:double"&gt;4475.66&lt;/D&gt;&lt;D xsi:type="xsd:double"&gt;4476.71&lt;/D&gt;&lt;D xsi:type="xsd:double"&gt;4476.98&lt;/D&gt;&lt;D xsi:type="xsd:double"&gt;4477.37&lt;/D&gt;&lt;D xsi:type="xsd:double"&gt;4478.69&lt;/D&gt;&lt;D xsi:type="xsd:double"&gt;4480.57&lt;/D&gt;&lt;D xsi:type="xsd:double"&gt;4480.31&lt;/D&gt;&lt;D xsi:type="xsd:double"&gt;4481.25&lt;/D&gt;&lt;D xsi:type="xsd:double"&gt;4482.08&lt;/D&gt;&lt;D xsi:type="xsd:double"&gt;4483.05&lt;/D&gt;&lt;D xsi:type="xsd:double"&gt;4483.68&lt;/D&gt;&lt;D xsi:type="xsd:double"&gt;4483.97&lt;/D&gt;&lt;D xsi:type="xsd:double"&gt;4484.57&lt;/D&gt;&lt;D xsi:type="xsd:double"&gt;4484.83&lt;/D&gt;&lt;D xsi:type="xsd:double"&gt;4483.93&lt;/D&gt;&lt;D xsi:type="xsd:double"&gt;4483.33&lt;/D&gt;&lt;D xsi:type="xsd:double"&gt;4482.81&lt;/D&gt;&lt;D xsi:type="xsd:double"&gt;4481.79&lt;/D&gt;&lt;D xsi:type="xsd:double"&gt;4481.77&lt;/D&gt;&lt;D xsi:type="xsd:double"&gt;4482&lt;/D&gt;&lt;D xsi:type="xsd:double"&gt;4482.18&lt;/D&gt;&lt;D xsi:type="xsd:double"&gt;4483.3&lt;/D&gt;&lt;D xsi:type="xsd:double"&gt;4483.01&lt;/D&gt;&lt;D xsi:type="xsd:double"&gt;4484.04&lt;/D&gt;&lt;D xsi:type="xsd:double"&gt;4482.72&lt;/D&gt;&lt;D xsi:type="xsd:double"&gt;4481.31&lt;/D&gt;&lt;D xsi:type="xsd:double"&gt;4480.97&lt;/D&gt;&lt;D xsi:type="xsd:double"&gt;4481.21&lt;/D&gt;&lt;D xsi:type="xsd:double"&gt;4482.13&lt;/D&gt;&lt;D xsi:type="xsd:double"&gt;4482.16&lt;/D&gt;&lt;D xsi:type="xsd:double"&gt;4481.68&lt;/D&gt;&lt;D xsi:type="xsd:double"&gt;4481.96&lt;/D&gt;&lt;D xsi:type="xsd:double"&gt;4483.06&lt;/D&gt;&lt;D xsi:type="xsd:double"&gt;4482.98&lt;/D&gt;&lt;D xsi:type="xsd:double"&gt;4482.15&lt;/D&gt;&lt;D xsi:type="xsd:double"&gt;4481.34&lt;/D&gt;&lt;D xsi:type="xsd:double"&gt;4481.36&lt;/D&gt;&lt;D xsi:type="xsd:double"&gt;4481.88&lt;/D&gt;&lt;D xsi:type="xsd:double"&gt;4483.22&lt;/D&gt;&lt;D xsi:type="xsd:double"&gt;4483.25&lt;/D&gt;&lt;D xsi:type="xsd:double"&gt;4483.33&lt;/D&gt;&lt;D xsi:type="xsd:double"&gt;4483.22&lt;/D&gt;&lt;D xsi:type="xsd:double"&gt;4482.35&lt;/D&gt;&lt;D xsi:type="xsd:double"&gt;4482.3&lt;/D&gt;&lt;D xsi:type="xsd:double"&gt;4482.4&lt;/D&gt;&lt;D xsi:type="xsd:double"&gt;4482.12&lt;/D&gt;&lt;D xsi:type="xsd:double"&gt;4482.82&lt;/D&gt;&lt;D xsi:type="xsd:double"&gt;4483.45&lt;/D&gt;&lt;D xsi:type="xsd:double"&gt;4483.99&lt;/D&gt;&lt;D xsi:type="xsd:double"&gt;4484.4&lt;/D&gt;&lt;D xsi:type="xsd:double"&gt;4485.55&lt;/D&gt;&lt;D xsi:type="xsd:double"&gt;4485.96&lt;/D&gt;&lt;D xsi:type="xsd:double"&gt;4487.02&lt;/D&gt;&lt;D xsi:type="xsd:double"&gt;4487.16&lt;/D&gt;&lt;D xsi:type="xsd:double"&gt;4488&lt;/D&gt;&lt;D xsi:type="xsd:double"&gt;4488.06&lt;/D&gt;&lt;D xsi:type="xsd:double"&gt;4489.25&lt;/D&gt;&lt;D xsi:type="xsd:double"&gt;4488.45&lt;/D&gt;&lt;D xsi:type="xsd:double"&gt;4488.4&lt;/D&gt;&lt;D xsi:type="xsd:double"&gt;4489.19&lt;/D&gt;&lt;D xsi:type="xsd:double"&gt;4487.72&lt;/D&gt;&lt;D xsi:type="xsd:double"&gt;4487.76&lt;/D&gt;&lt;D xsi:type="xsd:double"&gt;4488.2&lt;/D&gt;&lt;D xsi:type="xsd:double"&gt;4488.54&lt;/D&gt;&lt;D xsi:type="xsd:double"&gt;4489.29&lt;/D&gt;&lt;D xsi:type="xsd:double"&gt;4488.46&lt;/D&gt;&lt;D xsi:type="xsd:double"&gt;4486.48&lt;/D&gt;&lt;D xsi:type="xsd:double"&gt;4485.58&lt;/D&gt;&lt;D xsi:type="xsd:double"&gt;4485.38&lt;/D&gt;&lt;D xsi:type="xsd:double"&gt;4485.71&lt;/D&gt;&lt;D xsi:type="xsd:double"&gt;4485.82&lt;/D&gt;&lt;D xsi:type="xsd:double"&gt;4485.79&lt;/D&gt;&lt;D xsi:type="xsd:double"&gt;4485.12&lt;/D&gt;&lt;D xsi:type="xsd:double"&gt;4485.18&lt;/D&gt;&lt;D xsi:type="xsd:double"&gt;4485.2&lt;/D&gt;&lt;D xsi:type="xsd:double"&gt;4483.64&lt;/D&gt;&lt;D xsi:type="xsd:double"&gt;4483.04&lt;/D&gt;&lt;D xsi:type="xsd:double"&gt;4483.5&lt;/D&gt;&lt;D xsi:type="xsd:double"&gt;4483.45&lt;/D&gt;&lt;D xsi:type="xsd:double"&gt;4483.57&lt;/D&gt;&lt;D xsi:type="xsd:double"&gt;4482.1&lt;/D&gt;&lt;D xsi:type="xsd:double"&gt;4481.91&lt;/D&gt;&lt;D xsi:type="xsd:double"&gt;4483.84&lt;/D&gt;&lt;D xsi:type="xsd:double"&gt;4484.54&lt;/D&gt;&lt;D xsi:type="xsd:double"&gt;4484.72&lt;/D&gt;&lt;D xsi:type="xsd:double"&gt;4485.01&lt;/D&gt;&lt;D xsi:type="xsd:double"&gt;4484.67&lt;/D&gt;&lt;D xsi:type="xsd:double"&gt;4485.33&lt;/D&gt;&lt;D xsi:type="xsd:double"&gt;4485.94&lt;/D&gt;&lt;D xsi:type="xsd:double"&gt;4485.63&lt;/D&gt;&lt;D xsi:type="xsd:double"&gt;4485.14&lt;/D&gt;&lt;D xsi:type="xsd:double"&gt;4486.17&lt;/D&gt;&lt;D xsi:type="xsd:double"&gt;4486.95&lt;/D&gt;&lt;D xsi:type="xsd:double"&gt;4487.71&lt;/D&gt;&lt;D xsi:type="xsd:double"&gt;4488.25&lt;/D&gt;&lt;D xsi:type="xsd:double"&gt;4488.06&lt;/D&gt;&lt;D xsi:type="xsd:double"&gt;4488.22&lt;/D&gt;&lt;D xsi:type="xsd:double"&gt;4488.83&lt;/D&gt;&lt;D xsi:type="xsd:double"&gt;4488.62&lt;/D&gt;&lt;D xsi:type="xsd:double"&gt;4488.29&lt;/D&gt;&lt;D xsi:type="xsd:double"&gt;4487.17&lt;/D&gt;&lt;D xsi:type="xsd:double"&gt;4485.94&lt;/D&gt;&lt;D xsi:type="xsd:double"&gt;4485.98&lt;/D&gt;&lt;D xsi:type="xsd:double"&gt;4487.82&lt;/D&gt;&lt;D xsi:type="xsd:double"&gt;4488.23&lt;/D&gt;&lt;D xsi:type="xsd:double"&gt;4487.44&lt;/D&gt;&lt;D xsi:type="xsd:double"&gt;4487.01&lt;/D&gt;&lt;D xsi:type="xsd:double"&gt;4486.78&lt;/D&gt;&lt;D xsi:type="xsd:double"&gt;4486.51&lt;/D&gt;&lt;D xsi:type="xsd:double"&gt;4485.86&lt;/D&gt;&lt;D xsi:type="xsd:double"&gt;4485.87&lt;/D&gt;&lt;D xsi:type="xsd:double"&gt;4487.87&lt;/D&gt;&lt;D xsi:type="xsd:double"&gt;4488.43&lt;/D&gt;&lt;D xsi:type="xsd:double"&gt;4488.89&lt;/D&gt;&lt;D xsi:type="xsd:double"&gt;4489.4&lt;/D&gt;&lt;D xsi:type="xsd:double"&gt;4489.43&lt;/D&gt;&lt;D xsi:type="xsd:double"&gt;4489.03&lt;/D&gt;&lt;D xsi:type="xsd:double"&gt;4488.65&lt;/D&gt;&lt;D xsi:type="xsd:double"&gt;4488.47&lt;/D&gt;&lt;D xsi:type="xsd:double"&gt;4488.84&lt;/D&gt;&lt;D xsi:type="xsd:double"&gt;4488.96&lt;/D&gt;&lt;D xsi:type="xsd:double"&gt;4488.94&lt;/D&gt;&lt;D xsi:type="xsd:double"&gt;4488.92&lt;/D&gt;&lt;D xsi:type="xsd:double"&gt;4489.32&lt;/D&gt;&lt;D xsi:type="xsd:double"&gt;4489.86&lt;/D&gt;&lt;D xsi:type="xsd:double"&gt;4492.61&lt;/D&gt;&lt;D xsi:type="xsd:double"&gt;4491.83&lt;/D&gt;&lt;D xsi:type="xsd:double"&gt;4491.3&lt;/D&gt;&lt;D xsi:type="xsd:double"&gt;4491.48&lt;/D&gt;&lt;D xsi:type="xsd:double"&gt;4492.44&lt;/D&gt;&lt;D xsi:type="xsd:double"&gt;4491.47&lt;/D&gt;&lt;D xsi:type="xsd:double"&gt;4491.35&lt;/D&gt;&lt;D xsi:type="xsd:double"&gt;4491.23&lt;/D&gt;&lt;D xsi:type="xsd:double"&gt;4491.19&lt;/D&gt;&lt;D xsi:type="xsd:double"&gt;4491.39&lt;/D&gt;&lt;D xsi:type="xsd:double"&gt;4491.74&lt;/D&gt;&lt;D xsi:type="xsd:double"&gt;4491.31&lt;/D&gt;&lt;D xsi:type="xsd:double"&gt;4491.11&lt;/D&gt;&lt;D xsi:type="xsd:double"&gt;4491.31&lt;/D&gt;&lt;D xsi:type="xsd:double"&gt;4490.32&lt;/D&gt;&lt;D xsi:type="xsd:double"&gt;4490.5&lt;/D&gt;&lt;D xsi:type="xsd:double"&gt;4491.12&lt;/D&gt;&lt;D xsi:type="xsd:double"&gt;4488.26&lt;/D&gt;&lt;D xsi:type="xsd:double"&gt;4486.75&lt;/D&gt;&lt;D xsi:type="xsd:double"&gt;4484.71&lt;/D&gt;&lt;D xsi:type="xsd:double"&gt;4483.54&lt;/D&gt;&lt;D xsi:type="xsd:double"&gt;4485.06&lt;/D&gt;&lt;D xsi:type="xsd:double"&gt;4486.48&lt;/D&gt;&lt;D xsi:type="xsd:double"&gt;4486.79&lt;/D&gt;&lt;D xsi:type="xsd:double"&gt;4486.8&lt;/D&gt;&lt;D xsi:type="xsd:double"&gt;4487.54&lt;/D&gt;&lt;D xsi:type="xsd:double"&gt;4485.99&lt;/D&gt;&lt;D xsi:type="xsd:double"&gt;4486.26&lt;/D&gt;&lt;D xsi:type="xsd:double"&gt;4487.16&lt;/D&gt;&lt;D xsi:type="xsd:double"&gt;4487.47&lt;/D&gt;&lt;D xsi:type="xsd:double"&gt;4487.07&lt;/D&gt;&lt;D xsi:type="xsd:double"&gt;4487.07&lt;/D&gt;&lt;D xsi:type="xsd:double"&gt;4487.46&lt;/D&gt;&lt;D xsi:type="xsd:double"&gt;4488.42&lt;/D&gt;&lt;D xsi:type="xsd:double"&gt;4489.13&lt;/D&gt;&lt;D xsi:type="xsd:double"&gt;4488.76&lt;/D&gt;&lt;D xsi:type="xsd:double"&gt;4489.21&lt;/D&gt;&lt;D xsi:type="xsd:double"&gt;4487.46&lt;/D&gt;&lt;D xsi:type="xsd:double"&gt;4487.46&lt;/D&gt;&lt;D xsi:type="xsd:double"&gt;4486.8&lt;/D&gt;&lt;D xsi:type="xsd:double"&gt;4487.16&lt;/D&gt;&lt;D xsi:type="xsd:double"&gt;4487.8&lt;/D&gt;&lt;D xsi:type="xsd:double"&gt;4487.57&lt;/D&gt;&lt;D xsi:type="xsd:double"&gt;4488.25&lt;/D&gt;&lt;D xsi:type="xsd:double"&gt;4488.95&lt;/D&gt;&lt;D xsi:type="xsd:double"&gt;4490.34&lt;/D&gt;&lt;D xsi:type="xsd:double"&gt;4490.82&lt;/D&gt;&lt;D xsi:type="xsd:double"&gt;4490.92&lt;/D&gt;&lt;D xsi:type="xsd:double"&gt;4488.51&lt;/D&gt;&lt;D xsi:type="xsd:double"&gt;4488.63&lt;/D&gt;&lt;D xsi:type="xsd:double"&gt;4489.21&lt;/D&gt;&lt;D xsi:type="xsd:double"&gt;4487.79&lt;/D&gt;&lt;D xsi:type="xsd:double"&gt;4488.23&lt;/D&gt;&lt;D xsi:type="xsd:double"&gt;4488.6&lt;/D&gt;&lt;D xsi:type="xsd:double"&gt;4489.46&lt;/D&gt;&lt;D xsi:type="xsd:double"&gt;4489.69&lt;/D&gt;&lt;D xsi:type="xsd:double"&gt;4489.92&lt;/D&gt;&lt;D xsi:type="xsd:double"&gt;4490.43&lt;/D&gt;&lt;D xsi:type="xsd:double"&gt;4491.17&lt;/D&gt;&lt;D xsi:type="xsd:double"&gt;4491.66&lt;/D&gt;&lt;D xsi:type="xsd:double"&gt;4492.21&lt;/D&gt;&lt;D xsi:type="xsd:double"&gt;4492.6&lt;/D&gt;&lt;D xsi:type="xsd:double"&gt;4491.29&lt;/D&gt;&lt;D xsi:type="xsd:double"&gt;4490.08&lt;/D&gt;&lt;D xsi:type="xsd:double"&gt;4490.14&lt;/D&gt;&lt;D xsi:type="xsd:double"&gt;4491.19&lt;/D&gt;&lt;D xsi:type="xsd:double"&gt;4491.54&lt;/D&gt;&lt;D xsi:type="xsd:double"&gt;4492.44&lt;/D&gt;&lt;D xsi:type="xsd:double"&gt;4492.86&lt;/D&gt;&lt;D xsi:type="xsd:double"&gt;4493.29&lt;/D&gt;&lt;D xsi:type="xsd:double"&gt;4493.43&lt;/D&gt;&lt;D xsi:type="xsd:double"&gt;4493.79&lt;/D&gt;&lt;D xsi:type="xsd:double"&gt;4491.76&lt;/D&gt;&lt;D xsi:type="xsd:double"&gt;4491.8&lt;/D&gt;&lt;D xsi:type="xsd:double"&gt;4491.98&lt;/D&gt;&lt;D xsi:type="xsd:double"&gt;4492.05&lt;/D&gt;&lt;D xsi:type="xsd:double"&gt;4491.72&lt;/D&gt;&lt;D xsi:type="xsd:double"&gt;4490.29&lt;/D&gt;&lt;D xsi:type="xsd:double"&gt;4491.33&lt;/D&gt;&lt;D xsi:type="xsd:double"&gt;4491.39&lt;/D&gt;&lt;D xsi:type="xsd:double"&gt;4491.12&lt;/D&gt;&lt;D xsi:type="xsd:double"&gt;4490.45&lt;/D&gt;&lt;D xsi:type="xsd:double"&gt;4489.33&lt;/D&gt;&lt;D xsi:type="xsd:double"&gt;4489.68&lt;/D&gt;&lt;D xsi:type="xsd:double"&gt;4488.23&lt;/D&gt;&lt;D xsi:type="xsd:double"&gt;4488.96&lt;/D&gt;&lt;D xsi:type="xsd:double"&gt;4489.97&lt;/D&gt;&lt;D xsi:type="xsd:double"&gt;4489.14&lt;/D&gt;&lt;D xsi:type="xsd:double"&gt;4489.58&lt;/D&gt;&lt;D xsi:type="xsd:double"&gt;4491.02&lt;/D&gt;&lt;D xsi:type="xsd:double"&gt;4490.97&lt;/D&gt;&lt;D xsi:type="xsd:double"&gt;4490.3&lt;/D&gt;&lt;D xsi:type="xsd:double"&gt;4490.52&lt;/D&gt;&lt;D xsi:type="xsd:double"&gt;4491.02&lt;/D&gt;&lt;D xsi:type="xsd:double"&gt;4491.1&lt;/D&gt;&lt;D xsi:type="xsd:double"&gt;4490.3&lt;/D&gt;&lt;D xsi:type="xsd:double"&gt;4490.2&lt;/D&gt;&lt;D xsi:type="xsd:double"&gt;4491.69&lt;/D&gt;&lt;D xsi:type="xsd:double"&gt;4491.97&lt;/D&gt;&lt;D xsi:type="xsd:double"&gt;4492.53&lt;/D&gt;&lt;D xsi:type="xsd:double"&gt;4492.39&lt;/D&gt;&lt;D xsi:type="xsd:double"&gt;4492.69&lt;/D&gt;&lt;D xsi:type="xsd:double"&gt;4493.19&lt;/D&gt;&lt;D xsi:type="xsd:double"&gt;4493.36&lt;/D&gt;&lt;D xsi:type="xsd:double"&gt;4494.26&lt;/D&gt;&lt;D xsi:type="xsd:double"&gt;4494.52&lt;/D&gt;&lt;D xsi:type="xsd:double"&gt;4494.56&lt;/D&gt;&lt;D xsi:type="xsd:double"&gt;4495.74&lt;/D&gt;&lt;D xsi:type="xsd:double"&gt;4496.23&lt;/D&gt;&lt;D xsi:type="xsd:double"&gt;4496.69&lt;/D&gt;&lt;D xsi:type="xsd:double"&gt;4496.87&lt;/D&gt;&lt;D xsi:type="xsd:double"&gt;4496.78&lt;/D&gt;&lt;D xsi:type="xsd:double"&gt;4497.2&lt;/D&gt;&lt;D xsi:type="xsd:double"&gt;4497.38&lt;/D&gt;&lt;D xsi:type="xsd:double"&gt;4497.18&lt;/D&gt;&lt;D xsi:type="xsd:double"&gt;4496.17&lt;/D&gt;&lt;D xsi:type="xsd:double"&gt;4495.32&lt;/D&gt;&lt;D xsi:type="xsd:double"&gt;4495.83&lt;/D&gt;&lt;D xsi:type="xsd:double"&gt;4495.65&lt;/D&gt;&lt;D xsi:type="xsd:double"&gt;4495.3&lt;/D&gt;&lt;D xsi:type="xsd:double"&gt;4495.9&lt;/D&gt;&lt;D xsi:type="xsd:double"&gt;4495.26&lt;/D&gt;&lt;D xsi:type="xsd:double"&gt;4495.46&lt;/D&gt;&lt;D xsi:type="xsd:double"&gt;4495.58&lt;/D&gt;&lt;D xsi:type="xsd:double"&gt;4495.76&lt;/D&gt;&lt;D xsi:type="xsd:double"&gt;4496.56&lt;/D&gt;&lt;D xsi:type="xsd:double"&gt;4497.4&lt;/D&gt;&lt;D xsi:type="xsd:double"&gt;4498.01&lt;/D&gt;&lt;D xsi:type="xsd:double"&gt;4499.06&lt;/D&gt;&lt;D xsi:type="xsd:double"&gt;4498.84&lt;/D&gt;&lt;D xsi:type="xsd:double"&gt;4499.13&lt;/D&gt;&lt;D xsi:type="xsd:double"&gt;4497.16&lt;/D&gt;&lt;D xsi:type="xsd:double"&gt;4496.17&lt;/D&gt;&lt;D xsi:type="xsd:double"&gt;4495.14&lt;/D&gt;&lt;D xsi:type="xsd:double"&gt;4494.54&lt;/D&gt;&lt;D xsi:type="xsd:double"&gt;4493.55&lt;/D&gt;&lt;D xsi:type="xsd:double"&gt;4494.3&lt;/D&gt;&lt;D xsi:type="xsd:double"&gt;4493.96&lt;/D&gt;&lt;D xsi:type="xsd:double"&gt;4495.16&lt;/D&gt;&lt;D xsi:type="xsd:double"&gt;4494.53&lt;/D&gt;&lt;D xsi:type="xsd:double"&gt;4495.64&lt;/D&gt;&lt;D xsi:type="xsd:double"&gt;4495.49&lt;/D&gt;&lt;D xsi:type="xsd:double"&gt;4495.26&lt;/D&gt;&lt;D xsi:type="xsd:double"&gt;4495.95&lt;/D&gt;&lt;D xsi:type="xsd:double"&gt;4497.7&lt;/D&gt;&lt;D xsi:type="xsd:double"&gt;4497.77&lt;/D&gt;&lt;D xsi:type="xsd:double"&gt;4497.77&lt;/D&gt;&lt;D xsi:type="xsd:double"&gt;4497.64&lt;/D&gt;&lt;D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xsi:type="xsd:double"&gt;4497.63&lt;/D&gt;&lt;/FQL&gt;&lt;FQL&gt;&lt;Q&gt;SP50^TICK.HIGH&lt;/Q&gt;&lt;R&gt;401&lt;/R&gt;&lt;C&gt;1&lt;/C&gt;&lt;D xsi:type="xsd:double"&gt;4435.79&lt;/D&gt;&lt;D xsi:type="xsd:double"&gt;4434.04&lt;/D&gt;&lt;D xsi:type="xsd:double"&gt;4434.71&lt;/D&gt;&lt;D xsi:type="xsd:double"&gt;4435.92&lt;/D&gt;&lt;D xsi:type="xsd:double"&gt;4437.16&lt;/D&gt;&lt;D xsi:type="xsd:double"&gt;4437.55&lt;/D&gt;&lt;D xsi:type="xsd:double"&gt;4437.16&lt;/D&gt;&lt;D xsi:type="xsd:double"&gt;4437.54&lt;/D&gt;&lt;D xsi:type="xsd:double"&gt;4436.33&lt;/D&gt;&lt;D xsi:type="xsd:double"&gt;4437.33&lt;/D&gt;&lt;D xsi:type="xsd:double"&gt;4437.57&lt;/D&gt;&lt;D xsi:type="xsd:double"&gt;4440.12&lt;/D&gt;&lt;D xsi:type="xsd:double"&gt;4442.17&lt;/D&gt;&lt;D xsi:type="xsd:double"&gt;4442.95&lt;/D&gt;&lt;D xsi:type="xsd:double"&gt;4442.77&lt;/D&gt;&lt;D xsi:type="xsd:double"&gt;4445.58&lt;/D&gt;&lt;D xsi:type="xsd:double"&gt;4447.33&lt;/D&gt;&lt;D xsi:type="xsd:double"&gt;4447.45&lt;/D&gt;&lt;D xsi:type="xsd:double"&gt;4446.51&lt;/D&gt;&lt;D xsi:type="xsd:double"&gt;4446.67&lt;/D&gt;&lt;D xsi:type="xsd:double"&gt;4446.76&lt;/D&gt;&lt;D xsi:type="xsd:double"&gt;4445.66&lt;/D&gt;&lt;D xsi:type="xsd:double"&gt;4446.64&lt;/D&gt;&lt;D xsi:type="xsd:double"&gt;4447.67&lt;/D&gt;&lt;D xsi:type="xsd:double"&gt;4446.52&lt;/D&gt;&lt;D xsi:type="xsd:double"&gt;4446.14&lt;/D&gt;&lt;D xsi:type="xsd:double"&gt;4445.13&lt;/D&gt;&lt;D xsi:type="xsd:double"&gt;4443.33&lt;/D&gt;&lt;D xsi:type="xsd:double"&gt;4444.64&lt;/D&gt;&lt;D xsi:type="xsd:double"&gt;4444.9&lt;/D&gt;&lt;D xsi:type="xsd:double"&gt;4453.51&lt;/D&gt;&lt;D xsi:type="xsd:double"&gt;4456.15&lt;/D&gt;&lt;D xsi:type="xsd:double"&gt;4455.45&lt;/D&gt;&lt;D xsi:type="xsd:double"&gt;4455.18&lt;/D&gt;&lt;D xsi:type="xsd:double"&gt;4456.33&lt;/D&gt;&lt;D xsi:type="xsd:double"&gt;4457.74&lt;/D&gt;&lt;D xsi:type="xsd:double"&gt;4458.25&lt;/D&gt;&lt;D xsi:type="xsd:double"&gt;4457.76&lt;/D&gt;&lt;D xsi:type="xsd:double"&gt;4457.86&lt;/D&gt;&lt;D xsi:type="xsd:double"&gt;4458.16&lt;/D&gt;&lt;D xsi:type="xsd:double"&gt;4456.82&lt;/D&gt;&lt;D xsi:type="xsd:double"&gt;4455.34&lt;/D&gt;&lt;D xsi:type="xsd:double"&gt;4454.63&lt;/D&gt;&lt;D xsi:type="xsd:double"&gt;4455.84&lt;/D&gt;&lt;D xsi:type="xsd:double"&gt;4458.78&lt;/D&gt;&lt;D xsi:type="xsd:double"&gt;4461.24&lt;/D&gt;&lt;D xsi:type="xsd:double"&gt;4462.25&lt;/D&gt;&lt;D xsi:type="xsd:double"&gt;4464.55&lt;/D&gt;&lt;D xsi:type="xsd:double"&gt;4463.99&lt;/D&gt;&lt;D xsi:type="xsd:double"&gt;4463.11&lt;/D&gt;&lt;D xsi:type="xsd:double"&gt;4463.48&lt;/D&gt;&lt;D xsi:type="xsd:double"&gt;4464.56&lt;/D&gt;&lt;D xsi:type="xsd:double"&gt;4466.33&lt;/D&gt;&lt;D xsi:type="xsd:double"&gt;4466.24&lt;/D&gt;&lt;D xsi:type="xsd:double"&gt;4466.23&lt;/D&gt;&lt;D xsi:type="xsd:double"&gt;4465.88&lt;/D&gt;&lt;D xsi:type="xsd:double"&gt;4464.97&lt;/D&gt;&lt;D xsi:type="xsd:double"&gt;4465.02&lt;/D&gt;&lt;D xsi:type="xsd:double"&gt;4466.1&lt;/D&gt;&lt;D xsi:type="xsd:double"&gt;4466.86&lt;/D&gt;&lt;D xsi:type="xsd:double"&gt;4469.2&lt;/D&gt;&lt;D xsi:type="xsd:double"&gt;4470.65&lt;/D&gt;&lt;D xsi:type="xsd:double"&gt;4471.35&lt;/D&gt;&lt;D xsi:type="xsd:double"&gt;4471.69&lt;/D&gt;&lt;D xsi:type="xsd:double"&gt;4472.77&lt;/D&gt;&lt;D xsi:type="xsd:double"&gt;4473.26&lt;/D&gt;&lt;D xsi:type="xsd:double"&gt;4473.61&lt;/D&gt;&lt;D xsi:type="xsd:double"&gt;4473.51&lt;/D&gt;&lt;D xsi:type="xsd:double"&gt;4467.18&lt;/D&gt;&lt;D xsi:type="xsd:double"&gt;4466.81&lt;/D&gt;&lt;D xsi:type="xsd:double"&gt;4467.27&lt;/D&gt;&lt;D xsi:type="xsd:double"&gt;4465.39&lt;/D&gt;&lt;D xsi:type="xsd:double"&gt;4465.07&lt;/D&gt;&lt;D xsi:type="xsd:double"&gt;4466.32&lt;/D&gt;&lt;D xsi:type="xsd:double"&gt;4466.17&lt;/D&gt;&lt;D xsi:type="xsd:double"&gt;4464.77&lt;/D&gt;&lt;D xsi:type="xsd:double"&gt;4462.48&lt;/D&gt;&lt;D xsi:type="xsd:double"&gt;4462.85&lt;/D&gt;&lt;D xsi:type="xsd:double"&gt;4462.69&lt;/D&gt;&lt;D xsi:type="xsd:double"&gt;4465.38&lt;/D&gt;&lt;D xsi:type="xsd:double"&gt;4466.46&lt;/D&gt;&lt;D xsi:type="xsd:double"&gt;4468.18&lt;/D&gt;&lt;D xsi:type="xsd:double"&gt;4468.5&lt;/D&gt;&lt;D xsi:type="xsd:double"&gt;4468.42&lt;/D&gt;&lt;D xsi:type="xsd:double"&gt;4465.84&lt;/D&gt;&lt;D xsi:type="xsd:double"&gt;4463.7&lt;/D&gt;&lt;D xsi:type="xsd:double"&gt;4463.24&lt;/D&gt;&lt;D xsi:type="xsd:double"&gt;4463.65&lt;/D&gt;&lt;D xsi:type="xsd:double"&gt;4463.82&lt;/D&gt;&lt;D xsi:type="xsd:double"&gt;4464.39&lt;/D&gt;&lt;D xsi:type="xsd:double"&gt;4464.86&lt;/D&gt;&lt;D xsi:type="xsd:double"&gt;4465.62&lt;/D&gt;&lt;D xsi:type="xsd:double"&gt;4465.95&lt;/D&gt;&lt;D xsi:type="xsd:double"&gt;4466.28&lt;/D&gt;&lt;D xsi:type="xsd:double"&gt;4466.31&lt;/D&gt;&lt;D xsi:type="xsd:double"&gt;4466.37&lt;/D&gt;&lt;D xsi:type="xsd:double"&gt;4468.89&lt;/D&gt;&lt;D xsi:type="xsd:double"&gt;4468.14&lt;/D&gt;&lt;D xsi:type="xsd:double"&gt;4467.32&lt;/D&gt;&lt;D xsi:type="xsd:double"&gt;4467.56&lt;/D&gt;&lt;D xsi:type="xsd:double"&gt;4468.79&lt;/D&gt;&lt;D xsi:type="xsd:double"&gt;4468.65&lt;/D&gt;&lt;D xsi:type="xsd:double"&gt;4469.77&lt;/D&gt;&lt;D xsi:type="xsd:double"&gt;4470.22&lt;/D&gt;&lt;D xsi:type="xsd:double"&gt;4471&lt;/D&gt;&lt;D xsi:type="xsd:double"&gt;4470.93&lt;/D&gt;&lt;D xsi:type="xsd:double"&gt;4471.81&lt;/D&gt;&lt;D xsi:type="xsd:double"&gt;4471.95&lt;/D&gt;&lt;D xsi:type="xsd:double"&gt;4471.65&lt;/D&gt;&lt;D xsi:type="xsd:double"&gt;4472.32&lt;/D&gt;&lt;D xsi:type="xsd:double"&gt;4472.69&lt;/D&gt;&lt;D xsi:type="xsd:double"&gt;4472.75&lt;/D&gt;&lt;D xsi:type="xsd:double"&gt;4474.04&lt;/D&gt;&lt;D xsi:type="xsd:double"&gt;4474.25&lt;/D&gt;&lt;D xsi:type="xsd:double"&gt;4474.78&lt;/D&gt;&lt;D xsi:type="xsd:double"&gt;4474.95&lt;/D&gt;&lt;D xsi:type="xsd:double"&gt;4475.66&lt;/D&gt;&lt;D xsi:type="xsd:double"&gt;4475.2&lt;/D&gt;&lt;D xsi:type="xsd:double"&gt;4475.57&lt;/D&gt;&lt;D xsi:type="xsd:double"&gt;4474.65&lt;/D&gt;&lt;D xsi:type="xsd:double"&gt;4476.21&lt;/D&gt;&lt;D xsi:type="xsd:double"&gt;4477.01&lt;/D&gt;&lt;D xsi:type="xsd:double"&gt;4477.36&lt;/D&gt;&lt;D xsi:type="xsd:double"&gt;4477.72&lt;/D&gt;&lt;D xsi:type="xsd:double"&gt;4478.86&lt;/D&gt;&lt;D xsi:type="xsd:double"&gt;4481.22&lt;/D&gt;&lt;D xsi:type="xsd:double"&gt;4481.3&lt;/D&gt;&lt;D xsi:type="xsd:double"&gt;4481.25&lt;/D&gt;&lt;D xsi:type="xsd:double"&gt;4482.44&lt;/D&gt;&lt;D xsi:type="xsd:double"&gt;4483.31&lt;/D&gt;&lt;D xsi:type="xsd:double"&gt;4483.91&lt;/D&gt;&lt;D xsi:type="xsd:double"&gt;4484.62&lt;/D&gt;&lt;D xsi:type="xsd:double"&gt;4484.67&lt;/D&gt;&lt;D xsi:type="xsd:double"&gt;4485.31&lt;/D&gt;&lt;D xsi:type="xsd:double"&gt;4485.5&lt;/D&gt;&lt;D xsi:type="xsd:double"&gt;4485.39&lt;/D&gt;&lt;D xsi:type="xsd:double"&gt;4484.21&lt;/D&gt;&lt;D xsi:type="xsd:double"&gt;4484.47&lt;/D&gt;&lt;D xsi:type="xsd:double"&gt;4483.23&lt;/D&gt;&lt;D xsi:type="xsd:double"&gt;4482.29&lt;/D&gt;&lt;D xsi:type="xsd:double"&gt;4482.61&lt;/D&gt;&lt;D xsi:type="xsd:double"&gt;4483.95&lt;/D&gt;&lt;D xsi:type="xsd:double"&gt;4483.89&lt;/D&gt;&lt;D xsi:type="xsd:double"&gt;4484.06&lt;/D&gt;&lt;D xsi:type="xsd:double"&gt;4485.05&lt;/D&gt;&lt;D xsi:type="xsd:double"&gt;4484.07&lt;/D&gt;&lt;D xsi:type="xsd:double"&gt;4483.4&lt;/D&gt;&lt;D xsi:type="xsd:double"&gt;4482.07&lt;/D&gt;&lt;D xsi:type="xsd:double"&gt;4482.91&lt;/D&gt;&lt;D xsi:type="xsd:double"&gt;4482.92&lt;/D&gt;&lt;D xsi:type="xsd:double"&gt;4483.08&lt;/D&gt;&lt;D xsi:type="xsd:double"&gt;4483.17&lt;/D&gt;&lt;D xsi:type="xsd:double"&gt;4483.63&lt;/D&gt;&lt;D xsi:type="xsd:double"&gt;4483.71&lt;/D&gt;&lt;D xsi:type="xsd:double"&gt;4483.43&lt;/D&gt;&lt;D xsi:type="xsd:double"&gt;4483.42&lt;/D&gt;&lt;D xsi:type="xsd:double"&gt;4482.56&lt;/D&gt;&lt;D xsi:type="xsd:double"&gt;4482.69&lt;/D&gt;&lt;D xsi:type="xsd:double"&gt;4483.92&lt;/D&gt;&lt;D xsi:type="xsd:double"&gt;4483.79&lt;/D&gt;&lt;D xsi:type="xsd:double"&gt;4484.24&lt;/D&gt;&lt;D xsi:type="xsd:double"&gt;4484.13&lt;/D&gt;&lt;D xsi:type="xsd:double"&gt;4483.81&lt;/D&gt;&lt;D xsi:type="xsd:double"&gt;4483.53&lt;/D&gt;&lt;D xsi:type="xsd:double"&gt;4483.14&lt;/D&gt;&lt;D xsi:type="xsd:double"&gt;4483.18&lt;/D&gt;&lt;D xsi:type="xsd:double"&gt;4483.37&lt;/D&gt;&lt;D xsi:type="xsd:double"&gt;4484.59&lt;/D&gt;&lt;D xsi:type="xsd:double"&gt;4484.57&lt;/D&gt;&lt;D xsi:type="xsd:double"&gt;4484.46&lt;/D&gt;&lt;D xsi:type="xsd:double"&gt;4485.65&lt;/D&gt;&lt;D xsi:type="xsd:double"&gt;4486.68&lt;/D&gt;&lt;D xsi:type="xsd:double"&gt;4487.34&lt;/D&gt;&lt;D xsi:type="xsd:double"&gt;4487.89&lt;/D&gt;&lt;D xsi:type="xsd:double"&gt;4488.33&lt;/D&gt;&lt;D xsi:type="xsd:double"&gt;4488.4&lt;/D&gt;&lt;D xsi:type="xsd:double"&gt;4490.17&lt;/D&gt;&lt;D xsi:type="xsd:double"&gt;4490.06&lt;/D&gt;&lt;D xsi:type="xsd:double"&gt;4489.47&lt;/D&gt;&lt;D xsi:type="xsd:double"&gt;4489.36&lt;/D&gt;&lt;D xsi:type="xsd:double"&gt;4489.93&lt;/D&gt;&lt;D xsi:type="xsd:double"&gt;4489.52&lt;/D&gt;&lt;D xsi:type="xsd:double"&gt;4488.8&lt;/D&gt;&lt;D xsi:type="xsd:double"&gt;4488.7&lt;/D&gt;&lt;D xsi:type="xsd:double"&gt;4489.58&lt;/D&gt;&lt;D xsi:type="xsd:double"&gt;4489.7&lt;/D&gt;&lt;D xsi:type="xsd:double"&gt;4489.34&lt;/D&gt;&lt;D xsi:type="xsd:double"&gt;4488.95&lt;/D&gt;&lt;D xsi:type="xsd:double"&gt;4486.41&lt;/D&gt;&lt;D xsi:type="xsd:double"&gt;4486.21&lt;/D&gt;&lt;D xsi:type="xsd:double"&gt;4486.19&lt;/D&gt;&lt;D xsi:type="xsd:double"&gt;4486.62&lt;/D&gt;&lt;D xsi:type="xsd:double"&gt;4486.44&lt;/D&gt;&lt;D xsi:type="xsd:double"&gt;4485.99&lt;/D&gt;&lt;D xsi:type="xsd:double"&gt;4485.97&lt;/D&gt;&lt;D xsi:type="xsd:double"&gt;4485.79&lt;/D&gt;&lt;D xsi:type="xsd:double"&gt;4485.47&lt;/D&gt;&lt;D xsi:type="xsd:double"&gt;4483.91&lt;/D&gt;&lt;D xsi:type="xsd:double"&gt;4484.68&lt;/D&gt;&lt;D xsi:type="xsd:double"&gt;4484.34&lt;/D&gt;&lt;D xsi:type="xsd:double"&gt;4484.51&lt;/D&gt;&lt;D xsi:type="xsd:double"&gt;4484.26&lt;/D&gt;&lt;D xsi:type="xsd:double"&gt;4484.29&lt;/D&gt;&lt;D xsi:type="xsd:double"&gt;4484.95&lt;/D&gt;&lt;D xsi:type="xsd:double"&gt;4485.08&lt;/D&gt;&lt;D xsi:type="xsd:double"&gt;4485.9&lt;/D&gt;&lt;D xsi:type="xsd:double"&gt;4485.83&lt;/D&gt;&lt;D xsi:type="xsd:double"&gt;4485.44&lt;/D&gt;&lt;D xsi:type="xsd:double"&gt;4486.6&lt;/D&gt;&lt;D xsi:type="xsd:double"&gt;4486.31&lt;/D&gt;&lt;D xsi:type="xsd:double"&gt;4486.67&lt;/D&gt;&lt;D xsi:type="xsd:double"&gt;4486.34&lt;/D&gt;&lt;D xsi:type="xsd:double"&gt;4486.91&lt;/D&gt;&lt;D xsi:type="xsd:double"&gt;4487.97&lt;/D&gt;&lt;D xsi:type="xsd:double"&gt;4488.66&lt;/D&gt;&lt;D xsi:type="xsd:double"&gt;4488.69&lt;/D&gt;&lt;D xsi:type="xsd:double"&gt;4488.5&lt;/D&gt;&lt;D xsi:type="xsd:double"&gt;4489.04&lt;/D&gt;&lt;D xsi:type="xsd:double"&gt;4489.35&lt;/D&gt;&lt;D xsi:type="xsd:double"&gt;4489.25&lt;/D&gt;&lt;D xsi:type="xsd:double"&gt;4489.32&lt;/D&gt;&lt;D xsi:type="xsd:double"&gt;4488.29&lt;/D&gt;&lt;D xsi:type="xsd:double"&gt;4487.26&lt;/D&gt;&lt;D xsi:type="xsd:double"&gt;4487.79&lt;/D&gt;&lt;D xsi:type="xsd:double"&gt;4488.92&lt;/D&gt;&lt;D xsi:type="xsd:double"&gt;4488.72&lt;/D&gt;&lt;D xsi:type="xsd:double"&gt;4488.74&lt;/D&gt;&lt;D xsi:type="xsd:double"&gt;4487.73&lt;/D&gt;&lt;D xsi:type="xsd:double"&gt;4487.29&lt;/D&gt;&lt;D xsi:type="xsd:double"&gt;4487.17&lt;/D&gt;&lt;D xsi:type="xsd:double"&gt;4486.92&lt;/D&gt;&lt;D xsi:type="xsd:double"&gt;4488.43&lt;/D&gt;&lt;D xsi:type="xsd:double"&gt;4488.38&lt;/D&gt;&lt;D xsi:type="xsd:double"&gt;4489.37&lt;/D&gt;&lt;D xsi:type="xsd:double"&gt;4489.88&lt;/D&gt;&lt;D xsi:type="xsd:double"&gt;4490.23&lt;/D&gt;&lt;D xsi:type="xsd:double"&gt;4489.9&lt;/D&gt;&lt;D xsi:type="xsd:double"&gt;4489.94&lt;/D&gt;&lt;D xsi:type="xsd:double"&gt;4489.82&lt;/D&gt;&lt;D xsi:type="xsd:doub</t>
        </r>
      </text>
    </comment>
    <comment ref="A4" authorId="0" shapeId="0" xr:uid="{C8F08EDB-05DF-4080-8033-BB43B0C22108}">
      <text>
        <r>
          <rPr>
            <b/>
            <sz val="9"/>
            <color indexed="81"/>
            <rFont val="Tahoma"/>
            <family val="2"/>
          </rPr>
          <t>le"&gt;4489&lt;/D&gt;&lt;D xsi:type="xsd:double"&gt;4489.56&lt;/D&gt;&lt;D xsi:type="xsd:double"&gt;4489.55&lt;/D&gt;&lt;D xsi:type="xsd:double"&gt;4489.95&lt;/D&gt;&lt;D xsi:type="xsd:double"&gt;4489.51&lt;/D&gt;&lt;D xsi:type="xsd:double"&gt;4490.01&lt;/D&gt;&lt;D xsi:type="xsd:double"&gt;4492.94&lt;/D&gt;&lt;D xsi:type="xsd:double"&gt;4493.49&lt;/D&gt;&lt;D xsi:type="xsd:double"&gt;4492.71&lt;/D&gt;&lt;D xsi:type="xsd:double"&gt;4492.41&lt;/D&gt;&lt;D xsi:type="xsd:double"&gt;4492.6&lt;/D&gt;&lt;D xsi:type="xsd:double"&gt;4493.04&lt;/D&gt;&lt;D xsi:type="xsd:double"&gt;4492.71&lt;/D&gt;&lt;D xsi:type="xsd:double"&gt;4492.01&lt;/D&gt;&lt;D xsi:type="xsd:double"&gt;4492.09&lt;/D&gt;&lt;D xsi:type="xsd:double"&gt;4491.98&lt;/D&gt;&lt;D xsi:type="xsd:double"&gt;4491.77&lt;/D&gt;&lt;D xsi:type="xsd:double"&gt;4492.75&lt;/D&gt;&lt;D xsi:type="xsd:double"&gt;4492.4&lt;/D&gt;&lt;D xsi:type="xsd:double"&gt;4491.54&lt;/D&gt;&lt;D xsi:type="xsd:double"&gt;4491.58&lt;/D&gt;&lt;D xsi:type="xsd:double"&gt;4491.53&lt;/D&gt;&lt;D xsi:type="xsd:double"&gt;4491.07&lt;/D&gt;&lt;D xsi:type="xsd:double"&gt;4491.53&lt;/D&gt;&lt;D xsi:type="xsd:double"&gt;4492.16&lt;/D&gt;&lt;D xsi:type="xsd:double"&gt;4489.1&lt;/D&gt;&lt;D xsi:type="xsd:double"&gt;4487.6&lt;/D&gt;&lt;D xsi:type="xsd:double"&gt;4485.7&lt;/D&gt;&lt;D xsi:type="xsd:double"&gt;4486.82&lt;/D&gt;&lt;D xsi:type="xsd:double"&gt;4487.24&lt;/D&gt;&lt;D xsi:type="xsd:double"&gt;4487.48&lt;/D&gt;&lt;D xsi:type="xsd:double"&gt;4487.66&lt;/D&gt;&lt;D xsi:type="xsd:double"&gt;4488.21&lt;/D&gt;&lt;D xsi:type="xsd:double"&gt;4488.16&lt;/D&gt;&lt;D xsi:type="xsd:double"&gt;4487.14&lt;/D&gt;&lt;D xsi:type="xsd:double"&gt;4488.03&lt;/D&gt;&lt;D xsi:type="xsd:double"&gt;4487.86&lt;/D&gt;&lt;D xsi:type="xsd:double"&gt;4487.6&lt;/D&gt;&lt;D xsi:type="xsd:double"&gt;4487.63&lt;/D&gt;&lt;D xsi:type="xsd:double"&gt;4488.55&lt;/D&gt;&lt;D xsi:type="xsd:double"&gt;4489.52&lt;/D&gt;&lt;D xsi:type="xsd:double"&gt;4489.57&lt;/D&gt;&lt;D xsi:type="xsd:double"&gt;4489.36&lt;/D&gt;&lt;D xsi:type="xsd:double"&gt;4490.31&lt;/D&gt;&lt;D xsi:type="xsd:double"&gt;4490.28&lt;/D&gt;&lt;D xsi:type="xsd:double"&gt;4488.33&lt;/D&gt;&lt;D xsi:type="xsd:double"&gt;4487.86&lt;/D&gt;&lt;D xsi:type="xsd:double"&gt;4487.93&lt;/D&gt;&lt;D xsi:type="xsd:double"&gt;4488.21&lt;/D&gt;&lt;D xsi:type="xsd:double"&gt;4488.67&lt;/D&gt;&lt;D xsi:type="xsd:double"&gt;4488.96&lt;/D&gt;&lt;D xsi:type="xsd:double"&gt;4490.77&lt;/D&gt;&lt;D xsi:type="xsd:double"&gt;4491.31&lt;/D&gt;&lt;D xsi:type="xsd:double"&gt;4491.61&lt;/D&gt;&lt;D xsi:type="xsd:double"&gt;4491.58&lt;/D&gt;&lt;D xsi:type="xsd:double"&gt;4491.52&lt;/D&gt;&lt;D xsi:type="xsd:double"&gt;4490.62&lt;/D&gt;&lt;D xsi:type="xsd:double"&gt;4491.2&lt;/D&gt;&lt;D xsi:type="xsd:double"&gt;4489.47&lt;/D&gt;&lt;D xsi:type="xsd:double"&gt;4488.73&lt;/D&gt;&lt;D xsi:type="xsd:double"&gt;4489.76&lt;/D&gt;&lt;D xsi:type="xsd:double"&gt;4490.12&lt;/D&gt;&lt;D xsi:type="xsd:double"&gt;4490.8&lt;/D&gt;&lt;D xsi:type="xsd:double"&gt;4490.66&lt;/D&gt;&lt;D xsi:type="xsd:double"&gt;4490.96&lt;/D&gt;&lt;D xsi:type="xsd:double"&gt;4491.95&lt;/D&gt;&lt;D xsi:type="xsd:double"&gt;4492.49&lt;/D&gt;&lt;D xsi:type="xsd:double"&gt;4492.62&lt;/D&gt;&lt;D xsi:type="xsd:double"&gt;4494.14&lt;/D&gt;&lt;D xsi:type="xsd:double"&gt;4494.07&lt;/D&gt;&lt;D xsi:type="xsd:double"&gt;4491.72&lt;/D&gt;&lt;D xsi:type="xsd:double"&gt;4491.32&lt;/D&gt;&lt;D xsi:type="xsd:double"&gt;4491.67&lt;/D&gt;&lt;D xsi:type="xsd:double"&gt;4492.5&lt;/D&gt;&lt;D xsi:type="xsd:double"&gt;4492.92&lt;/D&gt;&lt;D xsi:type="xsd:double"&gt;4493.44&lt;/D&gt;&lt;D xsi:type="xsd:double"&gt;4493.74&lt;/D&gt;&lt;D xsi:type="xsd:double"&gt;4494.04&lt;/D&gt;&lt;D xsi:type="xsd:double"&gt;4494.47&lt;/D&gt;&lt;D xsi:type="xsd:double"&gt;4494.31&lt;/D&gt;&lt;D xsi:type="xsd:double"&gt;4492.35&lt;/D&gt;&lt;D xsi:type="xsd:double"&gt;4492.75&lt;/D&gt;&lt;D xsi:type="xsd:double"&gt;4493.26&lt;/D&gt;&lt;D xsi:type="xsd:double"&gt;4492.25&lt;/D&gt;&lt;D xsi:type="xsd:double"&gt;4491.91&lt;/D&gt;&lt;D xsi:type="xsd:double"&gt;4491.86&lt;/D&gt;&lt;D xsi:type="xsd:double"&gt;4491.78&lt;/D&gt;&lt;D xsi:type="xsd:double"&gt;4492.2&lt;/D&gt;&lt;D xsi:type="xsd:double"&gt;4491.92&lt;/D&gt;&lt;D xsi:type="xsd:double"&gt;4490.93&lt;/D&gt;&lt;D xsi:type="xsd:double"&gt;4491.33&lt;/D&gt;&lt;D xsi:type="xsd:double"&gt;4491.31&lt;/D&gt;&lt;D xsi:type="xsd:double"&gt;4490.67&lt;/D&gt;&lt;D xsi:type="xsd:double"&gt;4490.62&lt;/D&gt;&lt;D xsi:type="xsd:double"&gt;4489.88&lt;/D&gt;&lt;D xsi:type="xsd:double"&gt;4491.78&lt;/D&gt;&lt;D xsi:type="xsd:double"&gt;4491.88&lt;/D&gt;&lt;D xsi:type="xsd:double"&gt;4491.99&lt;/D&gt;&lt;D xsi:type="xsd:double"&gt;4491.94&lt;/D&gt;&lt;D xsi:type="xsd:double"&gt;4491.27&lt;/D&gt;&lt;D xsi:type="xsd:double"&gt;4491.7&lt;/D&gt;&lt;D xsi:type="xsd:double"&gt;4491.63&lt;/D&gt;&lt;D xsi:type="xsd:double"&gt;4491.42&lt;/D&gt;&lt;D xsi:type="xsd:double"&gt;4492.06&lt;/D&gt;&lt;D xsi:type="xsd:double"&gt;4492.27&lt;/D&gt;&lt;D xsi:type="xsd:double"&gt;4493.12&lt;/D&gt;&lt;D xsi:type="xsd:double"&gt;4493.04&lt;/D&gt;&lt;D xsi:type="xsd:double"&gt;4493.08&lt;/D&gt;&lt;D xsi:type="xsd:double"&gt;4493.69&lt;/D&gt;&lt;D xsi:type="xsd:double"&gt;4494.07&lt;/D&gt;&lt;D xsi:type="xsd:double"&gt;4496.07&lt;/D&gt;&lt;D xsi:type="xsd:double"&gt;4496.05&lt;/D&gt;&lt;D xsi:type="xsd:double"&gt;4495&lt;/D&gt;&lt;D xsi:type="xsd:double"&gt;4495.76&lt;/D&gt;&lt;D xsi:type="xsd:double"&gt;4496.67&lt;/D&gt;&lt;D xsi:type="xsd:double"&gt;4496.8&lt;/D&gt;&lt;D xsi:type="xsd:double"&gt;4497.44&lt;/D&gt;&lt;D xsi:type="xsd:double"&gt;4497.73&lt;/D&gt;&lt;D xsi:type="xsd:double"&gt;4497.66&lt;/D&gt;&lt;D xsi:type="xsd:double"&gt;4497.96&lt;/D&gt;&lt;D xsi:type="xsd:double"&gt;4498.59&lt;/D&gt;&lt;D xsi:type="xsd:double"&gt;4497.95&lt;/D&gt;&lt;D xsi:type="xsd:double"&gt;4497.87&lt;/D&gt;&lt;D xsi:type="xsd:double"&gt;4496.44&lt;/D&gt;&lt;D xsi:type="xsd:double"&gt;4496.51&lt;/D&gt;&lt;D xsi:type="xsd:double"&gt;4496.62&lt;/D&gt;&lt;D xsi:type="xsd:double"&gt;4496.52&lt;/D&gt;&lt;D xsi:type="xsd:double"&gt;4496.81&lt;/D&gt;&lt;D xsi:type="xsd:double"&gt;4496.06&lt;/D&gt;&lt;D xsi:type="xsd:double"&gt;4496.43&lt;/D&gt;&lt;D xsi:type="xsd:double"&gt;4496.27&lt;/D&gt;&lt;D xsi:type="xsd:double"&gt;4496.7&lt;/D&gt;&lt;D xsi:type="xsd:double"&gt;4497.49&lt;/D&gt;&lt;D xsi:type="xsd:double"&gt;4498.32&lt;/D&gt;&lt;D xsi:type="xsd:double"&gt;4499.05&lt;/D&gt;&lt;D xsi:type="xsd:double"&gt;4499.6&lt;/D&gt;&lt;D xsi:type="xsd:double"&gt;4499.75&lt;/D&gt;&lt;D xsi:type="xsd:double"&gt;4500.14&lt;/D&gt;&lt;D xsi:type="xsd:double"&gt;4499.48&lt;/D&gt;&lt;D xsi:type="xsd:double"&gt;4497.74&lt;/D&gt;&lt;D xsi:type="xsd:double"&gt;4496.34&lt;/D&gt;&lt;D xsi:type="xsd:double"&gt;4496.39&lt;/D&gt;&lt;D xsi:type="xsd:double"&gt;4495.39&lt;/D&gt;&lt;D xsi:type="xsd:double"&gt;4496.04&lt;/D&gt;&lt;D xsi:type="xsd:double"&gt;4495.85&lt;/D&gt;&lt;D xsi:type="xsd:double"&gt;4497.02&lt;/D&gt;&lt;D xsi:type="xsd:double"&gt;4495.91&lt;/D&gt;&lt;D xsi:type="xsd:double"&gt;4497.64&lt;/D&gt;&lt;D xsi:type="xsd:double"&gt;4497.09&lt;/D&gt;&lt;D xsi:type="xsd:double"&gt;4496.21&lt;/D&gt;&lt;D xsi:type="xsd:double"&gt;4499.12&lt;/D&gt;&lt;D xsi:type="xsd:double"&gt;4497.86&lt;/D&gt;&lt;D xsi:type="xsd:double"&gt;4497.77&lt;/D&gt;&lt;D xsi:type="xsd:double"&gt;4497.77&lt;/D&gt;&lt;D xsi:type="xsd:double"&gt;4497.77&lt;/D&gt;&lt;D xsi:type="xsd:double"&gt;4497.65&lt;/D&gt;&lt;D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xsi:type="xsd:double"&gt;4497.63&lt;/D&gt;&lt;/FQL&gt;&lt;FQL&gt;&lt;Q&gt;SP50^TICK.OPEN&lt;/Q&gt;&lt;R&gt;401&lt;/R&gt;&lt;C&gt;1&lt;/C&gt;&lt;D xsi:type="xsd:double"&gt;4432.75&lt;/D&gt;&lt;D xsi:type="xsd:double"&gt;4434.04&lt;/D&gt;&lt;D xsi:type="xsd:double"&gt;4433.71&lt;/D&gt;&lt;D xsi:type="xsd:double"&gt;4433.9&lt;/D&gt;&lt;D xsi:type="xsd:double"&gt;4435.39&lt;/D&gt;&lt;D xsi:type="xsd:double"&gt;4437.02&lt;/D&gt;&lt;D xsi:type="xsd:double"&gt;4436.53&lt;/D&gt;&lt;D xsi:type="xsd:double"&gt;4436.04&lt;/D&gt;&lt;D xsi:type="xsd:double"&gt;4436.07&lt;/D&gt;&lt;D xsi:type="xsd:double"&gt;4435.92&lt;/D&gt;&lt;D xsi:type="xsd:double"&gt;4436.55&lt;/D&gt;&lt;D xsi:type="xsd:double"&gt;4437.44&lt;/D&gt;&lt;D xsi:type="xsd:double"&gt;4438.68&lt;/D&gt;&lt;D xsi:type="xsd:double"&gt;4441.83&lt;/D&gt;&lt;D xsi:type="xsd:double"&gt;4442.65&lt;/D&gt;&lt;D xsi:type="xsd:double"&gt;4441.77&lt;/D&gt;&lt;D xsi:type="xsd:double"&gt;4445.92&lt;/D&gt;&lt;D xsi:type="xsd:double"&gt;4447.24&lt;/D&gt;&lt;D xsi:type="xsd:double"&gt;4446.08&lt;/D&gt;&lt;D xsi:type="xsd:double"&gt;4446.07&lt;/D&gt;&lt;D xsi:type="xsd:double"&gt;4446.41&lt;/D&gt;&lt;D xsi:type="xsd:double"&gt;4444.82&lt;/D&gt;&lt;D xsi:type="xsd:double"&gt;4445.23&lt;/D&gt;&lt;D xsi:type="xsd:double"&gt;4446.43&lt;/D&gt;&lt;D xsi:type="xsd:double"&gt;4446.23&lt;/D&gt;&lt;D xsi:type="xsd:double"&gt;4445.51&lt;/D&gt;&lt;D xsi:type="xsd:double"&gt;4444.94&lt;/D&gt;&lt;D xsi:type="xsd:double"&gt;4442.03&lt;/D&gt;&lt;D xsi:type="xsd:double"&gt;4443.45&lt;/D&gt;&lt;D xsi:type="xsd:double"&gt;4444.47&lt;/D&gt;&lt;D xsi:type="xsd:double"&gt;4445.02&lt;/D&gt;&lt;D xsi:type="xsd:double"&gt;4453.7&lt;/D&gt;&lt;D xsi:type="xsd:double"&gt;4453.01&lt;/D&gt;&lt;D xsi:type="xsd:double"&gt;4455.18&lt;/D&gt;&lt;D xsi:type="xsd:double"&gt;4453.38&lt;/D&gt;&lt;D xsi:type="xsd:double"&gt;4456.21&lt;/D&gt;&lt;D xsi:type="xsd:double"&gt;4457.54&lt;/D&gt;&lt;D xsi:type="xsd:double"&gt;4456.88&lt;/D&gt;&lt;D xsi:type="xsd:double"&gt;4457.6&lt;/D&gt;&lt;D xsi:type="xsd:double"&gt;4457.38&lt;/D&gt;&lt;D xsi:type="xsd:double"&gt;4456.73&lt;/D&gt;&lt;D xsi:type="xsd:double"&gt;4454.36&lt;/D&gt;&lt;D xsi:type="xsd:double"&gt;4453.79&lt;/D&gt;&lt;D xsi:type="xsd:double"&gt;4454.62&lt;/D&gt;&lt;D xsi:type="xsd:double"&gt;4455.7&lt;/D&gt;&lt;D xsi:type="xsd:double"&gt;4457.94&lt;/D&gt;&lt;D xsi:type="xsd:double"&gt;4461.36&lt;/D&gt;&lt;D xsi:type="xsd:double"&gt;4461.71&lt;/D&gt;&lt;D xsi:type="xsd:double"&gt;4463.75&lt;/D&gt;&lt;D xsi:type="xsd:double"&gt;4462.78&lt;/D&gt;&lt;D xsi:type="xsd:double"&gt;4463.19&lt;/D&gt;&lt;D xsi:type="xsd:double"&gt;4462.99&lt;/D&gt;&lt;D xsi:type="xsd:double"&gt;4464.55&lt;/D&gt;&lt;D xsi:type="xsd:double"&gt;4466.2&lt;/D&gt;&lt;D xsi:type="xsd:double"&gt;4465.28&lt;/D&gt;&lt;D xsi:type="xsd:double"&gt;4465.88&lt;/D&gt;&lt;D xsi:type="xsd:double"&gt;4464.53&lt;/D&gt;&lt;D xsi:type="xsd:double"&gt;4464.18&lt;/D&gt;&lt;D xsi:type="xsd:double"&gt;4465.21&lt;/D&gt;&lt;D xsi:type="xsd:double"&gt;4466.16&lt;/D&gt;&lt;D xsi:type="xsd:double"&gt;4465.86&lt;/D&gt;&lt;D xsi:type="xsd:double"&gt;4469.07&lt;/D&gt;&lt;D xsi:type="xsd:double"&gt;4470.55&lt;/D&gt;&lt;D xsi:type="xsd:double"&gt;4471.27&lt;/D&gt;&lt;D xsi:type="xsd:double"&gt;4471.58&lt;/D&gt;&lt;D xsi:type="xsd:double"&gt;4472.34&lt;/D&gt;&lt;D xsi:type="xsd:double"&gt;4472.82&lt;/D&gt;&lt;D xsi:type="xsd:double"&gt;4473.46&lt;/D&gt;&lt;D xsi:type="xsd:double"&gt;4466.85&lt;/D&gt;&lt;D xsi:type="xsd:double"&gt;4466.81&lt;/D&gt;&lt;D xsi:type="xsd:double"&gt;4465.41&lt;/D&gt;&lt;D xsi:type="xsd:double"&gt;4464.71&lt;/D&gt;&lt;D xsi:type="xsd:double"&gt;4464.5&lt;/D&gt;&lt;D xsi:type="xsd:double"&gt;4464.99&lt;/D&gt;&lt;D xsi:type="xsd:double"&gt;4465.89&lt;/D&gt;&lt;D xsi:type="xsd:double"&gt;4464.59&lt;/D&gt;&lt;D xsi:type="xsd:double"&gt;4462.19&lt;/D&gt;&lt;D xsi:type="xsd:double"&gt;4462.36&lt;/D&gt;&lt;D xsi:type="xsd:double"&gt;4462.16&lt;/D&gt;&lt;D xsi:type="xsd:double"&gt;4461.7&lt;/D&gt;&lt;D xsi:type="xsd:double"&gt;4465.04&lt;/D&gt;&lt;D xsi:type="xsd:double"&gt;4466.47&lt;/D&gt;&lt;D xsi:type="xsd:double"&gt;4468.01&lt;/D&gt;&lt;D xsi:type="xsd:double"&gt;4467.97&lt;/D&gt;&lt;D xsi:type="xsd:double"&gt;4465.84&lt;/D&gt;&lt;D xsi:type="xsd:double"&gt;4463.7&lt;/D&gt;&lt;D xsi:type="xsd:double"&gt;4462.11&lt;/D&gt;&lt;D xsi:type="xsd:double"&gt;4462.74&lt;/D&gt;&lt;D xsi:type="xsd:double"&gt;4463.58&lt;/D&gt;&lt;D xsi:type="xsd:double"&gt;4463.27&lt;/D&gt;&lt;D xsi:type="xsd:double"&gt;4464.18&lt;/D&gt;&lt;D xsi:type="xsd:double"&gt;4464.44&lt;/D&gt;&lt;D xsi:type="xsd:double"&gt;4465&lt;/D&gt;&lt;D xsi:type="xsd:double"&gt;4465.05&lt;/D&gt;&lt;D xsi:type="xsd:double"&gt;4466.06&lt;/D&gt;&lt;D xsi:type="xsd:double"&gt;4465.51&lt;/D&gt;&lt;D xsi:type="xsd:double"&gt;4466.4&lt;/D&gt;&lt;D xsi:type="xsd:double"&gt;4467.97&lt;/D&gt;&lt;D xsi:type="xsd:double"&gt;4467.06&lt;/D&gt;&lt;D xsi:type="xsd:double"&gt;4467.3&lt;/D&gt;&lt;D xsi:type="xsd:double"&gt;4467.25&lt;/D&gt;&lt;D xsi:type="xsd:double"&gt;4468.57&lt;/D&gt;&lt;D xsi:type="xsd:double"&gt;4467.92&lt;/D&gt;&lt;D xsi:type="xsd:double"&gt;4469.85&lt;/D&gt;&lt;D xsi:type="xsd:double"&gt;4470.23&lt;/D&gt;&lt;D xsi:type="xsd:double"&gt;4470.7&lt;/D&gt;&lt;D xsi:type="xsd:double"&gt;4470.99&lt;/D&gt;&lt;D xsi:type="xsd:double"&gt;4471.82&lt;/D&gt;&lt;D xsi:type="xsd:double"&gt;4471.59&lt;/D&gt;&lt;D xsi:type="xsd:double"&gt;4471.72&lt;/D&gt;&lt;D xsi:type="xsd:double"&gt;4472.22&lt;/D&gt;&lt;D xsi:type="xsd:double"&gt;4470.99&lt;/D&gt;&lt;D xsi:type="xsd:double"&gt;4472.78&lt;/D&gt;&lt;D xsi:type="xsd:double"&gt;4473.83&lt;/D&gt;&lt;D xsi:type="xsd:double"&gt;4473.81&lt;/D&gt;&lt;D xsi:type="xsd:double"&gt;4474.61&lt;/D&gt;&lt;D xsi:type="xsd:double"&gt;4474.81&lt;/D&gt;&lt;D xsi:type="xsd:double"&gt;4474.28&lt;/D&gt;&lt;D xsi:type="xsd:double"&gt;4475.27&lt;/D&gt;&lt;D xsi:type="xsd:double"&gt;4474.5&lt;/D&gt;&lt;D xsi:type="xsd:double"&gt;4474.62&lt;/D&gt;&lt;D xsi:type="xsd:double"&gt;4476.03&lt;/D&gt;&lt;D xsi:type="xsd:double"&gt;4477.15&lt;/D&gt;&lt;D xsi:type="xsd:double"&gt;4477.2&lt;/D&gt;&lt;D xsi:type="xsd:double"&gt;4477.37&lt;/D&gt;&lt;D xsi:type="xsd:double"&gt;4478.83&lt;/D&gt;&lt;D xsi:type="xsd:double"&gt;4481.24&lt;/D&gt;&lt;D xsi:type="xsd:double"&gt;4480.68&lt;/D&gt;&lt;D xsi:type="xsd:double"&gt;4481.27&lt;/D&gt;&lt;D xsi:type="xsd:double"&gt;4482.13&lt;/D&gt;&lt;D xsi:type="xsd:double"&gt;4483.11&lt;/D&gt;&lt;D xsi:type="xsd:double"&gt;4483.88&lt;/D&gt;&lt;D xsi:type="xsd:double"&gt;4484.61&lt;/D&gt;&lt;D xsi:type="xsd:double"&gt;4484.7&lt;/D&gt;&lt;D xsi:type="xsd:double"&gt;4485.33&lt;/D&gt;&lt;D xsi:type="xsd:double"&gt;4485&lt;/D&gt;&lt;D xsi:type="xsd:double"&gt;4483.92&lt;/D&gt;&lt;D xsi:type="xsd:double"&gt;4484.19&lt;/D&gt;&lt;D xsi:type="xsd:double"&gt;4483.14&lt;/D&gt;&lt;D xsi:type="xsd:double"&gt;4481.82&lt;/D&gt;&lt;D xsi:type="xsd:double"&gt;4482.04&lt;/D&gt;&lt;D xsi:type="xsd:double"&gt;4482.18&lt;/D&gt;&lt;D xsi:type="xsd:double"&gt;4483.79&lt;/D&gt;&lt;D xsi:type="xsd:double"&gt;4483.7&lt;/D&gt;&lt;D xsi:type="xsd:double"&gt;4484.16&lt;/D&gt;&lt;D xsi:type="xsd:double"&gt;4484.04&lt;/D&gt;&lt;D xsi:type="xsd:double"&gt;4483.33&lt;/D&gt;&lt;D xsi:type="xsd:double"&gt;4481.04&lt;/D&gt;&lt;D xsi:type="xsd:double"&gt;4481.63&lt;/D&gt;&lt;D xsi:type="xsd:double"&gt;4482.87&lt;/D&gt;&lt;D xsi:type="xsd:double"&gt;4482.38&lt;/D&gt;&lt;D xsi:type="xsd:double"&gt;4483.17&lt;/D&gt;&lt;D xsi:type="xsd:double"&gt;4482.04&lt;/D&gt;&lt;D xsi:type="xsd:double"&gt;4483.51&lt;/D&gt;&lt;D xsi:type="xsd:double"&gt;4483.35&lt;/D&gt;&lt;D xsi:type="xsd:double"&gt;4483.28&lt;/D&gt;&lt;D xsi:type="xsd:double"&gt;4482.4&lt;/D&gt;&lt;D xsi:type="xsd:double"&gt;4481.36&lt;/D&gt;&lt;D xsi:type="xsd:double"&gt;4481.95&lt;/D&gt;&lt;D xsi:type="xsd:double"&gt;4483.72&lt;/D&gt;&lt;D xsi:type="xsd:double"&gt;4483.42&lt;/D&gt;&lt;D xsi:type="xsd:double"&gt;4484.06&lt;/D&gt;&lt;D xsi:type="xsd:double"&gt;4483.73&lt;/D&gt;&lt;D xsi:type="xsd:double"&gt;4483.23&lt;/D&gt;&lt;D xsi:type="xsd:double"&gt;4483.14&lt;/D&gt;&lt;D xsi:type="xsd:double"&gt;4482.42&lt;/D&gt;&lt;D xsi:type="xsd:double"&gt;4483.13&lt;/D&gt;&lt;D xsi:type="xsd:double"&gt;4482.87&lt;/D&gt;&lt;D xsi:type="xsd:double"&gt;4484.3&lt;/D&gt;&lt;D xsi:type="xsd:double"&gt;4484.02&lt;/D&gt;&lt;D xsi:type="xsd:double"&gt;4484.48&lt;/D&gt;&lt;D xsi:type="xsd:double"&gt;4485.55&lt;/D&gt;&lt;D xsi:type="xsd:double"&gt;4486.46&lt;/D&gt;&lt;D xsi:type="xsd:double"&gt;4487.11&lt;/D&gt;&lt;D xsi:type="xsd:double"&gt;4487.27&lt;/D&gt;&lt;D xsi:type="xsd:double"&gt;4488.23&lt;/D&gt;&lt;D xsi:type="xsd:double"&gt;4488.19&lt;/D&gt;&lt;D xsi:type="xsd:double"&gt;4490.03&lt;/D&gt;&lt;D xsi:type="xsd:double"&gt;4489.43&lt;/D&gt;&lt;D xsi:type="xsd:double"&gt;4488.53&lt;/D&gt;&lt;D xsi:type="xsd:double"&gt;4489.19&lt;/D&gt;&lt;D xsi:type="xsd:double"&gt;4489.52&lt;/D&gt;&lt;D xsi:type="xsd:double"&gt;4487.76&lt;/D&gt;&lt;D xsi:type="xsd:double"&gt;4488.49&lt;/D&gt;&lt;D xsi:type="xsd:double"&gt;4488.55&lt;/D&gt;&lt;D xsi:type="xsd:double"&gt;4489.52&lt;/D&gt;&lt;D xsi:type="xsd:double"&gt;4489.34&lt;/D&gt;&lt;D xsi:type="xsd:double"&gt;4488.78&lt;/D&gt;&lt;D xsi:type="xsd:double"&gt;4486.41&lt;/D&gt;&lt;D xsi:type="xsd:double"&gt;4485.59&lt;/D&gt;&lt;D xsi:type="xsd:double"&gt;4486.14&lt;/D&gt;&lt;D xsi:type="xsd:double"&gt;4486.07&lt;/D&gt;&lt;D xsi:type="xsd:double"&gt;4486.31&lt;/D&gt;&lt;D xsi:type="xsd:double"&gt;4485.95&lt;/D&gt;&lt;D xsi:type="xsd:double"&gt;4485.18&lt;/D&gt;&lt;D xsi:type="xsd:double"&gt;4485.66&lt;/D&gt;&lt;D xsi:type="xsd:double"&gt;4485.45&lt;/D&gt;&lt;D xsi:type="xsd:double"&gt;4483.66&lt;/D&gt;&lt;D xsi:type="xsd:double"&gt;4483.67&lt;/D&gt;&lt;D xsi:type="xsd:double"&gt;4484.27&lt;/D&gt;&lt;D xsi:type="xsd:double"&gt;4483.57&lt;/D&gt;&lt;D xsi:type="xsd:double"&gt;4484.26&lt;/D&gt;&lt;D xsi:type="xsd:double"&gt;4481.91&lt;/D&gt;&lt;D xsi:type="xsd:double"&gt;4484.01&lt;/D&gt;&lt;D xsi:type="xsd:double"&gt;4484.67&lt;/D&gt;&lt;D xsi:type="xsd:double"&gt;4484.72&lt;/D&gt;&lt;D xsi:type="xsd:double"&gt;4485.76&lt;/D&gt;&lt;D xsi:type="xsd:double"&gt;4485.18&lt;/D&gt;&lt;D xsi:type="xsd:double"&gt;4485.33&lt;/D&gt;&lt;D xsi:type="xsd:double"&gt;4486.19&lt;/D&gt;&lt;D xsi:type="xsd:double"&gt;4486.33&lt;/D&gt;&lt;D xsi:type="xsd:double"&gt;4485.88&lt;/D&gt;&lt;D xsi:type="xsd:double"&gt;4486.25&lt;/D&gt;&lt;D xsi:type="xsd:double"&gt;4486.95&lt;/D&gt;&lt;D xsi:type="xsd:double"&gt;4487.97&lt;/D&gt;&lt;D xsi:type="xsd:double"&gt;4488.64&lt;/D&gt;&lt;D xsi:type="xsd:double"&gt;4488.26&lt;/D&gt;&lt;D xsi:type="xsd:double"&gt;4488.33&lt;/D&gt;&lt;D xsi:type="xsd:double"&gt;4488.93&lt;/D&gt;&lt;D xsi:type="xsd:double"&gt;4489.18&lt;/D&gt;&lt;D xsi:type="xsd:double"&gt;4489.03&lt;/D&gt;&lt;D xsi:type="xsd:double"&gt;4488.29&lt;/D&gt;&lt;D xsi:type="xsd:double"&gt;4487.26&lt;/D&gt;&lt;D xsi:type="xsd:double"&gt;4486.01&lt;/D&gt;&lt;D xsi:type="xsd:double"&gt;4487.82&lt;/D&gt;&lt;D xsi:type="xsd:double"&gt;4488.66&lt;/D&gt;&lt;D xsi:type="xsd:double"&gt;4488.67&lt;/D&gt;&lt;D xsi:type="xsd:double"&gt;4487.46&lt;/D&gt;&lt;D xsi:type="xsd:double"&gt;4487.02&lt;/D&gt;&lt;D xsi:type="xsd:double"&gt;4487.05&lt;/D&gt;&lt;D xsi:type="xsd:double"&gt;4486.67&lt;/D&gt;&lt;D xsi:type="xsd:double"&gt;4485.87&lt;/D&gt;&lt;D xsi:type="xsd:double"&gt;4488.17&lt;/D&gt;&lt;D xsi:type="xsd:double"&gt;4488.43&lt;/D&gt;&lt;D xsi:type="xsd:double"&gt;4488.89&lt;/D&gt;&lt;D xsi:type="xsd:double"&gt;4490.06&lt;/D&gt;&lt;D xsi:type="xsd:double"&gt;4489.66&lt;/D&gt;&lt;D xsi:type="xsd:double"&gt;4489.88&lt;/D&gt;&lt;D xsi:type="xsd:double"&gt;4489.58&lt;/D&gt;&lt;D xsi:type="xsd:double"&gt;4488.77&lt;/D&gt;&lt;D xsi:type="xsd:double"&gt;4488.84&lt;/D&gt;&lt;D xsi:type="xsd:double"&gt;4489.53&lt;/D&gt;&lt;D xsi:type="xsd:double"&gt;4489.48&lt;/D&gt;&lt;D xsi:type="xsd:double"&gt;4488.96&lt;/D&gt;&lt;D xsi:type="xsd:double"&gt;4489.47&lt;/D&gt;&lt;D xsi:type="xsd:double"&gt;4489.87&lt;/D&gt;&lt;D xsi:type="xsd:double"&gt;4492.84&lt;/D&gt;&lt;D xsi:type="xsd:double"&gt;4492.71&lt;/D&gt;&lt;D xsi:type="xsd:double"&gt;4492.36&lt;/D&gt;&lt;D xsi:type="xsd:double"&gt;4491.64&lt;/D&gt;&lt;D xsi:type="xsd:double"&gt;4492.56&lt;/D&gt;&lt;D xsi:type="xsd:double"&gt;4492.61&lt;/D&gt;&lt;D xsi:type="xsd:double"&gt;4491.44&lt;/D&gt;&lt;D xsi:type="xsd:double"&gt;4492.07&lt;/D&gt;&lt;D xsi:type="xsd:double"&gt;4491.19&lt;/D&gt;&lt;D xsi:type="xsd:double"&gt;4491.48&lt;/D&gt;&lt;D xsi:type="xsd:double"&gt;4491.76&lt;/D&gt;&lt;D xsi:type="xsd:double"&gt;4492.4&lt;/D&gt;&lt;D xsi:type="xsd:double"&gt;4491.51&lt;/D&gt;&lt;D xsi:type="xsd:double"&gt;4491.38&lt;/D&gt;&lt;D xsi:type="xsd:double"&gt;4491.51&lt;/D&gt;&lt;D xsi:type="xsd:double"&gt;4490.54&lt;/D&gt;&lt;D xsi:type="xsd:double"&gt;4491.14&lt;/D&gt;&lt;D xsi:type="xsd:double"&gt;4491.33&lt;/D&gt;&lt;D xsi:type="xsd:double"&gt;4488.74&lt;/D&gt;&lt;D xsi:type="xsd:double"&gt;4487.6&lt;/D&gt;&lt;D xsi:type="xsd:double"&gt;4485.47&lt;/D&gt;&lt;D xsi:type="xsd:double"&gt;4485.07&lt;/D&gt;&lt;D xsi:type="xsd:double"&gt;4486.6&lt;/D&gt;&lt;D xsi:type="xsd:double"&gt;4486.91&lt;/D&gt;&lt;D xsi:type="xsd:double"&gt;4486.94&lt;/D&gt;&lt;D xsi:type="xsd:double"&gt;4487.72&lt;/D&gt;&lt;D xsi:type="xsd:double"&gt;4488.12&lt;/D&gt;&lt;D xsi:type="xsd:double"&gt;4486.31&lt;/D&gt;&lt;D xsi:type="xsd:double"&gt;4487.16&lt;/D&gt;&lt;D xsi:type="xsd:double"&gt;4487.78&lt;/D&gt;&lt;D xsi:type="xsd:double"&gt;4487.49&lt;/D&gt;&lt;D xsi:type="xsd:double"&gt;4487.23&lt;/D&gt;&lt;D xsi:type="xsd:double"&gt;4487.52&lt;/D&gt;&lt;D xsi:type="xsd:double"&gt;4488.48&lt;/D&gt;&lt;D xsi:type="xsd:double"&gt;4489.55&lt;/D&gt;&lt;D xsi:type="xsd:double"&gt;4489.33&lt;/D&gt;&lt;D xsi:type="xsd:double"&gt;4489.22&lt;/D&gt;&lt;D xsi:type="xsd:double"&gt;4490.23&lt;/D&gt;&lt;D xsi:type="xsd:double"&gt;4487.46&lt;/D&gt;&lt;D xsi:type="xsd:double"&gt;4487.82&lt;/D&gt;&lt;D xsi:type="xsd:double"&gt;4487.16&lt;/D&gt;&lt;D xsi:type="xsd:double"&gt;4487.89&lt;/D&gt;&lt;D xsi:type="xsd:double"&gt;4488.09&lt;/D&gt;&lt;D xsi:type="xsd:double"&gt;4488.65&lt;/D&gt;&lt;D xsi:type="xsd:double"&gt;4488.95&lt;/D&gt;&lt;D xsi:type="xsd:double"&gt;4490.56&lt;/D&gt;&lt;D xsi:type="xsd:double"&gt;4490.82&lt;/D&gt;&lt;D xsi:type="xsd:double"&gt;4491.58&lt;/D&gt;&lt;D xsi:type="xsd:double"&gt;4491.36&lt;/D&gt;&lt;D xsi:type="xsd:double"&gt;4488.65&lt;/D&gt;&lt;D xsi:type="xsd:double"&gt;4490.58&lt;/D&gt;&lt;D xsi:type="xsd:double"&gt;4489.47&lt;/D&gt;&lt;D xsi:type="xsd:double"&gt;4488.31&lt;/D&gt;&lt;D xsi:type="xsd:double"&gt;4488.7&lt;/D&gt;&lt;D xsi:type="xsd:double"&gt;4489.72&lt;/D&gt;&lt;D xsi:type="xsd:double"&gt;4489.88&lt;/D&gt;&lt;D xsi:type="xsd:double"&gt;4490.52&lt;/D&gt;&lt;D xsi:type="xsd:double"&gt;4490.7&lt;/D&gt;&lt;D xsi:type="xsd:double"&gt;4491.17&lt;/D&gt;&lt;D xsi:type="xsd:double"&gt;4491.68&lt;/D&gt;&lt;D xsi:type="xsd:double"&gt;4492.52&lt;/D&gt;&lt;D xsi:type="xsd:double"&gt;4492.6&lt;/D&gt;&lt;D xsi:type="xsd:double"&gt;4494.07&lt;/D&gt;&lt;D xsi:type="xsd:double"&gt;4491.55&lt;/D&gt;&lt;D xsi:type="xsd:double"&gt;4490.31&lt;/D&gt;&lt;D xsi:type="xsd:double"&gt;4491.2&lt;/D&gt;&lt;D xsi:type="xsd:double"&gt;4491.72&lt;/D&gt;&lt;D xsi:type="xsd:double"&gt;4492.5&lt;/D&gt;&lt;D xsi:type="xsd:double"&gt;4492.86&lt;/D&gt;&lt;D xsi:type="xsd:double"&gt;4493.29&lt;/D&gt;&lt;D xsi:type="xsd:double"&gt;4493.45&lt;/D&gt;&lt;D xsi:type="xsd:double"&gt;4493.86&lt;/D&gt;&lt;D xsi:type="xsd:double"&gt;4494.29&lt;/D&gt;&lt;D xsi:type="xsd:double"&gt;4492.04&lt;/D&gt;&lt;D xsi:type="xsd:double"&gt;4492.14&lt;/D&gt;&lt;D xsi:type="xsd:double"&gt;4492.06&lt;/D&gt;&lt;D xsi:type="xsd:double"&gt;4492.11&lt;/D&gt;&lt;D xsi:type="xsd:double"&gt;4491.91&lt;/D&gt;&lt;D xsi:type="xsd:double"&gt;4491.33&lt;/D&gt;&lt;D xsi:type="xsd:double"&gt;4491.47&lt;/D&gt;&lt;D xsi:type="xsd:double"&gt;4491.61&lt;/D&gt;&lt;D xsi:type="xsd:double"&gt;4491.92&lt;/D&gt;&lt;D xsi:type="xsd:double"&gt;4490.68&lt;/D&gt;&lt;D xsi:type="xsd:double"&gt;4489.77&lt;/D&gt;&lt;D xsi:type="xsd:double"&gt;4491.31&lt;/D&gt;&lt;D xsi:type="xsd:double"&gt;4488.96&lt;/D&gt;&lt;D xsi:type="xsd:double"&gt;4490.62&lt;/D&gt;&lt;D xsi:type="xsd:double"&gt;4489.87&lt;/D&gt;&lt;D xsi:type="xsd:double"&gt;4489.58&lt;/D&gt;&lt;D xsi:type="xsd:double"&gt;4491.42&lt;/D&gt;&lt;D xsi:type="xsd:double"&gt;4491.89&lt;/D&gt;&lt;D xsi:type="xsd:double"&gt;4491.94&lt;/D&gt;&lt;D xsi:type="xsd:double"&gt;4490.6&lt;/D&gt;&lt;D xsi:type="xsd:double"&gt;4491.31&lt;/D&gt;&lt;D xsi:type="xsd:double"&gt;4491.1&lt;/D&gt;&lt;D xsi:type="xsd:double"&gt;4491.39&lt;/D&gt;&lt;D xsi:type="xsd:double"&gt;4490.64&lt;/D&gt;&lt;D xsi:type="xsd:double"&gt;4492.12&lt;/D&gt;&lt;D xsi:type="xsd:double"&gt;4491.99&lt;/D&gt;&lt;D xsi:type="xsd:double"&gt;4492.99&lt;/D&gt;&lt;D xsi:type="xsd:double"&gt;4492.48&lt;/D&gt;&lt;D xsi:type="xsd:double"&gt;4492.76&lt;/D&gt;&lt;D xsi:type="xsd:double"&gt;4493.73&lt;/D&gt;&lt;D xsi:type="xsd:double"&gt;4493.57&lt;/D&gt;&lt;D xsi:type="xsd:double"&gt;4496.05&lt;/D&gt;&lt;D xsi:type="xsd:double"&gt;4494.52&lt;/D&gt;&lt;D xsi:type="xsd:double"&gt;4494.97&lt;/D&gt;&lt;D xsi:type="xsd:double"&gt;4495.74&lt;/D&gt;&lt;D xsi:type="xsd:double"&gt;4496.23&lt;/D&gt;&lt;D xsi:type="xsd:double"&gt;4496.69&lt;/D&gt;&lt;D xsi:type="xsd:double"&gt;4497.47&lt;/D&gt;&lt;D xsi:type="xsd:double"&gt;4497.66&lt;/D&gt;&lt;D xsi:type="xsd:double"&gt;4497.36&lt;/D&gt;&lt;D xsi:type="xsd:double"&gt;4498.01&lt;/D&gt;&lt;D xsi:type="xsd:double"&gt;4497.95&lt;/D&gt;&lt;D xsi:type="xsd:double"&gt;4497.79&lt;/D&gt;&lt;D xsi:type="xsd:double"&gt;4496.44&lt;/D&gt;&lt;D xsi:type="xsd:double"&gt;4495.96&lt;/D&gt;&lt;D xsi:type="xsd:double"&gt;4496.5&lt;/D&gt;&lt;D xsi:type="xsd:double"&gt;4495.56&lt;/D&gt;&lt;D xsi:type="xsd:double"&gt;4496.41&lt;/D&gt;&lt;D xsi:type="xsd:double"&gt;4496.06&lt;/D&gt;&lt;D xsi:type="xsd:double"&gt;4495.47&lt;/D&gt;&lt;D xsi:type="xsd:double"&gt;4496.25&lt;/D&gt;&lt;D xsi:type="xsd:double"&gt;4495.82&lt;/D&gt;&lt;D xsi:type="xsd:double"&gt;4496.68&lt;/D&gt;&lt;D xsi:type="xsd:double"&gt;4497.45&lt;/D&gt;&lt;D xsi:type="xsd:double"&gt;4498.16&lt;/D&gt;&lt;D xsi:type="xsd:double"&gt;4499.23&lt;/D&gt;&lt;D xsi:type="xsd:double"&gt;4499.44&lt;/D&gt;&lt;D xsi:type="xsd:double"&gt;4499.49&lt;/D&gt;&lt;D xsi:type="xsd:double"&gt;4499.48&lt;/D&gt;&lt;D xsi:type="xsd:double"&gt;4497.42&lt;/D&gt;&lt;D xsi:type="xsd:double"&gt;4496.12&lt;/D&gt;&lt;D xsi:type="xsd:double"&gt;4496.26&lt;/D&gt;&lt;D xsi:type="xsd:double"&gt;4495.34&lt;/D&gt;&lt;D xsi:type="xsd:double"&gt;4494.44&lt;/D&gt;&lt;D xsi:type="xsd:double"&gt;4495.85&lt;/D&gt;&lt;D xsi:type="xsd:double"&gt;4495.54&lt;/D&gt;&lt;D xsi:type="xsd:double"&gt;4495.29&lt;/D&gt;&lt;D xsi:type="xsd:double"&gt;4495.74&lt;/D&gt;&lt;D xsi:type="xsd:double"&gt;4497.09&lt;/D&gt;&lt;D xsi:type="xsd:double"&gt;4495.92&lt;/D&gt;&lt;D xsi:type="xsd:double"&gt;4496.19&lt;/D&gt;&lt;D xsi:type="xsd:double"&gt;4497.7&lt;/D&gt;&lt;D xsi:type="xsd:double"&gt;4497.77&lt;/D&gt;&lt;D xsi:type="xsd:double"&gt;4497.77&lt;/D&gt;&lt;D xsi:type="xsd:double"&gt;4497.77&lt;/D&gt;&lt;D xsi:type="xsd:double"&gt;4497.64&lt;/D&gt;&lt;D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xsi:type="xsd:double"&gt;4497.63&lt;/D&gt;&lt;/FQL&gt;&lt;FQL&gt;&lt;Q&gt;SP50^TICK&lt;/Q&gt;&lt;R&gt;401&lt;/R&gt;&lt;C&gt;1&lt;/C&gt;&lt;D xsi:type="xsd:double"&gt;4434.34&lt;/D&gt;&lt;D xsi:type="xsd:double"&gt;4433.63&lt;/D&gt;&lt;D xsi:type="xsd:double"&gt;4434.11&lt;/D&gt;&lt;D xsi:type="xsd:double"&gt;4435.29&lt;/D&gt;&lt;D xsi:type="xsd:double"&gt;4437.08&lt;/D&gt;&lt;D xsi:type="xsd:double"&gt;4436.48&lt;/D&gt;&lt;D xsi:type="xsd:double"&gt;4436.01&lt;/D&gt;&lt;D xsi:type="xsd:double"&gt;4436.1&lt;/D&gt;&lt;D xsi:type="xsd:double"&gt;4436.05&lt;/D&gt;&lt;D xsi:type="xsd:double"&gt;4436.8&lt;/D&gt;&lt;D xsi:type="xsd:double"&gt;4437.14&lt;/D&gt;&lt;D xsi:type="xsd:double"&gt;4438.56&lt;/D&gt;&lt;D xsi:type="xsd:double"&gt;4441.72&lt;/D&gt;&lt;D xsi:type="xsd:double"&gt;4442.5&lt;/D&gt;&lt;D xsi:type="xsd:double"&gt;4441.62&lt;/D&gt;&lt;D xsi:type="xsd:double"&gt;4445.51&lt;/D&gt;&lt;D xsi:type="xsd:double"&gt;4447.23&lt;/D&gt;&lt;D xsi:type="xsd:double"&gt;4445.99&lt;/D&gt;&lt;D xsi:type="xsd:double"&gt;4446.08&lt;/D&gt;&lt;D xsi:type="xsd:double"&gt;4446.45&lt;/D&gt;&lt;D xsi:type="xsd:double"&gt;4444.87&lt;/D&gt;&lt;D xsi:type="xsd:double"&gt;4445.14&lt;/D&gt;&lt;D xsi:type="xsd:double"&gt;4446.43&lt;/D&gt;&lt;D xsi:type="xsd:double"&gt;4446.61&lt;/D&gt;&lt;D xsi:type="xsd:double"&gt;4445.53&lt;/D&gt;&lt;D xsi:type="xsd:double"&gt;4444.98&lt;/D&gt;&lt;D xsi:type="xsd:double"&gt;4441.95&lt;/D&gt;&lt;D xsi:type="xsd:double"&gt;4443.33&lt;/D&gt;&lt;D xsi:type="xsd:double"&gt;4444.37&lt;/D&gt;&lt;D xsi:type="xsd:double"&gt;4444.55&lt;/D&gt;&lt;D xsi:type="xsd:double"&gt;4453.51&lt;/D&gt;&lt;D xsi:type="xsd:double"&gt;4453.03&lt;/D&gt;&lt;D xsi:type="xsd:double"&gt;4455.28&lt;/D&gt;&lt;D xsi:type="xsd:double"&gt;4453.3&lt;/D&gt;&lt;D xsi:type="xsd:double"&gt;4456.2&lt;/D&gt;&lt;D xsi:type="xsd:double"&gt;4457.63&lt;/D&gt;&lt;D xsi:type="xsd:double"&gt;4456.82&lt;/D&gt;&lt;D xsi:type="xsd:double"&gt;4457.45&lt;/D&gt;&lt;D xsi:type="xsd:double"&gt;4457.46&lt;/D&gt;&lt;D xsi:type="xsd:double"&gt;4456.56&lt;/D&gt;&lt;D xsi:type="xsd:double"&gt;4454.27&lt;/D&gt;&lt;D xsi:type="xsd:double"&gt;4453.78&lt;/D&gt;&lt;D xsi:type="xsd:double"&gt;4454.59&lt;/D&gt;&lt;D xsi:type="xsd:double"&gt;4455.81&lt;/D&gt;&lt;D xsi:type="xsd:double"&gt;4457.91&lt;/D&gt;&lt;D xsi:type="xsd:double"&gt;4461.23&lt;/D&gt;&lt;D xsi:type="xsd:double"&gt;4461.62&lt;/D&gt;&lt;D xsi:type="xsd:double"&gt;4463.61&lt;/D&gt;&lt;D xsi:type="xsd:double"&gt;4462.81&lt;/D&gt;&lt;D xsi:type="xsd:double"&gt;4463.11&lt;/D&gt;&lt;D xsi:type="xsd:double"&gt;4463.05&lt;/D&gt;&lt;D xsi:type="xsd:double"&gt;4464.56&lt;/D&gt;&lt;D xsi:type="xsd:double"&gt;4466.18&lt;/D&gt;&lt;D xsi:type="xsd:double"&gt;4465.23&lt;/D&gt;&lt;D xsi:type="xsd:double"&gt;4465.85&lt;/D&gt;&lt;D xsi:type="xsd:double"&gt;4464.47&lt;/D&gt;&lt;D xsi:type="xsd:double"&gt;4464.23&lt;/D&gt;&lt;D xsi:type="xsd:double"&gt;4465.02&lt;/D&gt;&lt;D xsi:type="xsd:double"&gt;4466.06&lt;/D&gt;&lt;D xsi:type="xsd:double"&gt;4465.85&lt;/D&gt;&lt;D xsi:type="xsd:double"&gt;4469.05&lt;/D&gt;&lt;D xsi:type="xsd:double"&gt;4470.52&lt;/D&gt;&lt;D xsi:type="xsd:double"&gt;4471.31&lt;/D&gt;&lt;D xsi:type="xsd:double"&gt;4471.58&lt;/D&gt;&lt;D xsi:type="xsd:double"&gt;4472.35&lt;/D&gt;&lt;D xsi:type="xsd:double"&gt;4472.87&lt;/D&gt;&lt;D xsi:type="xsd:double"&gt;4473.45&lt;/D&gt;&lt;D xsi:type="xsd:double"&gt;4467&lt;/D&gt;&lt;D xsi:type="xsd:double"&gt;4466.86&lt;/D&gt;&lt;D xsi:type="xsd:double"&gt;4465.35&lt;/D&gt;&lt;D xsi:type="xsd:double"&gt;4464.76&lt;/D&gt;&lt;D xsi:type="xsd:double"&gt;4464.61&lt;/D&gt;&lt;D xsi:type="xsd:double"&gt;4465.02&lt;/D&gt;&lt;D xsi:type="xsd:double"&gt;4465.71&lt;/D&gt;&lt;D xsi:type="xsd:double"&gt;4464.7&lt;/D&gt;&lt;D xsi:type="xsd:double"&gt;4462.32&lt;/D&gt;&lt;D xsi:type="xsd:double"&gt;4462.23&lt;/D&gt;&lt;D xsi:type="xsd:double"&gt;4462.6&lt;/D&gt;&lt;D xsi:type="xsd:double"&gt;4461.7&lt;/D&gt;&lt;D xsi:type="xsd:double"&gt;4465.12&lt;/D&gt;&lt;D xsi:type="xsd:double"&gt;4466.46&lt;/D&gt;&lt;D xsi:type="xsd:double"&gt;4468.01&lt;/D&gt;&lt;D xsi:type="xsd:double"&gt;4467.93&lt;/D&gt;&lt;D xsi:type="xsd:double"&gt;4465.62&lt;/D&gt;&lt;D xsi:type="xsd:double"&gt;4463.69&lt;/D&gt;&lt;D xsi:type="xsd:double"&gt;4462.29&lt;/D&gt;&lt;D xsi:type="xsd:double"&gt;4462.8&lt;/D&gt;&lt;D xsi:type="xsd:double"&gt;4463.65&lt;/D&gt;&lt;D xsi:type="xsd:double"&gt;4463.42&lt;/D&gt;&lt;D xsi:type="xsd:double"&gt;4464.21&lt;/D&gt;&lt;D xsi:type="xsd:double"&gt;4464.38&lt;/D&gt;&lt;D xsi:type="xsd:double"&gt;4464.99&lt;/D&gt;&lt;D xsi:type="xsd:double"&gt;4465.17&lt;/D&gt;&lt;D xsi:type="xsd:double"&gt;4466.1&lt;/D&gt;&lt;D xsi:type="xsd:double"&gt;4465.68&lt;/D&gt;&lt;D xsi:type="xsd:double"&gt;4466.29&lt;/D&gt;&lt;D xsi:type="xsd:double"&gt;4468.03&lt;/D&gt;&lt;D xsi:type="xsd:double"&gt;4466.93&lt;/D&gt;&lt;D xsi:type="xsd:double"&gt;4467.29&lt;/D&gt;&lt;D xsi:type="xsd:double"&gt;4467.24&lt;/D&gt;&lt;D xsi:type="xsd:double"&gt;4468.74&lt;/D&gt;&lt;D xsi:type="xsd:double"&gt;4467.87&lt;/D&gt;&lt;D xsi:type="xsd:double"&gt;4469.77&lt;/D&gt;&lt;D xsi:type="xsd:double"&gt;4470.19&lt;/D&gt;&lt;D xsi:type="xsd:double"&gt;4470.69&lt;/D&gt;&lt;D xsi:type="xsd:double"&gt;4470.93&lt;/D&gt;&lt;D xsi:type="xsd:double"&gt;4471.65&lt;/D&gt;&lt;D xsi:type="xsd:double"&gt;4471.56&lt;/D&gt;&lt;D xsi:type="xsd:double"&gt;4471.58&lt;/D&gt;&lt;D xsi:type="xsd:double"&gt;4472.11&lt;/D&gt;&lt;D xsi:type="xsd:double"&gt;4470.96&lt;/D&gt;&lt;D xsi:type="xsd:double"&gt;4472.75&lt;/D&gt;&lt;D xsi:type="xsd:double"&gt;4473.81&lt;/D&gt;&lt;D xsi:type="xsd:double"&gt;4473.79&lt;/D&gt;&lt;D xsi:type="xsd:double"&gt;4474.57&lt;/D&gt;&lt;D xsi:type="xsd:double"&gt;4474.67&lt;/D&gt;&lt;D xsi:type="xsd:double"&gt;4474.22&lt;/D&gt;&lt;D xsi:type="xsd:double"&gt;4475.19&lt;/D&gt;&lt;D xsi:type="xsd:double"&gt;4474.49&lt;/D&gt;&lt;D xsi:type="xsd:double"&gt;4474.59&lt;/D&gt;&lt;D xsi:type="xsd:double"&gt;4476.18&lt;/D&gt;&lt;D xsi:type="xsd:double"&gt;4477.01&lt;/D&gt;&lt;D xsi:type="xsd:double"&gt;4477.21&lt;/D&gt;&lt;D xsi:type="xsd:double"&gt;4477.27&lt;/D&gt;&lt;D xsi:type="xsd:double"&gt;4478.78&lt;/D&gt;&lt;D xsi:type="xsd:double"&gt;4481.22&lt;/D&gt;&lt;D xsi:type="xsd:double"&gt;4480.62&lt;/D&gt;&lt;D xsi:type="xsd:double"&gt;4481.25&lt;/D&gt;&lt;D xsi:type="xsd:double"&gt;4482.03&lt;/D&gt;&lt;D xsi:type="xsd:double"&gt;4482.92&lt;/D&gt;&lt;D xsi:type="xsd:double"&gt;4483.91&lt;/D&gt;&lt;D xsi:type="xsd:double"&gt;4484.62&lt;/D&gt;&lt;D xsi:type="xsd:double"&gt;4484.59&lt;/D&gt;&lt;D xsi:type="xsd:double"&gt;4485.31&lt;/D&gt;&lt;D xsi:type="xsd:double"&gt;4485.08&lt;/D&gt;&lt;D xsi:type="xsd:double"&gt;4483.93&lt;/D&gt;&lt;D xsi:type="xsd:double"&gt;4484.14&lt;/D&gt;&lt;D xsi:type="xsd:double"&gt;4483.17&lt;/D&gt;&lt;D xsi:type="xsd:double"&gt;4481.79&lt;/D&gt;&lt;D xsi:type="xsd:double"&gt;4482.02&lt;/D&gt;&lt;D xsi:type="xsd:double"&gt;4482.19&lt;/D&gt;&lt;D xsi:type="xsd:double"&gt;4483.71&lt;/D&gt;&lt;D xsi:type="xsd:double"&gt;4483.7&lt;/D&gt;&lt;D xsi:type="xsd:double"&gt;4484.06&lt;/D&gt;&lt;D xsi:type="xsd:double"&gt;4484.09&lt;/D&gt;&lt;D xsi:type="xsd:double"&gt;4483.3&lt;/D&gt;&lt;D xsi:type="xsd:double"&gt;4481.34&lt;/D&gt;&lt;D xsi:type="xsd:double"&gt;4481.63&lt;/D&gt;&lt;D xsi:type="xsd:double"&gt;4482.91&lt;/D&gt;&lt;D xsi:type="xsd:double"&gt;4482.36&lt;/D&gt;&lt;D xsi:type="xsd:double"&gt;4483.08&lt;/D&gt;&lt;D xsi:type="xsd:double"&gt;4482.05&lt;/D&gt;&lt;D xsi:type="xsd:double"&gt;4483.49&lt;/D&gt;&lt;D xsi:type="xsd:double"&gt;4483.35&lt;/D&gt;&lt;D xsi:type="xsd:double"&gt;4483.25&lt;/D&gt;&lt;D xsi:type="xsd:double"&gt;4482.37&lt;/D&gt;&lt;D xsi:type="xsd:double"&gt;4481.34&lt;/D&gt;&lt;D xsi:type="xsd:double"&gt;4481.93&lt;/D&gt;&lt;D xsi:type="xsd:double"&gt;4483.72&lt;/D&gt;&lt;D xsi:type="xsd:double"&gt;4483.39&lt;/D&gt;&lt;D xsi:type="xsd:double"&gt;4484.13&lt;/D&gt;&lt;D xsi:type="xsd:double"&gt;4483.69&lt;/D&gt;&lt;D xsi:type="xsd:double"&gt;4483.24&lt;/D&gt;&lt;D xsi:type="xsd:double"&gt;4483.15&lt;/D&gt;&lt;D xsi:type="xsd:double"&gt;4482.38&lt;/D&gt;&lt;D xsi:type="xsd:double"&gt;4483.13&lt;/D&gt;&lt;D xsi:type="xsd:double"&gt;4482.71&lt;/D&gt;&lt;D xsi:type="xsd:double"&gt;4484.24&lt;/D&gt;&lt;D xsi:type="xsd:double"&gt;4484.01&lt;/D&gt;&lt;D xsi:type="xsd:double"&gt;4484.46&lt;/D&gt;&lt;D xsi:type="xsd:double"&gt;4485.54&lt;/D&gt;&lt;D xsi:type="xsd:double"&gt;4486.38&lt;/D&gt;&lt;D xsi:type="xsd:double"&gt;4487.08&lt;/D&gt;&lt;D xsi:type="xsd:double"&gt;4487.2&lt;/D&gt;&lt;D xsi:type="xsd:double"&gt;4488.21&lt;/D&gt;&lt;D xsi:type="xsd:double"&gt;4488.13&lt;/D&gt;&lt;D xsi:type="xsd:double"&gt;4490.16&lt;/D&gt;&lt;D xsi:type="xsd:double"&gt;4489.42&lt;/D&gt;&lt;D xsi:type="xsd:double"&gt;4488.49&lt;/D&gt;&lt;D xsi:type="xsd:double"&gt;4489.1&lt;/D&gt;&lt;D xsi:type="xsd:double"&gt;4489.52&lt;/D&gt;&lt;D xsi:type="xsd:double"&gt;4487.74&lt;/D&gt;&lt;D xsi:type="xsd:double"&gt;4488.53&lt;/D&gt;&lt;D xsi:type="xsd:double"&gt;4488.61&lt;/D&gt;&lt;D xsi:type="xsd:double"&gt;4489.49&lt;/D&gt;&lt;D xsi:type="xsd:double"&gt;4489.29&lt;/D&gt;&lt;D xsi:type="xsd:double"&gt;4488.76&lt;/D&gt;&lt;D xsi:type="xsd:double"&gt;4486.48&lt;/D&gt;&lt;D xsi:type="xsd:double"&gt;4485.58&lt;/D&gt;&lt;D xsi:type="xsd:double"&gt;4486.07&lt;/D&gt;&lt;D xsi:type="xsd:double"&gt;4486.12&lt;/D&gt;&lt;D xsi:type="xsd:double"&gt;4486.25&lt;/D&gt;&lt;D xsi:type="xsd:double"&gt;4485.93&lt;/D&gt;&lt;D xsi:type="xsd:double"&gt;4485.12&lt;/D&gt;&lt;D xsi:type="xsd:double"&gt;4485.71&lt;/D&gt;&lt;D xsi:type="xsd:double"&gt;4485.52&lt;/D&gt;&lt;D xsi:type="xsd:double"&gt;4483.64&lt;/D&gt;&lt;D xsi:type="xsd:double"&gt;4483.72&lt;/D&gt;&lt;D xsi:type="xsd:double"&gt;4484.27&lt;/D&gt;&lt;D xsi:type="xsd:double"&gt;4483.53&lt;/D&gt;&lt;D xsi:type="xsd:double"&gt;4484.28&lt;/D&gt;&lt;D xsi:type="xsd:double"&gt;4482.1&lt;/D&gt;&lt;D xsi:type="xsd:double"&gt;4484.06&lt;/D&gt;&lt;D xsi:type="xsd:double"&gt;4484.66&lt;/D&gt;&lt;D xsi:type="xsd:double"&gt;4484.72&lt;/D&gt;&lt;D xsi:type="xsd:double"&gt;4485.72&lt;/D&gt;&lt;D xsi:type="xsd:double"&gt;4485.24&lt;/D&gt;&lt;D xsi:type="xsd:double"&gt;4485.39&lt;/D&gt;&lt;D xsi:type="xsd:double"&gt;4486.22&lt;/D&gt;&lt;D xsi:type="xsd:double"&gt;4486.29&lt;/D&gt;&lt;D xsi:type="xsd:double"&gt;4485.88&lt;/D&gt;&lt;D xsi:type="xsd:double"&gt;4486.34&lt;/D&gt;&lt;D xsi:type="xsd:double"&gt;4486.91&lt;/D&gt;&lt;D xsi:type="xsd:double"&gt;4487.97&lt;/D&gt;&lt;D xsi:type="xsd:double"&gt;4488.61&lt;/D&gt;&lt;D xsi:type="xsd:double"&gt;4488.29&lt;/D&gt;&lt;D xsi:type="xsd:double"&gt;4488.3&lt;/D&gt;&lt;D xsi:type="xsd:double"&gt;4489.04&lt;/D&gt;&lt;D xsi:type="xsd:double"&gt;4489.17&lt;/D&gt;&lt;D xsi:type="xsd:double"&gt;4488.96&lt;/D&gt;&lt;D xsi:type="xsd:double"&gt;4488.29&lt;/D&gt;&lt;D xsi:type="xsd:double"&gt;4487.28&lt;/D&gt;&lt;D xsi:type="xsd:double"&gt;4485.99&lt;/D&gt;&lt;D xsi:type="xsd:double"&gt;4487.79&lt;/D&gt;&lt;D xsi:type="xsd:double"&gt;4488.81&lt;/D&gt;&lt;D xsi:type="xsd:double"&gt;4488.6&lt;/D&gt;&lt;D xsi:type="xsd:double"&gt;4487.58&lt;/D&gt;&lt;D xsi:type="xsd:double"&gt;4487.05&lt;/D&gt;&lt;D xsi:type="xsd:double"&gt;4487.05&lt;/D&gt;&lt;D xsi:type="xsd:double"&gt;4486.65&lt;/D&gt;&lt;D xsi:type="xsd:double"&gt;4485.88&lt;/D&gt;&lt;D xsi:type="xsd:double"&gt;4488.19&lt;/D&gt;&lt;D xsi:type="xsd:double"&gt;4488.36&lt;/D&gt;&lt;D xsi:type="xsd:double"&gt;4488.9&lt;/D&gt;&lt;D xsi:type="xsd:double"&gt;4489.88&lt;/D&gt;&lt;D xsi:type="xsd:double"&gt;4489.66&lt;/D&gt;&lt;D xsi:type="xsd:double"&gt;4489.88&lt;/D&gt;&lt;D xsi:type="xsd:double"&gt;4489.56&lt;/D&gt;&lt;D xsi:type="xsd:double"&gt;4488.65&lt;/D&gt;&lt;D xsi:type="xsd:double"&gt;4488.79&lt;/D&gt;&lt;D xsi:type="xsd:double"&gt;4489.54&lt;/D&gt;&lt;D xsi:type="xsd:double"&gt;4489.32&lt;/D&gt;&lt;D xsi:type="xsd:double"&gt;4488.99&lt;/D&gt;&lt;D xsi:type="xsd:double"&gt;4489.43&lt;/D&gt;&lt;D xsi:type="xsd:double"&gt;4489.92&lt;/D&gt;&lt;D xsi:type="xsd:double"&gt;4492.76&lt;/D&gt;&lt;D xsi:type="xsd:double"&gt;4492.76&lt;/D&gt;&lt;D xsi:type="xsd:double"&gt;4492.33&lt;/D&gt;&lt;D xsi:type="xsd:double"&gt;4491.64&lt;/D&gt;&lt;D xsi:type="xsd:double"&gt;4492.6&lt;/D&gt;&lt;D xsi:type="xsd:double"&gt;4492.54&lt;/D&gt;&lt;D xsi:type="xsd:double"&gt;4491.47&lt;/D&gt;&lt;D xsi:type="xsd:double"&gt;4491.99&lt;/D&gt;&lt;D xsi:type="xsd:double"&gt;4491.25&lt;/D&gt;&lt;D xsi:type="xsd:double"&gt;4491.41&lt;/D&gt;&lt;D xsi:type="xsd:double"&gt;4491.69&lt;/D&gt;&lt;D xsi:type="xsd:double"&gt;4492.35&lt;/D&gt;&lt;D xsi:type="xsd:double"&gt;4491.55&lt;/D&gt;&lt;D xsi:type="xsd:double"&gt;4491.38&lt;/D&gt;&lt;D xsi:type="xsd:double"&gt;4491.49&lt;/D&gt;&lt;D xsi:type="xsd:double"&gt;4490.49&lt;/D&gt;&lt;D xsi:type="xsd:double"&gt;4491.06&lt;/D&gt;&lt;D xsi:type="xsd:double"&gt;4491.33&lt;/D&gt;&lt;D xsi:type="xsd:double"&gt;4488.72&lt;/D&gt;&lt;D xsi:type="xsd:double"&gt;4487.59&lt;/D&gt;&lt;D xsi:type="xsd:double"&gt;4485.41&lt;/D&gt;&lt;D xsi:type="xsd:double"&gt;4484.89&lt;/D&gt;&lt;D xsi:type="xsd:double"&gt;4486.59&lt;/D&gt;&lt;D xsi:type="xsd:double"&gt;4486.93&lt;/D&gt;&lt;D xsi:type="xsd:double"&gt;4486.91&lt;/D&gt;&lt;D xsi:type="xsd:double"&gt;4487.66&lt;/D&gt;&lt;D xsi:type="xsd:double"&gt;4488.12&lt;/D&gt;&lt;D xsi:type="xsd:double"&gt;4486.24&lt;/D&gt;&lt;D xsi:type="xsd:double"&gt;4487.14&lt;/D&gt;&lt;D xsi:type="xsd:double"&gt;4487.79&lt;/D&gt;&lt;D xsi:type="xsd:double"&gt;4487.51&lt;/D&gt;&lt;D xsi:type="xsd:double"&gt;4487.26&lt;/D&gt;&lt;D xsi:type="xsd:double"&gt;4487.5&lt;/D&gt;&lt;D xsi:type="xsd:double"&gt;4488.55&lt;/D&gt;&lt;D xsi:type="xsd:double"&gt;4489.52&lt;/D&gt;&lt;D xsi:type="xsd:double"&gt;4489.38&lt;/D&gt;&lt;D xsi:type="xsd:double"&gt;4489.24&lt;/D&gt;&lt;D xsi:type="xsd:double"&gt;4490.23&lt;/D&gt;&lt;D xsi:type="xsd:double"&gt;4487.48&lt;/D&gt;&lt;D xsi:type="xsd:double"&gt;4487.82&lt;/D&gt;&lt;D xsi:type="xsd:double"&gt;4487.14&lt;/D&gt;&lt;D xsi:type="xsd:double"&gt;4487.93&lt;/D&gt;&lt;D xsi:type="xsd:double"&gt;4488.08&lt;/D&gt;&lt;D xsi:type="xsd:double"&gt;4488.65&lt;/D&gt;&lt;D xsi:type="xsd:double"&gt;4488.96&lt;/D&gt;&lt;D xsi:type="xsd:double"&gt;4490.5&lt;/D&gt;&lt;D xsi:type="xsd:double"&gt;4490.8&lt;/D&gt;&lt;D xsi:type="xsd:double"&gt;4491.6&lt;/D&gt;&lt;D xsi:type="xsd:double"&gt;4491.34&lt;/D&gt;&lt;D xsi:type="xsd:double"&gt;4488.62&lt;/D&gt;&lt;D xsi:type="xsd:double"&gt;4490.62&lt;/D&gt;&lt;D xsi:type="xsd:double"&gt;4489.46&lt;/D&gt;&lt;D xsi:type="xsd:double"&gt;4488.3&lt;/D&gt;&lt;D xsi:type="xsd:double"&gt;4488.69&lt;/D&gt;&lt;D xsi:type="xsd:double"&gt;4489.75&lt;/D&gt;&lt;D xsi:type="xsd:double"&gt;4489.85&lt;/D&gt;&lt;D xsi:type="xsd:double"&gt;4490.51&lt;/D&gt;&lt;D xsi:type="xsd:double"&gt;4490.56&lt;/D&gt;&lt;D xsi:type="xsd:double"&gt;4490.96&lt;/D&gt;&lt;D xsi:type="xsd:double"&gt;4491.67&lt;/D&gt;&lt;D xsi:type="xsd:double"&gt;4492.49&lt;/D&gt;&lt;D xsi:type="xsd:double"&gt;4492.52&lt;/D&gt;&lt;D xsi:type="xsd:double"&gt;4494.03&lt;/D&gt;&lt;D xsi:type="xsd:double"&gt;4491.54&lt;/D&gt;&lt;D xsi:type="xsd:double"&gt;4490.33&lt;/D&gt;&lt;D xsi:type="xsd:double"&gt;4491.19&lt;/D&gt;&lt;D xsi:type="xsd:double"&gt;4491.67&lt;/D&gt;&lt;D xsi:type="xsd:double"&gt;4492.5&lt;/D&gt;&lt;D xsi:type="xsd:double"&gt;4492.92&lt;/D&gt;&lt;D xsi:type="xsd:double"&gt;4493.29&lt;/D&gt;&lt;D xsi:type="xsd:double"&gt;4493.42&lt;/D&gt;&lt;D xsi:type="xsd:double"&gt;4493.81&lt;/D&gt;&lt;D xsi:type="xsd:double"&gt;4494.29&lt;/D&gt;&lt;D xsi:type="xsd:double"&gt;4492.09&lt;/D&gt;&lt;D xsi:type="xsd:double"&gt;4492.11&lt;/D&gt;&lt;D xsi:type="xsd:double"&gt;4492.05&lt;/D&gt;&lt;D xsi:type="xsd:double"&gt;4492.13&lt;/D&gt;&lt;D xsi:type="xsd:double"&gt;4491.93&lt;/D&gt;&lt;D xsi:type="xsd:double"&gt;4491.34&lt;/D&gt;&lt;D xsi:type="xsd:double"&gt;4491.44&lt;/D&gt;&lt;D xsi:type="xsd:double"&gt;4491.56&lt;/D&gt;&lt;D xsi:type="xsd:double"&gt;4492&lt;/D&gt;&lt;D xsi:type="xsd:double"&gt;4490.66&lt;/D&gt;&lt;D xsi:type="xsd:double"&gt;4489.68&lt;/D&gt;&lt;D xsi:type="xsd:double"&gt;4491.33&lt;/D&gt;&lt;D xsi:type="xsd:double"&gt;4488.92&lt;/D&gt;&lt;D xsi:type="xsd:double"&gt;4490.63&lt;/D&gt;&lt;D xsi:type="xsd:double"&gt;4489.97&lt;/D&gt;&lt;D xsi:type="xsd:double"&gt;4489.44&lt;/D&gt;&lt;D xsi:type="xsd:double"&gt;4491.4&lt;/D&gt;&lt;D xsi:type="xsd:double"&gt;4491.88&lt;/D&gt;&lt;D xsi:type="xsd:double"&gt;4491.85&lt;/D&gt;&lt;D xsi:type="xsd:double"&gt;4490.57&lt;/D&gt;&lt;D xsi:type="xsd:double"&gt;4491.17&lt;/D&gt;&lt;D xsi:type="xsd:double"&gt;4491.02&lt;/D&gt;&lt;D xsi:type="xsd:double"&gt;4491.37&lt;/D&gt;&lt;D xsi:type="xsd:double"&gt;4490.66&lt;/D&gt;&lt;D xsi:type="xsd:double"&gt;4492.06&lt;/D&gt;&lt;D xsi:type="xsd:double"&gt;4491.9&lt;/D&gt;&lt;D xsi:type="xsd:double"&gt;4493&lt;/D&gt;&lt;D xsi:type="xsd:double"&gt;4492.53&lt;/D&gt;&lt;D xsi:type="xsd:double"&gt;4492.75&lt;/D&gt;&lt;D xsi:type="xsd:double</t>
        </r>
      </text>
    </comment>
    <comment ref="A5" authorId="0" shapeId="0" xr:uid="{AC849D82-D9F1-474C-9783-0739DA9873B5}">
      <text>
        <r>
          <rPr>
            <b/>
            <sz val="9"/>
            <color indexed="81"/>
            <rFont val="Tahoma"/>
            <family val="2"/>
          </rPr>
          <t>"&gt;4493.67&lt;/D&gt;&lt;D xsi:type="xsd:double"&gt;4493.54&lt;/D&gt;&lt;D xsi:type="xsd:double"&gt;4496.03&lt;/D&gt;&lt;D xsi:type="xsd:double"&gt;4494.57&lt;/D&gt;&lt;D xsi:type="xsd:double"&gt;4494.99&lt;/D&gt;&lt;D xsi:type="xsd:double"&gt;4495.72&lt;/D&gt;&lt;D xsi:type="xsd:double"&gt;4496.21&lt;/D&gt;&lt;D xsi:type="xsd:double"&gt;4496.61&lt;/D&gt;&lt;D xsi:type="xsd:double"&gt;4497.43&lt;/D&gt;&lt;D xsi:type="xsd:double"&gt;4497.73&lt;/D&gt;&lt;D xsi:type="xsd:double"&gt;4497.28&lt;/D&gt;&lt;D xsi:type="xsd:double"&gt;4497.96&lt;/D&gt;&lt;D xsi:type="xsd:double"&gt;4497.99&lt;/D&gt;&lt;D xsi:type="xsd:double"&gt;4497.82&lt;/D&gt;&lt;D xsi:type="xsd:double"&gt;4496.4&lt;/D&gt;&lt;D xsi:type="xsd:double"&gt;4495.89&lt;/D&gt;&lt;D xsi:type="xsd:double"&gt;4496.51&lt;/D&gt;&lt;D xsi:type="xsd:double"&gt;4495.65&lt;/D&gt;&lt;D xsi:type="xsd:double"&gt;4496.27&lt;/D&gt;&lt;D xsi:type="xsd:double"&gt;4496.05&lt;/D&gt;&lt;D xsi:type="xsd:double"&gt;4495.46&lt;/D&gt;&lt;D xsi:type="xsd:double"&gt;4496.22&lt;/D&gt;&lt;D xsi:type="xsd:double"&gt;4495.8&lt;/D&gt;&lt;D xsi:type="xsd:double"&gt;4496.68&lt;/D&gt;&lt;D xsi:type="xsd:double"&gt;4497.44&lt;/D&gt;&lt;D xsi:type="xsd:double"&gt;4498.23&lt;/D&gt;&lt;D xsi:type="xsd:double"&gt;4499.05&lt;/D&gt;&lt;D xsi:type="xsd:double"&gt;4499.49&lt;/D&gt;&lt;D xsi:type="xsd:double"&gt;4499.51&lt;/D&gt;&lt;D xsi:type="xsd:double"&gt;4499.46&lt;/D&gt;&lt;D xsi:type="xsd:double"&gt;4497.36&lt;/D&gt;&lt;D xsi:type="xsd:double"&gt;4496.19&lt;/D&gt;&lt;D xsi:type="xsd:double"&gt;4496.27&lt;/D&gt;&lt;D xsi:type="xsd:double"&gt;4495.56&lt;/D&gt;&lt;D xsi:type="xsd:double"&gt;4494.37&lt;/D&gt;&lt;D xsi:type="xsd:double"&gt;4495.81&lt;/D&gt;&lt;D xsi:type="xsd:double"&gt;4495.21&lt;/D&gt;&lt;D xsi:type="xsd:double"&gt;4495.4&lt;/D&gt;&lt;D xsi:type="xsd:double"&gt;4495.79&lt;/D&gt;&lt;D xsi:type="xsd:double"&gt;4497.08&lt;/D&gt;&lt;D xsi:type="xsd:double"&gt;4495.98&lt;/D&gt;&lt;D xsi:type="xsd:double"&gt;4496.21&lt;/D&gt;&lt;D xsi:type="xsd:double"&gt;4497.68&lt;/D&gt;&lt;D xsi:type="xsd:double"&gt;4497.77&lt;/D&gt;&lt;D xsi:type="xsd:double"&gt;4497.77&lt;/D&gt;&lt;D xsi:type="xsd:double"&gt;4497.77&lt;/D&gt;&lt;D xsi:type="xsd:double"&gt;4497.64&lt;/D&gt;&lt;D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xsi:type="xsd:double"&gt;4497.63&lt;/D&gt;&lt;D xsi:type="xsd:double"&gt;4497.63&lt;/D&gt;&lt;/FQL&gt;&lt;FQL&gt;&lt;Q&gt;DUMMY^P_DATE(NOW,,,"DATEJ")&lt;/Q&gt;&lt;R&gt;1&lt;/R&gt;&lt;C&gt;1&lt;/C&gt;&lt;D xsi:type="xsd:long"&gt;45168&lt;/D&gt;&lt;/FQL&gt;&lt;FQL&gt;&lt;Q&gt;SP50^P(NOW)&lt;/Q&gt;&lt;R&gt;1&lt;/R&gt;&lt;C&gt;1&lt;/C&gt;&lt;D xsi:type="xsd:double"&gt;4514.87&lt;/D&gt;&lt;/FQL&gt;&lt;FQL&gt;&lt;Q&gt;SP50^P_CURRENCY("ISO")&lt;/Q&gt;&lt;R&gt;1&lt;/R&gt;&lt;C&gt;1&lt;/C&gt;&lt;D xsi:type="xsd:string"&gt;USD&lt;/D&gt;&lt;/FQL&gt;&lt;FQL&gt;&lt;Q&gt;SP50^P_EXCHANGE('NAME','FS')&lt;/Q&gt;&lt;R&gt;1&lt;/R&gt;&lt;C&gt;1&lt;/C&gt;&lt;D xsi:type="xsd:string"&gt;CBOE&lt;/D&gt;&lt;/FQL&gt;&lt;FQL&gt;&lt;Q&gt;^TIME&lt;/Q&gt;&lt;R&gt;401&lt;/R&gt;&lt;C&gt;1&lt;/C&gt;&lt;D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</t>
        </r>
      </text>
    </comment>
    <comment ref="A6" authorId="0" shapeId="0" xr:uid="{1A964F50-1C39-4B92-85B4-0E9FF08DABCB}">
      <text>
        <r>
          <rPr>
            <b/>
            <sz val="9"/>
            <color indexed="81"/>
            <rFont val="Tahoma"/>
            <family val="2"/>
          </rPr>
          <t>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xsi:type="xsd:string"&gt;29-Aug-23&lt;/D&gt;&lt;/FQL&gt;&lt;FQL&gt;&lt;Q&gt;ONE HOUR^TIME&lt;/Q&gt;&lt;R&gt;401&lt;/R&gt;&lt;C&gt;1&lt;/C&gt;&lt;D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xsi:type="xsd:double"&gt;0.6736111&lt;/D&gt;&lt;/FQL&gt;&lt;FQL&gt;&lt;Q&gt;ONE HOUR^PROPER(CONVERT_DATE(TICK.DATE,"DD-MMM-YY"))&lt;/Q&gt;&lt;R&gt;401&lt;/R&gt;&lt;C&gt;1&lt;/C&gt;&lt;D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xsi:type="xsd:string"&gt;29-Aug-23&lt;/D&gt;&lt;/FQL&gt;&lt;FQL&gt;&lt;Q&gt;30 MINUTES^TIME&lt;/Q&gt;&lt;R&gt;401&lt;/R&gt;&lt;C&gt;1&lt;/C&gt;&lt;D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</t>
        </r>
      </text>
    </comment>
    <comment ref="A7" authorId="0" shapeId="0" xr:uid="{10BC8859-9C28-43A3-8C2D-96D6E15CBC91}">
      <text>
        <r>
          <rPr>
            <b/>
            <sz val="9"/>
            <color indexed="81"/>
            <rFont val="Tahoma"/>
            <family val="2"/>
          </rPr>
          <t>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xsi:type="xsd:double"&gt;0.6736111&lt;/D&gt;&lt;/FQL&gt;&lt;FQL&gt;&lt;Q&gt;30 MINUTES^PROPER(CONVERT_DATE(TICK.DATE,"DD-MMM-YY"))&lt;/Q&gt;&lt;R&gt;401&lt;/R&gt;&lt;C&gt;1&lt;/C&gt;&lt;D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xsi:type="xsd:string"&gt;29-Aug-23&lt;/D&gt;&lt;/FQL&gt;&lt;FQL&gt;&lt;Q&gt;TEN MINUTES^TIME&lt;/Q&gt;&lt;R&gt;401&lt;/R&gt;&lt;C&gt;1&lt;/C&gt;&lt;D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</t>
        </r>
      </text>
    </comment>
    <comment ref="A8" authorId="0" shapeId="0" xr:uid="{D1CDCDD8-D51F-4335-8B75-403E3D6A9DB2}">
      <text>
        <r>
          <rPr>
            <b/>
            <sz val="9"/>
            <color indexed="81"/>
            <rFont val="Tahoma"/>
            <family val="2"/>
          </rPr>
          <t>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xsi:type="xsd:double"&gt;0.6736111&lt;/D&gt;&lt;/FQL&gt;&lt;FQL&gt;&lt;Q&gt;TEN MINUTES^PROPER(CONVERT_DATE(TICK.DATE,"DD-MMM-YY"))&lt;/Q&gt;&lt;R&gt;401&lt;/R&gt;&lt;C&gt;1&lt;/C&gt;&lt;D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xsi:type="xsd:string"&gt;29-Aug-23&lt;/D&gt;&lt;/FQL&gt;&lt;FQL&gt;&lt;Q&gt;FIVE MINUTES^TIME&lt;/Q&gt;&lt;R&gt;401&lt;/R&gt;&lt;C&gt;1&lt;/C&gt;&lt;D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</t>
        </r>
      </text>
    </comment>
    <comment ref="A9" authorId="0" shapeId="0" xr:uid="{BEAC6FBF-54C8-4C46-9B17-DD036C5C3A9B}">
      <text>
        <r>
          <rPr>
            <b/>
            <sz val="9"/>
            <color indexed="81"/>
            <rFont val="Tahoma"/>
            <family val="2"/>
          </rPr>
          <t>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xsi:type="xsd:double"&gt;0.6736111&lt;/D&gt;&lt;/FQL&gt;&lt;FQL&gt;&lt;Q&gt;FIVE MINUTES^PROPER(CONVERT_DATE(TICK.DATE,"DD-MMM-YY"))&lt;/Q&gt;&lt;R&gt;401&lt;/R&gt;&lt;C&gt;1&lt;/C&gt;&lt;D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xsi:type="xsd:string"&gt;29-Aug-23&lt;/D&gt;&lt;/FQL&gt;&lt;FQL&gt;&lt;Q&gt;TWO MINUTES^TIME&lt;/Q&gt;&lt;R&gt;401&lt;/R&gt;&lt;C&gt;1&lt;/C&gt;&lt;D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</t>
        </r>
      </text>
    </comment>
    <comment ref="A10" authorId="0" shapeId="0" xr:uid="{4DCBE839-FAFB-4031-8C63-8074F5FBB441}">
      <text>
        <r>
          <rPr>
            <b/>
            <sz val="9"/>
            <color indexed="81"/>
            <rFont val="Tahoma"/>
            <family val="2"/>
          </rPr>
          <t>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xsi:type="xsd:double"&gt;0.6736111&lt;/D&gt;&lt;/FQL&gt;&lt;FQL&gt;&lt;Q&gt;TWO MINUTES^PROPER(CONVERT_DATE(TICK.DATE,"DD-MMM-YY"))&lt;/Q&gt;&lt;R&gt;401&lt;/R&gt;&lt;C&gt;1&lt;/C&gt;&lt;D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xsi:type="xsd:string"&gt;29-Aug-23&lt;/D&gt;&lt;/FQL&gt;&lt;FQL&gt;&lt;Q&gt;ONE MINUTE^TIME&lt;/Q&gt;&lt;R&gt;401&lt;/R&gt;&lt;C&gt;1&lt;/C&gt;&lt;D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</t>
        </r>
      </text>
    </comment>
    <comment ref="A11" authorId="0" shapeId="0" xr:uid="{3A387EA9-2099-41B3-9FEF-C9A07E88BAEA}">
      <text>
        <r>
          <rPr>
            <b/>
            <sz val="9"/>
            <color indexed="81"/>
            <rFont val="Tahoma"/>
            <family val="2"/>
          </rPr>
          <t>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xsi:type="xsd:double"&gt;0.6736111&lt;/D&gt;&lt;/FQL&gt;&lt;FQL&gt;&lt;Q&gt;ONE MINUTE^PROPER(CONVERT_DATE(TICK.DATE,"DD-MMM-YY"))&lt;/Q&gt;&lt;R&gt;401&lt;/R&gt;&lt;C&gt;1&lt;/C&gt;&lt;D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xsi:type="xsd:string"&gt;29-Aug-23&lt;/D&gt;&lt;/FQL&gt;&lt;FQL&gt;&lt;Q&gt;30 SECONDS^TIME&lt;/Q&gt;&lt;R&gt;401&lt;/R&gt;&lt;C&gt;1&lt;/C&gt;&lt;D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</t>
        </r>
      </text>
    </comment>
    <comment ref="A12" authorId="0" shapeId="0" xr:uid="{4DC09F3C-F992-437A-A667-E25BDAF64A63}">
      <text>
        <r>
          <rPr>
            <b/>
            <sz val="9"/>
            <color indexed="81"/>
            <rFont val="Tahoma"/>
            <family val="2"/>
          </rPr>
          <t>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xsi:type="xsd:double"&gt;0.6736111&lt;/D&gt;&lt;/FQL&gt;&lt;FQL&gt;&lt;Q&gt;30 SECONDS^PROPER(CONVERT_DATE(TICK.DATE,"DD-MMM-YY"))&lt;/Q&gt;&lt;R&gt;401&lt;/R&gt;&lt;C&gt;1&lt;/C&gt;&lt;D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xsi:type="xsd:string"&gt;29-Aug-23&lt;/D&gt;&lt;/FQL&gt;&lt;FQL&gt;&lt;Q&gt;15 SECONDS^TIME&lt;/Q&gt;&lt;R&gt;401&lt;/R&gt;&lt;C&gt;1&lt;/C&gt;&lt;D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</t>
        </r>
      </text>
    </comment>
    <comment ref="A13" authorId="0" shapeId="0" xr:uid="{55EEA082-B1CC-4AFB-98DE-CDDC3C64791A}">
      <text>
        <r>
          <rPr>
            <b/>
            <sz val="9"/>
            <color indexed="81"/>
            <rFont val="Tahoma"/>
            <family val="2"/>
          </rPr>
          <t>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xsi:type="xsd:double"&gt;0.6736111&lt;/D&gt;&lt;/FQL&gt;&lt;FQL&gt;&lt;Q&gt;15 SECONDS^PROPER(CONVERT_DATE(TICK.DATE,"DD-MMM-YY"))&lt;/Q&gt;&lt;R&gt;401&lt;/R&gt;&lt;C&gt;1&lt;/C&gt;&lt;D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xsi:type="xsd:string"&gt;29-Aug-23&lt;/D&gt;&lt;/FQL&gt;&lt;FQL&gt;&lt;Q&gt;TEN SECONDS^TIME&lt;/Q&gt;&lt;R&gt;401&lt;/R&gt;&lt;C&gt;1&lt;/C&gt;&lt;D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xsi:type="xsd:double"&gt;0.6736111&lt;/D&gt;&lt;/FQL&gt;&lt;FQL&gt;&lt;Q&gt;TEN SECONDS^PROPER(CONVERT_DATE(TICK.DATE,"DD-MMM-YY"))&lt;/Q&gt;&lt;R&gt;401&lt;/R&gt;&lt;C&gt;1&lt;/C&gt;&lt;D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</t>
        </r>
      </text>
    </comment>
    <comment ref="A14" authorId="0" shapeId="0" xr:uid="{79754847-7B5D-44E0-AE9E-402C560DB253}">
      <text>
        <r>
          <rPr>
            <b/>
            <sz val="9"/>
            <color indexed="81"/>
            <rFont val="Tahoma"/>
            <family val="2"/>
          </rPr>
          <t>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xsi:type="xsd:string"&gt;29-Aug-23&lt;/D&gt;&lt;/FQL&gt;&lt;FQL&gt;&lt;Q&gt;FIVE SECONDS^TIME&lt;/Q&gt;&lt;R&gt;401&lt;/R&gt;&lt;C&gt;1&lt;/C&gt;&lt;D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xsi:type="xsd:double"&gt;0.6736111&lt;/D&gt;&lt;/FQL&gt;&lt;FQL&gt;&lt;Q&gt;FIVE SECONDS^PROPER(CONVERT_DATE(TICK.DATE,"DD-MMM-YY"))&lt;/Q&gt;&lt;R&gt;401&lt;/R&gt;&lt;C&gt;1&lt;/C&gt;&lt;D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</t>
        </r>
      </text>
    </comment>
    <comment ref="A15" authorId="0" shapeId="0" xr:uid="{932E232E-B322-4AA3-AEF2-7034385DF888}">
      <text>
        <r>
          <rPr>
            <b/>
            <sz val="9"/>
            <color indexed="81"/>
            <rFont val="Tahoma"/>
            <family val="2"/>
          </rPr>
          <t>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xsi:type="xsd:string"&gt;29-Aug-23&lt;/D&gt;&lt;/FQL&gt;&lt;FQL&gt;&lt;Q&gt;ONE SECOND^TIME&lt;/Q&gt;&lt;R&gt;401&lt;/R&gt;&lt;C&gt;1&lt;/C&gt;&lt;D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xsi:type="xsd:double"&gt;0.6736111&lt;/D&gt;&lt;/FQL&gt;&lt;FQL&gt;&lt;Q&gt;ONE SECOND^PROPER(CONVERT_DATE(TICK.DATE,"DD-MMM-YY"))&lt;/Q&gt;&lt;R&gt;401&lt;/R&gt;&lt;C&gt;1&lt;/C&gt;&lt;D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</t>
        </r>
      </text>
    </comment>
    <comment ref="A16" authorId="0" shapeId="0" xr:uid="{AA0780EC-4C62-4793-A41D-93BE0CBB6EDF}">
      <text>
        <r>
          <rPr>
            <b/>
            <sz val="9"/>
            <color indexed="81"/>
            <rFont val="Tahoma"/>
            <family val="2"/>
          </rPr>
          <t>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xsi:type="xsd:string"&gt;29-Aug-23&lt;/D&gt;&lt;/FQL&gt;&lt;FQL&gt;&lt;Q&gt;TICK^TIME&lt;/Q&gt;&lt;R&gt;401&lt;/R&gt;&lt;C&gt;1&lt;/C&gt;&lt;D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xsi:type="xsd:double"&gt;0.6736111&lt;/D&gt;&lt;/FQL&gt;&lt;FQL&gt;&lt;Q&gt;TICK^PROPER(CONVERT_DATE(TICK.DATE,"DD-MMM-YY"))&lt;/Q&gt;&lt;R&gt;401&lt;/R&gt;&lt;C&gt;1&lt;/C&gt;&lt;D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</t>
        </r>
      </text>
    </comment>
    <comment ref="A17" authorId="0" shapeId="0" xr:uid="{E149C076-81A0-42B4-B42D-29C89CC1F611}">
      <text>
        <r>
          <rPr>
            <b/>
            <sz val="9"/>
            <color indexed="81"/>
            <rFont val="Tahoma"/>
            <family val="2"/>
          </rPr>
          <t>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xsi:type="xsd:string"&gt;29-Aug-23&lt;/D&gt;&lt;/FQL&gt;&lt;FQL&gt;&lt;Q&gt;00:01:00^TIME&lt;/Q&gt;&lt;R&gt;401&lt;/R&gt;&lt;C&gt;1&lt;/C&gt;&lt;D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xsi:type="xsd:double"&gt;0.6736111&lt;/D&gt;&lt;/FQL&gt;&lt;FQL&gt;&lt;Q&gt;00:01:00^PROPER(CONVERT_DATE(TICK.DATE,"DD-MMM-YY"))&lt;/Q&gt;&lt;R&gt;401&lt;/R&gt;&lt;C&gt;1&lt;/C&gt;&lt;D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</t>
        </r>
      </text>
    </comment>
    <comment ref="A18" authorId="0" shapeId="0" xr:uid="{D84DF25E-A3DB-4F03-AF2D-BDBB45011186}">
      <text>
        <r>
          <rPr>
            <b/>
            <sz val="9"/>
            <color indexed="81"/>
            <rFont val="Tahoma"/>
            <family val="2"/>
          </rPr>
          <t>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xsi:type="xsd:string"&gt;29-Aug-23&lt;/D&gt;&lt;/FQL&gt;&lt;FQL&gt;&lt;Q&gt;6:00 PM^TIME&lt;/Q&gt;&lt;R&gt;401&lt;/R&gt;&lt;C&gt;1&lt;/C&gt;&lt;D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xsi:type="xsd:double"&gt;0.6736111&lt;/D&gt;&lt;/FQL&gt;&lt;FQL&gt;&lt;Q&gt;6:00 PM^PROPER(CONVERT_DATE(TICK.DATE,"DD-MMM-YY"))&lt;/Q&gt;&lt;R&gt;401&lt;/R&gt;&lt;C&gt;1&lt;/C&gt;&lt;D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</t>
        </r>
      </text>
    </comment>
    <comment ref="A19" authorId="0" shapeId="0" xr:uid="{8EAF893D-2C13-4226-9767-DEC8FA708AE4}">
      <text>
        <r>
          <rPr>
            <b/>
            <sz val="9"/>
            <color indexed="81"/>
            <rFont val="Tahoma"/>
            <family val="2"/>
          </rPr>
          <t>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xsi:type="xsd:string"&gt;29-Aug-23&lt;/D&gt;&lt;/FQL&gt;&lt;FQL&gt;&lt;Q&gt;7:00 AM^TIME&lt;/Q&gt;&lt;R&gt;401&lt;/R&gt;&lt;C&gt;1&lt;/C&gt;&lt;D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xsi:type="xsd:double"&gt;0.6736111&lt;/D&gt;&lt;/FQL&gt;&lt;FQL&gt;&lt;Q&gt;7:00 AM^PROPER(CONVERT_DATE(TICK.DATE,"DD-MMM-YY"))&lt;/Q&gt;&lt;R&gt;401&lt;/R&gt;&lt;C&gt;1&lt;/C&gt;&lt;D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</t>
        </r>
      </text>
    </comment>
    <comment ref="A20" authorId="0" shapeId="0" xr:uid="{3C8AED26-FEB5-469B-8DA4-F6813A74EC24}">
      <text>
        <r>
          <rPr>
            <b/>
            <sz val="9"/>
            <color indexed="81"/>
            <rFont val="Tahoma"/>
            <family val="2"/>
          </rPr>
          <t>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xsi:type="xsd:string"&gt;29-Aug-23&lt;/D&gt;&lt;/FQL&gt;&lt;FQL&gt;&lt;Q&gt;-1^TIME&lt;/Q&gt;&lt;R&gt;401&lt;/R&gt;&lt;C&gt;1&lt;/C&gt;&lt;D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xsi:type="xsd:double"&gt;0.6736111&lt;/D&gt;&lt;/FQL&gt;&lt;FQL&gt;&lt;Q&gt;-1^PROPER(CONVERT_DATE(TICK.DATE,"DD-MMM-YY"))&lt;/Q&gt;&lt;R&gt;401&lt;/R&gt;&lt;C&gt;1&lt;/C&gt;&lt;D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xsi:type="xsd:string"&gt;29-Aug-23&lt;/D&gt;&lt;/FQL&gt;&lt;FQL&gt;&lt;Q&gt;NOW^TIME&lt;/Q&gt;&lt;R&gt;401&lt;</t>
        </r>
      </text>
    </comment>
    <comment ref="A21" authorId="0" shapeId="0" xr:uid="{EEB60D1A-AE93-4F4D-B455-5CCBE3C3EF91}">
      <text>
        <r>
          <rPr>
            <b/>
            <sz val="9"/>
            <color indexed="81"/>
            <rFont val="Tahoma"/>
            <family val="2"/>
          </rPr>
          <t>/R&gt;&lt;C&gt;1&lt;/C&gt;&lt;D xsi:type="xsd:double"&gt;0.39583334&lt;/D&gt;&lt;D xsi:type="xsd:double"&gt;0.39652777&lt;/D&gt;&lt;D xsi:type="xsd:double"&gt;0.39722222&lt;/D&gt;&lt;D xsi:type="xsd:double"&gt;0.39791667&lt;/D&gt;&lt;D xsi:type="xsd:double"&gt;0.3986111&lt;/D&gt;&lt;D xsi:type="xsd:double"&gt;0.39930555&lt;/D&gt;&lt;D xsi:type="xsd:double"&gt;0.4&lt;/D&gt;&lt;D xsi:type="xsd:double"&gt;0.40069443&lt;/D&gt;&lt;D xsi:type="xsd:double"&gt;0.40138888&lt;/D&gt;&lt;D xsi:type="xsd:double"&gt;0.40208334&lt;/D&gt;&lt;D xsi:type="xsd:double"&gt;0.4027778&lt;/D&gt;&lt;D xsi:type="xsd:double"&gt;0.40347221&lt;/D&gt;&lt;D xsi:type="xsd:double"&gt;0.40416667&lt;/D&gt;&lt;D xsi:type="xsd:double"&gt;0.40486112&lt;/D&gt;&lt;D xsi:type="xsd:double"&gt;0.40555555&lt;/D&gt;&lt;D xsi:type="xsd:double"&gt;0.40625&lt;/D&gt;&lt;D xsi:type="xsd:double"&gt;0.40694445&lt;/D&gt;&lt;D xsi:type="xsd:double"&gt;0.40763888&lt;/D&gt;&lt;D xsi:type="xsd:double"&gt;0.40833333&lt;/D&gt;&lt;D xsi:type="xsd:double"&gt;0.40902779&lt;/D&gt;&lt;D xsi:type="xsd:double"&gt;0.4097222&lt;/D&gt;&lt;D xsi:type="xsd:double"&gt;0.41041666&lt;/D&gt;&lt;D xsi:type="xsd:double"&gt;0.41111112&lt;/D&gt;&lt;D xsi:type="xsd:double"&gt;0.41180557&lt;/D&gt;&lt;D xsi:type="xsd:double"&gt;0.4125&lt;/D&gt;&lt;D xsi:type="xsd:double"&gt;0.41319445&lt;/D&gt;&lt;D xsi:type="xsd:double"&gt;0.4138889&lt;/D&gt;&lt;D xsi:type="xsd:double"&gt;0.41458333&lt;/D&gt;&lt;D xsi:type="xsd:double"&gt;0.41527778&lt;/D&gt;&lt;D xsi:type="xsd:double"&gt;0.41597223&lt;/D&gt;&lt;D xsi:type="xsd:double"&gt;0.41666666&lt;/D&gt;&lt;D xsi:type="xsd:double"&gt;0.4173611&lt;/D&gt;&lt;D xsi:type="xsd:double"&gt;0.41805556&lt;/D&gt;&lt;D xsi:type="xsd:double"&gt;0.41875&lt;/D&gt;&lt;D xsi:type="xsd:double"&gt;0.41944444&lt;/D&gt;&lt;D xsi:type="xsd:double"&gt;0.4201389&lt;/D&gt;&lt;D xsi:type="xsd:double"&gt;0.42083332&lt;/D&gt;&lt;D xsi:type="xsd:double"&gt;0.42152777&lt;/D&gt;&lt;D xsi:type="xsd:double"&gt;0.42222223&lt;/D&gt;&lt;D xsi:type="xsd:double"&gt;0.42291668&lt;/D&gt;&lt;D xsi:type="xsd:double"&gt;0.4236111&lt;/D&gt;&lt;D xsi:type="xsd:double"&gt;0.42430556&lt;/D&gt;&lt;D xsi:type="xsd:double"&gt;0.425&lt;/D&gt;&lt;D xsi:type="xsd:double"&gt;0.42569444&lt;/D&gt;&lt;D xsi:type="xsd:double"&gt;0.4263889&lt;/D&gt;&lt;D xsi:type="xsd:double"&gt;0.42708334&lt;/D&gt;&lt;D xsi:type="xsd:double"&gt;0.42777777&lt;/D&gt;&lt;D xsi:type="xsd:double"&gt;0.42847222&lt;/D&gt;&lt;D xsi:type="xsd:double"&gt;0.42916667&lt;/D&gt;&lt;D xsi:type="xsd:double"&gt;0.4298611&lt;/D&gt;&lt;D xsi:type="xsd:double"&gt;0.43055555&lt;/D&gt;&lt;D xsi:type="xsd:double"&gt;0.43125&lt;/D&gt;&lt;D xsi:type="xsd:double"&gt;0.43194443&lt;/D&gt;&lt;D xsi:type="xsd:double"&gt;0.43263888&lt;/D&gt;&lt;D xsi:type="xsd:double"&gt;0.43333334&lt;/D&gt;&lt;D xsi:type="xsd:double"&gt;0.4340278&lt;/D&gt;&lt;D xsi:type="xsd:double"&gt;0.43472221&lt;/D&gt;&lt;D xsi:type="xsd:double"&gt;0.43541667&lt;/D&gt;&lt;D xsi:type="xsd:double"&gt;0.43611112&lt;/D&gt;&lt;D xsi:type="xsd:double"&gt;0.43680555&lt;/D&gt;&lt;D xsi:type="xsd:double"&gt;0.4375&lt;/D&gt;&lt;D xsi:type="xsd:double"&gt;0.43819445&lt;/D&gt;&lt;D xsi:type="xsd:double"&gt;0.43888888&lt;/D&gt;&lt;D xsi:type="xsd:double"&gt;0.43958333&lt;/D&gt;&lt;D xsi:type="xsd:double"&gt;0.44027779&lt;/D&gt;&lt;D xsi:type="xsd:double"&gt;0.4409722&lt;/D&gt;&lt;D xsi:type="xsd:double"&gt;0.44166666&lt;/D&gt;&lt;D xsi:type="xsd:double"&gt;0.44236112&lt;/D&gt;&lt;D xsi:type="xsd:double"&gt;0.44305557&lt;/D&gt;&lt;D xsi:type="xsd:double"&gt;0.44375&lt;/D&gt;&lt;D xsi:type="xsd:double"&gt;0.44444445&lt;/D&gt;&lt;D xsi:type="xsd:double"&gt;0.4451389&lt;/D&gt;&lt;D xsi:type="xsd:double"&gt;0.44583333&lt;/D&gt;&lt;D xsi:type="xsd:double"&gt;0.44652778&lt;/D&gt;&lt;D xsi:type="xsd:double"&gt;0.44722223&lt;/D&gt;&lt;D xsi:type="xsd:double"&gt;0.44791666&lt;/D&gt;&lt;D xsi:type="xsd:double"&gt;0.4486111&lt;/D&gt;&lt;D xsi:type="xsd:double"&gt;0.44930556&lt;/D&gt;&lt;D xsi:type="xsd:double"&gt;0.45&lt;/D&gt;&lt;D xsi:type="xsd:double"&gt;0.45069444&lt;/D&gt;&lt;D xsi:type="xsd:double"&gt;0.4513889&lt;/D&gt;&lt;D xsi:type="xsd:double"&gt;0.45208332&lt;/D&gt;&lt;D xsi:type="xsd:double"&gt;0.45277777&lt;/D&gt;&lt;D xsi:type="xsd:double"&gt;0.45347223&lt;/D&gt;&lt;D xsi:type="xsd:double"&gt;0.45416668&lt;/D&gt;&lt;D xsi:type="xsd:double"&gt;0.4548611&lt;/D&gt;&lt;D xsi:type="xsd:double"&gt;0.45555556&lt;/D&gt;&lt;D xsi:type="xsd:double"&gt;0.45625&lt;/D&gt;&lt;D xsi:type="xsd:double"&gt;0.45694444&lt;/D&gt;&lt;D xsi:type="xsd:double"&gt;0.4576389&lt;/D&gt;&lt;D xsi:type="xsd:double"&gt;0.45833334&lt;/D&gt;&lt;D xsi:type="xsd:double"&gt;0.45902777&lt;/D&gt;&lt;D xsi:type="xsd:double"&gt;0.45972222&lt;/D&gt;&lt;D xsi:type="xsd:double"&gt;0.46041667&lt;/D&gt;&lt;D xsi:type="xsd:double"&gt;0.4611111&lt;/D&gt;&lt;D xsi:type="xsd:double"&gt;0.46180555&lt;/D&gt;&lt;D xsi:type="xsd:double"&gt;0.4625&lt;/D&gt;&lt;D xsi:type="xsd:double"&gt;0.46319443&lt;/D&gt;&lt;D xsi:type="xsd:double"&gt;0.46388888&lt;/D&gt;&lt;D xsi:type="xsd:double"&gt;0.46458334&lt;/D&gt;&lt;D xsi:type="xsd:double"&gt;0.4652778&lt;/D&gt;&lt;D xsi:type="xsd:double"&gt;0.46597221&lt;/D&gt;&lt;D xsi:type="xsd:double"&gt;0.46666667&lt;/D&gt;&lt;D xsi:type="xsd:double"&gt;0.46736112&lt;/D&gt;&lt;D xsi:type="xsd:double"&gt;0.46805555&lt;/D&gt;&lt;D xsi:type="xsd:double"&gt;0.46875&lt;/D&gt;&lt;D xsi:type="xsd:double"&gt;0.46944445&lt;/D&gt;&lt;D xsi:type="xsd:double"&gt;0.47013888&lt;/D&gt;&lt;D xsi:type="xsd:double"&gt;0.47083333&lt;/D&gt;&lt;D xsi:type="xsd:double"&gt;0.47152779&lt;/D&gt;&lt;D xsi:type="xsd:double"&gt;0.4722222&lt;/D&gt;&lt;D xsi:type="xsd:double"&gt;0.47291666&lt;/D&gt;&lt;D xsi:type="xsd:double"&gt;0.47361112&lt;/D&gt;&lt;D xsi:type="xsd:double"&gt;0.47430557&lt;/D&gt;&lt;D xsi:type="xsd:double"&gt;0.475&lt;/D&gt;&lt;D xsi:type="xsd:double"&gt;0.47569445&lt;/D&gt;&lt;D xsi:type="xsd:double"&gt;0.4763889&lt;/D&gt;&lt;D xsi:type="xsd:double"&gt;0.47708333&lt;/D&gt;&lt;D xsi:type="xsd:double"&gt;0.47777778&lt;/D&gt;&lt;D xsi:type="xsd:double"&gt;0.47847223&lt;/D&gt;&lt;D xsi:type="xsd:double"&gt;0.47916666&lt;/D&gt;&lt;D xsi:type="xsd:double"&gt;0.4798611&lt;/D&gt;&lt;D xsi:type="xsd:double"&gt;0.48055556&lt;/D&gt;&lt;D xsi:type="xsd:double"&gt;0.48125&lt;/D&gt;&lt;D xsi:type="xsd:double"&gt;0.48194444&lt;/D&gt;&lt;D xsi:type="xsd:double"&gt;0.4826389&lt;/D&gt;&lt;D xsi:type="xsd:double"&gt;0.48333332&lt;/D&gt;&lt;D xsi:type="xsd:double"&gt;0.48402777&lt;/D&gt;&lt;D xsi:type="xsd:double"&gt;0.48472223&lt;/D&gt;&lt;D xsi:type="xsd:double"&gt;0.48541668&lt;/D&gt;&lt;D xsi:type="xsd:double"&gt;0.4861111&lt;/D&gt;&lt;D xsi:type="xsd:double"&gt;0.48680556&lt;/D&gt;&lt;D xsi:type="xsd:double"&gt;0.4875&lt;/D&gt;&lt;D xsi:type="xsd:double"&gt;0.48819444&lt;/D&gt;&lt;D xsi:type="xsd:double"&gt;0.4888889&lt;/D&gt;&lt;D xsi:type="xsd:double"&gt;0.48958334&lt;/D&gt;&lt;D xsi:type="xsd:double"&gt;0.49027777&lt;/D&gt;&lt;D xsi:type="xsd:double"&gt;0.49097222&lt;/D&gt;&lt;D xsi:type="xsd:double"&gt;0.49166667&lt;/D&gt;&lt;D xsi:type="xsd:double"&gt;0.4923611&lt;/D&gt;&lt;D xsi:type="xsd:double"&gt;0.49305555&lt;/D&gt;&lt;D xsi:type="xsd:double"&gt;0.49375&lt;/D&gt;&lt;D xsi:type="xsd:double"&gt;0.49444443&lt;/D&gt;&lt;D xsi:type="xsd:double"&gt;0.49513888&lt;/D&gt;&lt;D xsi:type="xsd:double"&gt;0.49583334&lt;/D&gt;&lt;D xsi:type="xsd:double"&gt;0.4965278&lt;/D&gt;&lt;D xsi:type="xsd:double"&gt;0.49722221&lt;/D&gt;&lt;D xsi:type="xsd:double"&gt;0.49791667&lt;/D&gt;&lt;D xsi:type="xsd:double"&gt;0.49861112&lt;/D&gt;&lt;D xsi:type="xsd:double"&gt;0.49930555&lt;/D&gt;&lt;D xsi:type="xsd:double"&gt;0.5&lt;/D&gt;&lt;D xsi:type="xsd:double"&gt;0.50069445&lt;/D&gt;&lt;D xsi:type="xsd:double"&gt;0.5013889&lt;/D&gt;&lt;D xsi:type="xsd:double"&gt;0.50208336&lt;/D&gt;&lt;D xsi:type="xsd:double"&gt;0.50277776&lt;/D&gt;&lt;D xsi:type="xsd:double"&gt;0.5034722&lt;/D&gt;&lt;D xsi:type="xsd:double"&gt;0.50416666&lt;/D&gt;&lt;D xsi:type="xsd:double"&gt;0.5048611&lt;/D&gt;&lt;D xsi:type="xsd:double"&gt;0.50555557&lt;/D&gt;&lt;D xsi:type="xsd:double"&gt;0.50625&lt;/D&gt;&lt;D xsi:type="xsd:double"&gt;0.5069444&lt;/D&gt;&lt;D xsi:type="xsd:double"&gt;0.5076389&lt;/D&gt;&lt;D xsi:type="xsd:double"&gt;0.5083333&lt;/D&gt;&lt;D xsi:type="xsd:double"&gt;0.5090278&lt;/D&gt;&lt;D xsi:type="xsd:double"&gt;0.50972223&lt;/D&gt;&lt;D xsi:type="xsd:double"&gt;0.5104167&lt;/D&gt;&lt;D xsi:type="xsd:double"&gt;0.51111114&lt;/D&gt;&lt;D xsi:type="xsd:double"&gt;0.51180553&lt;/D&gt;&lt;D xsi:type="xsd:double"&gt;0.5125&lt;/D&gt;&lt;D xsi:type="xsd:double"&gt;0.51319444&lt;/D&gt;&lt;D xsi:type="xsd:double"&gt;0.5138889&lt;/D&gt;&lt;D xsi:type="xsd:double"&gt;0.51458335&lt;/D&gt;&lt;D xsi:type="xsd:double"&gt;0.5152778&lt;/D&gt;&lt;D xsi:type="xsd:double"&gt;0.5159722&lt;/D&gt;&lt;D xsi:type="xsd:double"&gt;0.51666665&lt;/D&gt;&lt;D xsi:type="xsd:double"&gt;0.5173611&lt;/D&gt;&lt;D xsi:type="xsd:double"&gt;0.51805556&lt;/D&gt;&lt;D xsi:type="xsd:double"&gt;0.51875&lt;/D&gt;&lt;D xsi:type="xsd:double"&gt;0.51944447&lt;/D&gt;&lt;D xsi:type="xsd:double"&gt;0.52013886&lt;/D&gt;&lt;D xsi:type="xsd:double"&gt;0.5208333&lt;/D&gt;&lt;D xsi:type="xsd:double"&gt;0.52152777&lt;/D&gt;&lt;D xsi:type="xsd:double"&gt;0.5222222&lt;/D&gt;&lt;D xsi:type="xsd:double"&gt;0.5229167&lt;/D&gt;&lt;D xsi:type="xsd:double"&gt;0.5236111&lt;/D&gt;&lt;D xsi:type="xsd:double"&gt;0.5243056&lt;/D&gt;&lt;D xsi:type="xsd:double"&gt;0.525&lt;/D&gt;&lt;D xsi:type="xsd:double"&gt;0.52569443&lt;/D&gt;&lt;D xsi:type="xsd:double"&gt;0.5263889&lt;/D&gt;&lt;D xsi:type="xsd:double"&gt;0.52708334&lt;/D&gt;&lt;D xsi:type="xsd:double"&gt;0.5277778&lt;/D&gt;&lt;D xsi:type="xsd:double"&gt;0.52847224&lt;/D&gt;&lt;D xsi:type="xsd:double"&gt;0.52916664&lt;/D&gt;&lt;D xsi:type="xsd:double"&gt;0.5298611&lt;/D&gt;&lt;D xsi:type="xsd:double"&gt;0.53055555&lt;/D&gt;&lt;D xsi:type="xsd:double"&gt;0.53125&lt;/D&gt;&lt;D xsi:type="xsd:double"&gt;0.53194445&lt;/D&gt;&lt;D xsi:type="xsd:double"&gt;0.5326389&lt;/D&gt;&lt;D xsi:type="xsd:double"&gt;0.53333336&lt;/D&gt;&lt;D xsi:type="xsd:double"&gt;0.53402776&lt;/D&gt;&lt;D xsi:type="xsd:double"&gt;0.5347222&lt;/D&gt;&lt;D xsi:type="xsd:double"&gt;0.53541666&lt;/D&gt;&lt;D xsi:type="xsd:double"&gt;0.5361111&lt;/D&gt;&lt;D xsi:type="xsd:double"&gt;0.53680557&lt;/D&gt;&lt;D xsi:type="xsd:double"&gt;0.5375&lt;/D&gt;&lt;D xsi:type="xsd:double"&gt;0.5381944&lt;/D&gt;&lt;D xsi:type="xsd:double"&gt;0.5388889&lt;/D&gt;&lt;D xsi:type="xsd:double"&gt;0.5395833&lt;/D&gt;&lt;D xsi:type="xsd:double"&gt;0.5402778&lt;/D&gt;&lt;D xsi:type="xsd:double"&gt;0.54097223&lt;/D&gt;&lt;D xsi:type="xsd:double"&gt;0.5416667&lt;/D&gt;&lt;D xsi:type="xsd:double"&gt;0.54236114&lt;/D&gt;&lt;D xsi:type="xsd:double"&gt;0.54305553&lt;/D&gt;&lt;D xsi:type="xsd:double"&gt;0.54375&lt;/D&gt;&lt;D xsi:type="xsd:double"&gt;0.54444444&lt;/D&gt;&lt;D xsi:type="xsd:double"&gt;0.5451389&lt;/D&gt;&lt;D xsi:type="xsd:double"&gt;0.54583335&lt;/D&gt;&lt;D xsi:type="xsd:double"&gt;0.5465278&lt;/D&gt;&lt;D xsi:type="xsd:double"&gt;0.5472222&lt;/D&gt;&lt;D xsi:type="xsd:double"&gt;0.54791665&lt;/D&gt;&lt;D xsi:type="xsd:double"&gt;0.5486111&lt;/D&gt;&lt;D xsi:type="xsd:double"&gt;0.54930556&lt;/D&gt;&lt;D xsi:type="xsd:double"&gt;0.55&lt;/D&gt;&lt;D xsi:type="xsd:double"&gt;0.55069447&lt;/D&gt;&lt;D xsi:type="xsd:double"&gt;0.55138886&lt;/D&gt;&lt;D xsi:type="xsd:double"&gt;0.5520833&lt;/D&gt;&lt;D xsi:type="xsd:double"&gt;0.55277777&lt;/D&gt;&lt;D xsi:type="xsd:double"&gt;0.5534722&lt;/D&gt;&lt;D xsi:type="xsd:double"&gt;0.5541667&lt;/D&gt;&lt;D xsi:type="xsd:double"&gt;0.5548611&lt;/D&gt;&lt;D xsi:type="xsd:double"&gt;0.5555556&lt;/D&gt;&lt;D xsi:type="xsd:double"&gt;0.55625&lt;/D&gt;&lt;D xsi:type="xsd:double"&gt;0.55694443&lt;/D&gt;&lt;D xsi:type="xsd:double"&gt;0.5576389&lt;/D&gt;&lt;D xsi:type="xsd:double"&gt;0.55833334&lt;/D&gt;&lt;D xsi:type="xsd:double"&gt;0.5590278&lt;/D&gt;&lt;D xsi:type="xsd:double"&gt;0.55972224&lt;/D&gt;&lt;D xsi:type="xsd:double"&gt;0.56041664&lt;/D&gt;&lt;D xsi:type="xsd:double"&gt;0.5611111&lt;/D&gt;&lt;D xsi:type="xsd:double"&gt;0.56180555&lt;/D&gt;&lt;D xsi:type="xsd:double"&gt;0.5625&lt;/D&gt;&lt;D xsi:type="xsd:double"&gt;0.56319445&lt;/D&gt;&lt;D xsi:type="xsd:double"&gt;0.5638889&lt;/D&gt;&lt;D xsi:type="xsd:double"&gt;0.56458336&lt;/D&gt;&lt;D xsi:type="xsd:double"&gt;0.56527776&lt;/D&gt;&lt;D xsi:type="xsd:double"&gt;0.5659722&lt;/D&gt;&lt;D xsi:type="xsd:double"&gt;0.56666666&lt;/D&gt;&lt;D xsi:type="xsd:double"&gt;0.5673611&lt;/D&gt;&lt;D xsi:type="xsd:double"&gt;0.56805557&lt;/D&gt;&lt;D xsi:type="xsd:double"&gt;0.56875&lt;/D&gt;&lt;D xsi:type="xsd:double"&gt;0.5694444&lt;/D&gt;&lt;D xsi:type="xsd:double"&gt;0.5701389&lt;/D&gt;&lt;D xsi:type="xsd:double"&gt;0.5708333&lt;/D&gt;&lt;D xsi:type="xsd:double"&gt;0.5715278&lt;/D&gt;&lt;D xsi:type="xsd:double"&gt;0.57222223&lt;/D&gt;&lt;D xsi:type="xsd:double"&gt;0.5729167&lt;/D&gt;&lt;D xsi:type="xsd:double"&gt;0.57361114&lt;/D&gt;&lt;D xsi:type="xsd:double"&gt;0.57430553&lt;/D&gt;&lt;D xsi:type="xsd:double"&gt;0.575&lt;/D&gt;&lt;D xsi:type="xsd:double"&gt;0.57569444&lt;/D&gt;&lt;D xsi:type="xsd:double"&gt;0.5763889&lt;/D&gt;&lt;D xsi:type="xsd:double"&gt;0.57708335&lt;/D&gt;&lt;D xsi:type="xsd:double"&gt;0.5777778&lt;/D&gt;&lt;D xsi:type="xsd:double"&gt;0.5784722&lt;/D&gt;&lt;D xsi:type="xsd:double"&gt;0.57916665&lt;/D&gt;&lt;D xsi:type="xsd:double"&gt;0.5798611&lt;/D&gt;&lt;D xsi:type="xsd:double"&gt;0.58055556&lt;/D&gt;&lt;D xsi:type="xsd:double"&gt;0.58125&lt;/D&gt;&lt;D xsi:type="xsd:double"&gt;0.58194447&lt;/D&gt;&lt;D xsi:type="xsd:double"&gt;0.58263886&lt;/D&gt;&lt;D xsi:type="xsd:double"&gt;0.5833333&lt;/D&gt;&lt;D xsi:type="xsd:double"&gt;0.58402777&lt;/D&gt;&lt;D xsi:type="xsd:double"&gt;0.5847222&lt;/D&gt;&lt;D xsi:type="xsd:double"&gt;0.5854167&lt;/D&gt;&lt;D xsi:type="xsd:double"&gt;0.5861111&lt;/D&gt;&lt;D xsi:type="xsd:double"&gt;0.5868056&lt;/D&gt;&lt;D xsi:type="xsd:double"&gt;0.5875&lt;/D&gt;&lt;D xsi:type="xsd:double"&gt;0.58819443&lt;/D&gt;&lt;D xsi:type="xsd:double"&gt;0.5888889&lt;/D&gt;&lt;D xsi:type="xsd:double"&gt;0.58958334&lt;/D&gt;&lt;D xsi:type="xsd:double"&gt;0.5902778&lt;/D&gt;&lt;D xsi:type="xsd:double"&gt;0.59097224&lt;/D&gt;&lt;D xsi:type="xsd:double"&gt;0.59166664&lt;/D&gt;&lt;D xsi:type="xsd:double"&gt;0.5923611&lt;/D&gt;&lt;D xsi:type="xsd:double"&gt;0.59305555&lt;/D&gt;&lt;D xsi:type="xsd:double"&gt;0.59375&lt;/D&gt;&lt;D xsi:type="xsd:double"&gt;0.59444445&lt;/D&gt;&lt;D xsi:type="xsd:double"&gt;0.5951389&lt;/D&gt;&lt;D xsi:type="xsd:double"&gt;0.59583336&lt;/D&gt;&lt;D xsi:type="xsd:double"&gt;0.59652776&lt;/D&gt;&lt;D xsi:type="xsd:double"&gt;0.5972222&lt;/D&gt;&lt;D xsi:type="xsd:double"&gt;0.59791666&lt;/D&gt;&lt;D xsi:type="xsd:double"&gt;0.5986111&lt;/D&gt;&lt;D xsi:type="xsd:double"&gt;0.59930557&lt;/D&gt;&lt;D xsi:type="xsd:double"&gt;0.6&lt;/D&gt;&lt;D xsi:type="xsd:double"&gt;0.6006944&lt;/D&gt;&lt;D xsi:type="xsd:double"&gt;0.6013889&lt;/D&gt;&lt;D xsi:type="xsd:double"&gt;0.6020833&lt;/D&gt;&lt;D xsi:type="xsd:double"&gt;0.6027778&lt;/D&gt;&lt;D xsi:type="xsd:double"&gt;0.60347223&lt;/D&gt;&lt;D xsi:type="xsd:double"&gt;0.6041667&lt;/D&gt;&lt;D xsi:type="xsd:double"&gt;0.60486114&lt;/D&gt;&lt;D xsi:type="xsd:double"&gt;0.60555553&lt;/D&gt;&lt;D xsi:type="xsd:double"&gt;0.60625&lt;/D&gt;&lt;D xsi:type="xsd:double"&gt;0.60694444&lt;/D&gt;&lt;D xsi:type="xsd:double"&gt;0.6076389&lt;/D&gt;&lt;D xsi:type="xsd:double"&gt;0.60833335&lt;/D&gt;&lt;D xsi:type="xsd:double"&gt;0.6090278&lt;/D&gt;&lt;D xsi:type="xsd:double"&gt;0.6097222&lt;/D&gt;&lt;D xsi:type="xsd:double"&gt;0.61041665&lt;/D&gt;&lt;D xsi:type="xsd:double"&gt;0.6111111&lt;/D&gt;&lt;D xsi:type="xsd:double"&gt;0.61180556&lt;/D&gt;&lt;D xsi:type="xsd:double"&gt;0.6125&lt;/D&gt;&lt;D xsi:type="xsd:double"&gt;0.61319447&lt;/D&gt;&lt;D xsi:type="xsd:double"&gt;0.61388886&lt;/D&gt;&lt;D xsi:type="xsd:double"&gt;0.6145833&lt;/D&gt;&lt;D xsi:type="xsd:double"&gt;0.61527777&lt;/D&gt;&lt;D xsi:type="xsd:double"&gt;0.6159722&lt;/D&gt;&lt;D xsi:type="xsd:double"&gt;0.6166667&lt;/D&gt;&lt;D xsi:type="xsd:double"&gt;0.6173611&lt;/D&gt;&lt;D xsi:type="xsd:double"&gt;0.6180556&lt;/D&gt;&lt;D xsi:type="xsd:double"&gt;0.61875&lt;/D&gt;&lt;D xsi:type="xsd:double"&gt;0.61944443&lt;/D&gt;&lt;D xsi:type="xsd:double"&gt;0.6201389&lt;/D&gt;&lt;D xsi:type="xsd:double"&gt;0.62083334&lt;/D&gt;&lt;D xsi:type="xsd:double"&gt;0.6215278&lt;/D&gt;&lt;D xsi:type="xsd:double"&gt;0.62222224&lt;/D&gt;&lt;D xsi:type="xsd:double"&gt;0.62291664&lt;/D&gt;&lt;D xsi:type="xsd:double"&gt;0.6236111&lt;/D&gt;&lt;D xsi:type="xsd:double"&gt;0.62430555&lt;/D&gt;&lt;D xsi:type="xsd:double"&gt;0.625&lt;/D&gt;&lt;D xsi:type="xsd:double"&gt;0.62569445&lt;/D&gt;&lt;D xsi:type="xsd:double"&gt;0.6263889&lt;/D&gt;&lt;D xsi:type="xsd:double"&gt;0.62708336&lt;/D&gt;&lt;D xsi:type="xsd:double"&gt;0.62777776&lt;/D&gt;&lt;D xsi:type="xsd:double"&gt;0.6284722&lt;/D&gt;&lt;D xsi:type="xsd:double"&gt;0.62916666&lt;/D&gt;&lt;D xsi:type="xsd:double"&gt;0.6298611&lt;/D&gt;&lt;D xsi:type="xsd:double"&gt;0.63055557&lt;/D&gt;&lt;D xsi:type="xsd:double"&gt;0.63125&lt;/D&gt;&lt;D xsi:type="xsd:double"&gt;0.6319444&lt;/D&gt;&lt;D xsi:type="xsd:double"&gt;0.6326389&lt;/D&gt;&lt;D xsi:type="xsd:double"&gt;0.6333333&lt;/D&gt;&lt;D xsi:type="xsd:double"&gt;0.6340278&lt;/D&gt;&lt;D xsi:type="xsd:double"&gt;0.63472223&lt;/D&gt;&lt;D xsi:type="xsd:double"&gt;0.6354167&lt;/D&gt;&lt;D xsi:type="xsd:double"&gt;0.63611114&lt;/D&gt;&lt;D xsi:type="xsd:double"&gt;0.63680553&lt;/D&gt;&lt;D xsi:type="xsd:double"&gt;0.6375&lt;/D&gt;&lt;D xsi:type="xsd:double"&gt;0.63819444&lt;/D&gt;&lt;D xsi:type="xsd:double"&gt;0.6388889&lt;/D&gt;&lt;D xsi:type="xsd:double"&gt;0.63958335&lt;/D&gt;&lt;D xsi:type="xsd:double"&gt;0.6402778&lt;/D&gt;&lt;D xsi:type="xsd:double"&gt;0.6409722&lt;/D&gt;&lt;D xsi:type="xsd:double"&gt;0.64166665&lt;/D&gt;&lt;D xsi:type="xsd:double"&gt;0.6423611&lt;/D&gt;&lt;D xsi:type="xsd:double"&gt;0.64305556&lt;/D&gt;&lt;D xsi:type="xsd:double"&gt;0.64375&lt;/D&gt;&lt;D xsi:type="xsd:double"&gt;0.64444447&lt;/D&gt;&lt;D xsi:type="xsd:double"&gt;0.64513886&lt;/D&gt;&lt;D xsi:type="xsd:double"&gt;0.6458333&lt;/D&gt;&lt;D xsi:type="xsd:double"&gt;0.64652777&lt;/D&gt;&lt;D xsi:type="xsd:double"&gt;0.6472222&lt;/D&gt;&lt;D xsi:type="xsd:double"&gt;0.6479167&lt;/D&gt;&lt;D xsi:type="xsd:double"&gt;0.6486111&lt;/D&gt;&lt;D xsi:type="xsd:double"&gt;0.6493056&lt;/D&gt;&lt;D xsi:type="xsd:double"&gt;0.65&lt;/D&gt;&lt;D xsi:type="xsd:double"&gt;0.65069443&lt;/D&gt;&lt;D xsi:type="xsd:double"&gt;0.6513889&lt;/D&gt;&lt;D xsi:type="xsd:double"&gt;0.65208334&lt;/D&gt;&lt;D xsi:type="xsd:double"&gt;0.6527778&lt;/D&gt;&lt;D xsi:type="xsd:double"&gt;0.65347224&lt;/D&gt;&lt;D xsi:type="xsd:double"&gt;0.65416664&lt;/D&gt;&lt;D xsi:type="xsd:double"&gt;0.6548611&lt;/D&gt;&lt;D xsi:type="xsd:double"&gt;0.65555555&lt;/D&gt;&lt;D xsi:type="xsd:double"&gt;0.65625&lt;/D&gt;&lt;D xsi:type="xsd:double"&gt;0.65694445&lt;/D&gt;&lt;D xsi:type="xsd:double"&gt;0.6576389&lt;/D&gt;&lt;D xsi:type="xsd:double"&gt;0.65833336&lt;/D&gt;&lt;D xsi:type="xsd:double"&gt;0.65902776&lt;/D&gt;&lt;D xsi:type="xsd:double"&gt;0.6597222&lt;/D&gt;&lt;D xsi:type="xsd:double"&gt;0.66041666&lt;/D&gt;&lt;D xsi:type="xsd:double"&gt;0.6611111&lt;/D&gt;&lt;D xsi:type="xsd:double"&gt;0.66180557&lt;/D&gt;&lt;D xsi:type="xsd:double"&gt;0.6625&lt;/D&gt;&lt;D xsi:type="xsd:double"&gt;0.6631944&lt;/D&gt;&lt;D xsi:type="xsd:double"&gt;0.6638889&lt;/D&gt;&lt;D xsi:type="xsd:double"&gt;0.6645833&lt;/D&gt;&lt;D xsi:type="xsd:double"&gt;0.6652778&lt;/D&gt;&lt;D xsi:type="xsd:double"&gt;0.66597223&lt;/D&gt;&lt;D xsi:type="xsd:double"&gt;0.6666667&lt;/D&gt;&lt;D xsi:type="xsd:double"&gt;0.66736114&lt;/D&gt;&lt;D xsi:type="xsd:double"&gt;0.66805553&lt;/D&gt;&lt;D xsi:type="xsd:double"&gt;0.66875&lt;/D&gt;&lt;D xsi:type="xsd:double"&gt;0.66944444&lt;/D&gt;&lt;D xsi:type="xsd:double"&gt;0.6701389&lt;/D&gt;&lt;D xsi:type="xsd:double"&gt;0.67083335&lt;/D&gt;&lt;D xsi:type="xsd:double"&gt;0.6715278&lt;/D&gt;&lt;D xsi:type="xsd:double"&gt;0.6722222&lt;/D&gt;&lt;D xsi:type="xsd:double"&gt;0.67291665&lt;/D&gt;&lt;D xsi:type="xsd:double"&gt;0.6736111&lt;/D&gt;&lt;/FQL&gt;&lt;FQL&gt;&lt;Q&gt;NOW^PROPER(CONVERT_DATE(TICK.DATE,"DD-MMM-YY"))&lt;/Q&gt;&lt;R&gt;401&lt;/R&gt;&lt;C&gt;1&lt;/C&gt;&lt;D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xsi:type="xsd:string"&gt;29-Aug-23&lt;/D&gt;&lt;D xsi:type="xsd:string"&gt;29-Aug-23&lt;/D&gt;&lt;/FQL&gt;&lt;FQL&gt;&lt;Q&gt;SP50^TIME&lt;/Q&gt;&lt;R&gt;0&lt;/R&gt;&lt;C&gt;0&lt;/C&gt;&lt;/FQL&gt;&lt;FQL&gt;&lt;Q&gt;SP50^PROPER(CONVERT_DATE(TICK.DATE,"DD-MMM-YY"))&lt;/Q&gt;&lt;R&gt;0&lt;/R&gt;&lt;C&gt;0&lt;/C&gt;&lt;/FQL&gt;&lt;FQL&gt;&lt;Q&gt;SP50^TICK.CALC_CVOL&lt;/Q&gt;&lt;R&gt;0&lt;/R&gt;&lt;C&gt;0&lt;/C&gt;&lt;/FQL&gt;&lt;FQL&gt;&lt;Q&gt;SP50^TICK.CALC_VWAP&lt;/Q&gt;&lt;R&gt;0&lt;/R&gt;&lt;C&gt;0&lt;/C&gt;&lt;/FQL&gt;&lt;FQL&gt;&lt;Q&gt;SP50^FLOAT_ARRAY TICK=TS_TRADES(NOW,"7:00 AM",-1,"6:00 PM",,"00:01:00",,"DD-MM-YYYY","DECIMAL",,"CALC_CVOL,TRADE_COND,CVOL,VWAP,CALC_CVOL,CALC_VWAP,EXCHANGE,OPEN,HIGH,LOW"); FLOAT_ARRAY TIME=TICK.TIME; TIME[0]&lt;/Q&gt;&lt;R&gt;1&lt;/R&gt;&lt;C&gt;1&lt;/C&gt;&lt;D xsi:type="xsd:double"&gt;0.39583334&lt;/D&gt;&lt;/FQL&gt;&lt;FQL&gt;&lt;Q&gt;SP50^FG_COMPANY_NAME&lt;/Q&gt;&lt;R&gt;1&lt;/R&gt;&lt;C&gt;1&lt;/C&gt;&lt;D xsi:type="xsd:string"&gt;S&amp;amp;P 500&lt;/D&gt;&lt;/FQL&gt;&lt;FQL&gt;&lt;Q&gt;^TICK.EXCHANGE&lt;/Q&gt;&lt;R&gt;0&lt;/R&gt;&lt;C&gt;0&lt;/C&gt;&lt;/FQL&gt;&lt;FQL&gt;&lt;Q&gt;^TICK.TRADE_COND&lt;/Q&gt;&lt;R&gt;0&lt;/R&gt;&lt;C&gt;0&lt;/C&gt;&lt;/FQL&gt;&lt;FQL&gt;&lt;Q&gt;^TICK.VWAP&lt;/Q&gt;&lt;R&gt;0&lt;/R&gt;&lt;C&gt;0&lt;/C&gt;&lt;/FQL&gt;&lt;FQL&gt;&lt;Q&gt;^TICK.CVOL&lt;/Q&gt;&lt;R&gt;0&lt;/R&gt;&lt;C&gt;0&lt;/C&gt;&lt;/FQL&gt;&lt;FQL&gt;&lt;Q&gt;^TICK.LOW&lt;/Q&gt;&lt;R&gt;0&lt;/R&gt;&lt;C&gt;0&lt;/C&gt;&lt;/FQL&gt;&lt;FQL&gt;&lt;Q&gt;^TICK.HIGH&lt;/Q&gt;&lt;R&gt;0&lt;/R&gt;&lt;C&gt;0&lt;/C&gt;&lt;/FQL&gt;&lt;FQL&gt;&lt;Q&gt;^TICK.OPEN&lt;/Q&gt;&lt;R&gt;0&lt;/R&gt;&lt;C&gt;0&lt;/C&gt;&lt;/FQL&gt;&lt;FQL&gt;&lt;Q&gt;^TICK&lt;/Q&gt;&lt;R&gt;0&lt;/R&gt;&lt;C&gt;0&lt;/C&gt;&lt;/FQL&gt;&lt;FQL&gt;&lt;Q&gt;^P(NOW)&lt;/Q&gt;&lt;R&gt;0&lt;/R&gt;&lt;C&gt;0&lt;/C&gt;&lt;/FQL&gt;&lt;FQL&gt;&lt;Q&gt;^P_CURRENCY("ISO")&lt;/Q&gt;&lt;R&gt;0&lt;/R&gt;&lt;C&gt;0&lt;/C&gt;&lt;/FQL&gt;&lt;FQL&gt;&lt;Q&gt;^P_EXCHANGE('NAME','FS')&lt;/Q&gt;&lt;R&gt;0&lt;/R&gt;&lt;C&gt;0&lt;/C&gt;&lt;/FQL&gt;&lt;FQL&gt;&lt;Q&gt;^TICK.CALC_CVOL&lt;/Q&gt;&lt;R&gt;0&lt;/R&gt;&lt;C&gt;0&lt;/C&gt;&lt;/FQL&gt;&lt;FQL&gt;&lt;Q&gt;^TICK.CALC_VWAP&lt;/Q&gt;&lt;R&gt;0&lt;/R&gt;&lt;C&gt;0&lt;/C&gt;&lt;/FQL&gt;&lt;FQL&gt;&lt;Q&gt;^FLOAT_ARRAY TICK=TS_TRADES(,"",,"",,"",,"DD-MM-YYYY","DECIMAL",,"CALC_CVOL,TRADE_COND,CVOL,VWAP,CALC_CVOL,CALC_VWAP,EXCHANGE,OPEN,HIGH,LOW"); FLOAT_ARRAY TIME=TICK.TIME; TIME[0]&lt;/Q&gt;&lt;R&gt;0&lt;/R&gt;&lt;C&gt;0&lt;/C&gt;&lt;/FQL&gt;&lt;FQL&gt;&lt;Q&gt;FRT-US^FG_PRICE(-2AY,0,W)&lt;/Q&gt;&lt;R&gt;105&lt;/R&gt;&lt;C&gt;1&lt;/C&gt;&lt;D xsi:type="xsd:double"&gt;120.66&lt;/D&gt;&lt;D xsi:type="xsd:double"&gt;122.86&lt;/D&gt;&lt;D xsi:type="xsd:double"&gt;117.76&lt;/D&gt;&lt;D xsi:type="xsd:double"&gt;119.3&lt;/D&gt;&lt;D xsi:type="xsd:double"&gt;119.02&lt;/D&gt;&lt;D xsi:type="xsd:double"&gt;121.05&lt;/D&gt;&lt;D xsi:type="xsd:double"&gt;121.4&lt;/D&gt;&lt;D xsi:type="xsd:double"&gt;124.03&lt;/D&gt;&lt;D xsi:type="xsd:double"&gt;120.71&lt;/D&gt;&lt;D xsi:type="xsd:double"&gt;120.35&lt;/D&gt;&lt;D xsi:type="xsd:double"&gt;132.56&lt;/D&gt;&lt;D xsi:type="xsd:double"&gt;127.86&lt;/D&gt;&lt;D xsi:type="xsd:double"&gt;128.94&lt;/D&gt;&lt;D xsi:type="xsd:double"&gt;124.95&lt;/D&gt;&lt;D xsi:type="xsd:double"&gt;127.23&lt;/D&gt;&lt;D xsi:type="xsd:double"&gt;130.31&lt;/D&gt;&lt;D xsi:type="xsd:double"&gt;129.52&lt;/D&gt;&lt;D xsi:type="xsd:double"&gt;132.</t>
        </r>
      </text>
    </comment>
    <comment ref="A22" authorId="0" shapeId="0" xr:uid="{78D714D5-4D61-40C0-BC65-24B754E19BC6}">
      <text>
        <r>
          <rPr>
            <b/>
            <sz val="9"/>
            <color indexed="81"/>
            <rFont val="Tahoma"/>
            <family val="2"/>
          </rPr>
          <t>38&lt;/D&gt;&lt;D xsi:type="xsd:double"&gt;136.32&lt;/D&gt;&lt;D xsi:type="xsd:double"&gt;134.37&lt;/D&gt;&lt;D xsi:type="xsd:double"&gt;132.86&lt;/D&gt;&lt;D xsi:type="xsd:double"&gt;123.22&lt;/D&gt;&lt;D xsi:type="xsd:double"&gt;125.45&lt;/D&gt;&lt;D xsi:type="xsd:double"&gt;122.84&lt;/D&gt;&lt;D xsi:type="xsd:double"&gt;120.23&lt;/D&gt;&lt;D xsi:type="xsd:double"&gt;118.08&lt;/D&gt;&lt;D xsi:type="xsd:double"&gt;120.35&lt;/D&gt;&lt;D xsi:type="xsd:double"&gt;120.07&lt;/D&gt;&lt;D xsi:type="xsd:double"&gt;118.44&lt;/D&gt;&lt;D xsi:type="xsd:double"&gt;117.38&lt;/D&gt;&lt;D xsi:type="xsd:double"&gt;119.58&lt;/D&gt;&lt;D xsi:type="xsd:double"&gt;124.23&lt;/D&gt;&lt;D xsi:type="xsd:double"&gt;120.98&lt;/D&gt;&lt;D xsi:type="xsd:double"&gt;123.26&lt;/D&gt;&lt;D xsi:type="xsd:double"&gt;121.79&lt;/D&gt;&lt;D xsi:type="xsd:double"&gt;117.06&lt;/D&gt;&lt;D xsi:type="xsd:double"&gt;115.14&lt;/D&gt;&lt;D xsi:type="xsd:double"&gt;115.97&lt;/D&gt;&lt;D xsi:type="xsd:double"&gt;109.4&lt;/D&gt;&lt;D xsi:type="xsd:double"&gt;115.91&lt;/D&gt;&lt;D xsi:type="xsd:double"&gt;111.92&lt;/D&gt;&lt;D xsi:type="xsd:double"&gt;101.95&lt;/D&gt;&lt;D xsi:type="xsd:double"&gt;94.71&lt;/D&gt;&lt;D xsi:type="xsd:double"&gt;99.53&lt;/D&gt;&lt;D xsi:type="xsd:double"&gt;97.56&lt;/D&gt;&lt;D xsi:type="xsd:double"&gt;96.92&lt;/D&gt;&lt;D xsi:type="xsd:double"&gt;97.07&lt;/D&gt;&lt;D xsi:type="xsd:double"&gt;102.66&lt;/D&gt;&lt;D xsi:type="xsd:double"&gt;105.61&lt;/D&gt;&lt;D xsi:type="xsd:double"&gt;105.75&lt;/D&gt;&lt;D xsi:type="xsd:double"&gt;111.68&lt;/D&gt;&lt;D xsi:type="xsd:double"&gt;110.05&lt;/D&gt;&lt;D xsi:type="xsd:double"&gt;104.73&lt;/D&gt;&lt;D xsi:type="xsd:double"&gt;100.77&lt;/D&gt;&lt;D xsi:type="xsd:double"&gt;103.94&lt;/D&gt;&lt;D xsi:type="xsd:double"&gt;100.34&lt;/D&gt;&lt;D xsi:type="xsd:double"&gt;90.42&lt;/D&gt;&lt;D xsi:type="xsd:double"&gt;90.12&lt;/D&gt;&lt;D xsi:type="xsd:double"&gt;90.55&lt;/D&gt;&lt;D xsi:type="xsd:double"&gt;89.17&lt;/D&gt;&lt;D xsi:type="xsd:double"&gt;92.27&lt;/D&gt;&lt;D xsi:type="xsd:double"&gt;98.87&lt;/D&gt;&lt;D xsi:type="xsd:double"&gt;105.09&lt;/D&gt;&lt;D xsi:type="xsd:double"&gt;107.77&lt;/D&gt;&lt;D xsi:type="xsd:double"&gt;108.41&lt;/D&gt;&lt;D xsi:type="xsd:double"&gt;110.25&lt;/D&gt;&lt;D xsi:type="xsd:double"&gt;109.44&lt;/D&gt;&lt;D xsi:type="xsd:double"&gt;107.65&lt;/D&gt;&lt;D xsi:type="xsd:double"&gt;102.53&lt;/D&gt;&lt;D xsi:type="xsd:double"&gt;102.34&lt;/D&gt;&lt;D xsi:type="xsd:double"&gt;101.04&lt;/D&gt;&lt;D xsi:type="xsd:double"&gt;104.24&lt;/D&gt;&lt;D xsi:type="xsd:double"&gt;109.15&lt;/D&gt;&lt;D xsi:type="xsd:double"&gt;107.65&lt;/D&gt;&lt;D xsi:type="xsd:double"&gt;111.38&lt;/D&gt;&lt;D xsi:type="xsd:double"&gt;113.04&lt;/D&gt;&lt;D xsi:type="xsd:double"&gt;109.97&lt;/D&gt;&lt;D xsi:type="xsd:double"&gt;109.09&lt;/D&gt;&lt;D xsi:type="xsd:double"&gt;107.02&lt;/D&gt;&lt;D xsi:type="xsd:double"&gt;107.25&lt;/D&gt;&lt;D xsi:type="xsd:double"&gt;96.5&lt;/D&gt;&lt;D xsi:type="xsd:double"&gt;91.88&lt;/D&gt;&lt;D xsi:type="xsd:double"&gt;92.51&lt;/D&gt;&lt;D xsi:type="xsd:double"&gt;98.83&lt;/D&gt;&lt;D xsi:type="xsd:double"&gt;97.74&lt;/D&gt;&lt;D xsi:type="xsd:double"&gt;96.37&lt;/D&gt;&lt;D xsi:type="xsd:double"&gt;97.28&lt;/D&gt;&lt;D xsi:type="xsd:double"&gt;98.89&lt;/D&gt;&lt;D xsi:type="xsd:double"&gt;96.34&lt;/D&gt;&lt;D xsi:type="xsd:double"&gt;91.41&lt;/D&gt;&lt;D xsi:type="xsd:double"&gt;88.74&lt;/D&gt;&lt;D xsi:type="xsd:double"&gt;87.06&lt;/D&gt;&lt;D xsi:type="xsd:double"&gt;91.14&lt;/D&gt;&lt;D xsi:type="xsd:double"&gt;96.14&lt;/D&gt;&lt;D xsi:type="xsd:double"&gt;95.93&lt;/D&gt;&lt;D xsi:type="xsd:double"&gt;90.1&lt;/D&gt;&lt;D xsi:type="xsd:double"&gt;96.77&lt;/D&gt;&lt;D xsi:type="xsd:double"&gt;95.98&lt;/D&gt;&lt;D xsi:type="xsd:double"&gt;100.27&lt;/D&gt;&lt;D xsi:type="xsd:double"&gt;103.25&lt;/D&gt;&lt;D xsi:type="xsd:double"&gt;100.93&lt;/D&gt;&lt;D xsi:type="xsd:double"&gt;103.42&lt;/D&gt;&lt;D xsi:type="xsd:double"&gt;102.21&lt;/D&gt;&lt;D xsi:type="xsd:double"&gt;96.42&lt;/D&gt;&lt;D xsi:type="xsd:double"&gt;97.56&lt;/D&gt;&lt;/FQL&gt;&lt;FQL&gt;&lt;Q&gt;FRT-US^JULIAN(FG_PRICE(-2AY,0,W).DATES)&lt;/Q&gt;&lt;R&gt;105&lt;/R&gt;&lt;C&gt;1&lt;/C&gt;&lt;D xsi:type="xsd:long"&gt;44435&lt;/D&gt;&lt;D xsi:type="xsd:long"&gt;44442&lt;/D&gt;&lt;D xsi:type="xsd:long"&gt;44449&lt;/D&gt;&lt;D xsi:type="xsd:long"&gt;44456&lt;/D&gt;&lt;D xsi:type="xsd:long"&gt;44463&lt;/D&gt;&lt;D xsi:type="xsd:long"&gt;44470&lt;/D&gt;&lt;D xsi:type="xsd:long"&gt;44477&lt;/D&gt;&lt;D xsi:type="xsd:long"&gt;44484&lt;/D&gt;&lt;D xsi:type="xsd:long"&gt;44491&lt;/D&gt;&lt;D xsi:type="xsd:long"&gt;44498&lt;/D&gt;&lt;D xsi:type="xsd:long"&gt;44505&lt;/D&gt;&lt;D xsi:type="xsd:long"&gt;44512&lt;/D&gt;&lt;D xsi:type="xsd:long"&gt;44519&lt;/D&gt;&lt;D xsi:type="xsd:long"&gt;44526&lt;/D&gt;&lt;D xsi:type="xsd:long"&gt;44533&lt;/D&gt;&lt;D xsi:type="xsd:long"&gt;44540&lt;/D&gt;&lt;D xsi:type="xsd:long"&gt;44547&lt;/D&gt;&lt;D xsi:type="xsd:long"&gt;44553&lt;/D&gt;&lt;D xsi:type="xsd:long"&gt;44561&lt;/D&gt;&lt;D xsi:type="xsd:long"&gt;44568&lt;/D&gt;&lt;D xsi:type="xsd:long"&gt;44575&lt;/D&gt;&lt;D xsi:type="xsd:long"&gt;44582&lt;/D&gt;&lt;D xsi:type="xsd:long"&gt;44589&lt;/D&gt;&lt;D xsi:type="xsd:long"&gt;44596&lt;/D&gt;&lt;D xsi:type="xsd:long"&gt;44603&lt;/D&gt;&lt;D xsi:type="xsd:long"&gt;44610&lt;/D&gt;&lt;D xsi:type="xsd:long"&gt;44617&lt;/D&gt;&lt;D xsi:type="xsd:long"&gt;44624&lt;/D&gt;&lt;D xsi:type="xsd:long"&gt;44631&lt;/D&gt;&lt;D xsi:type="xsd:long"&gt;44638&lt;/D&gt;&lt;D xsi:type="xsd:long"&gt;44645&lt;/D&gt;&lt;D xsi:type="xsd:long"&gt;44652&lt;/D&gt;&lt;D xsi:type="xsd:long"&gt;44659&lt;/D&gt;&lt;D xsi:type="xsd:long"&gt;44665&lt;/D&gt;&lt;D xsi:type="xsd:long"&gt;44673&lt;/D&gt;&lt;D xsi:type="xsd:long"&gt;44680&lt;/D&gt;&lt;D xsi:type="xsd:long"&gt;44687&lt;/D&gt;&lt;D xsi:type="xsd:long"&gt;44694&lt;/D&gt;&lt;D xsi:type="xsd:long"&gt;44701&lt;/D&gt;&lt;D xsi:type="xsd:long"&gt;44708&lt;/D&gt;&lt;D xsi:type="xsd:long"&gt;44715&lt;/D&gt;&lt;D xsi:type="xsd:long"&gt;44722&lt;/D&gt;&lt;D xsi:type="xsd:long"&gt;44729&lt;/D&gt;&lt;D xsi:type="xsd:long"&gt;44736&lt;/D&gt;&lt;D xsi:type="xsd:long"&gt;44743&lt;/D&gt;&lt;D xsi:type="xsd:long"&gt;44750&lt;/D&gt;&lt;D xsi:type="xsd:long"&gt;44757&lt;/D&gt;&lt;D xsi:type="xsd:long"&gt;44764&lt;/D&gt;&lt;D xsi:type="xsd:long"&gt;44771&lt;/D&gt;&lt;D xsi:type="xsd:long"&gt;44778&lt;/D&gt;&lt;D xsi:type="xsd:long"&gt;44785&lt;/D&gt;&lt;D xsi:type="xsd:long"&gt;44792&lt;/D&gt;&lt;D xsi:type="xsd:long"&gt;44799&lt;/D&gt;&lt;D xsi:type="xsd:long"&gt;44806&lt;/D&gt;&lt;D xsi:type="xsd:long"&gt;44813&lt;/D&gt;&lt;D xsi:type="xsd:long"&gt;44820&lt;/D&gt;&lt;D xsi:type="xsd:long"&gt;44827&lt;/D&gt;&lt;D xsi:type="xsd:long"&gt;44834&lt;/D&gt;&lt;D xsi:type="xsd:long"&gt;44841&lt;/D&gt;&lt;D xsi:type="xsd:long"&gt;44848&lt;/D&gt;&lt;D xsi:type="xsd:long"&gt;44855&lt;/D&gt;&lt;D xsi:type="xsd:long"&gt;44862&lt;/D&gt;&lt;D xsi:type="xsd:long"&gt;44869&lt;/D&gt;&lt;D xsi:type="xsd:long"&gt;44876&lt;/D&gt;&lt;D xsi:type="xsd:long"&gt;44883&lt;/D&gt;&lt;D xsi:type="xsd:long"&gt;44890&lt;/D&gt;&lt;D xsi:type="xsd:long"&gt;44897&lt;/D&gt;&lt;D xsi:type="xsd:long"&gt;44904&lt;/D&gt;&lt;D xsi:type="xsd:long"&gt;44911&lt;/D&gt;&lt;D xsi:type="xsd:long"&gt;44918&lt;/D&gt;&lt;D xsi:type="xsd:long"&gt;44925&lt;/D&gt;&lt;D xsi:type="xsd:long"&gt;44932&lt;/D&gt;&lt;D xsi:type="xsd:long"&gt;44939&lt;/D&gt;&lt;D xsi:type="xsd:long"&gt;44946&lt;/D&gt;&lt;D xsi:type="xsd:long"&gt;44953&lt;/D&gt;&lt;D xsi:type="xsd:long"&gt;44960&lt;/D&gt;&lt;D xsi:type="xsd:long"&gt;44967&lt;/D&gt;&lt;D xsi:type="xsd:long"&gt;44974&lt;/D&gt;&lt;D xsi:type="xsd:long"&gt;44981&lt;/D&gt;&lt;D xsi:type="xsd:long"&gt;44988&lt;/D&gt;&lt;D xsi:type="xsd:long"&gt;44995&lt;/D&gt;&lt;D xsi:type="xsd:long"&gt;45002&lt;/D&gt;&lt;D xsi:type="xsd:long"&gt;45009&lt;/D&gt;&lt;D xsi:type="xsd:long"&gt;45016&lt;/D&gt;&lt;D xsi:type="xsd:long"&gt;45022&lt;/D&gt;&lt;D xsi:type="xsd:long"&gt;45030&lt;/D&gt;&lt;D xsi:type="xsd:long"&gt;45037&lt;/D&gt;&lt;D xsi:type="xsd:long"&gt;45044&lt;/D&gt;&lt;D xsi:type="xsd:long"&gt;45051&lt;/D&gt;&lt;D xsi:type="xsd:long"&gt;45058&lt;/D&gt;&lt;D xsi:type="xsd:long"&gt;45065&lt;/D&gt;&lt;D xsi:type="xsd:long"&gt;45072&lt;/D&gt;&lt;D xsi:type="xsd:long"&gt;45079&lt;/D&gt;&lt;D xsi:type="xsd:long"&gt;45086&lt;/D&gt;&lt;D xsi:type="xsd:long"&gt;45093&lt;/D&gt;&lt;D xsi:type="xsd:long"&gt;45100&lt;/D&gt;&lt;D xsi:type="xsd:long"&gt;45107&lt;/D&gt;&lt;D xsi:type="xsd:long"&gt;45114&lt;/D&gt;&lt;D xsi:type="xsd:long"&gt;45121&lt;/D&gt;&lt;D xsi:type="xsd:long"&gt;45128&lt;/D&gt;&lt;D xsi:type="xsd:long"&gt;45135&lt;/D&gt;&lt;D xsi:type="xsd:long"&gt;45142&lt;/D&gt;&lt;D xsi:type="xsd:long"&gt;45149&lt;/D&gt;&lt;D xsi:type="xsd:long"&gt;45156&lt;/D&gt;&lt;D xsi:type="xsd:long"&gt;45163&lt;/D&gt;&lt;/FQL&gt;&lt;FQL&gt;&lt;Q&gt;FRT-US^FG_PRICE(-3AM,0,D)&lt;/Q&gt;&lt;R&gt;65&lt;/R&gt;&lt;C&gt;1&lt;/C&gt;&lt;D xsi:type="xsd:double"&gt;87.06&lt;/D&gt;&lt;D xsi:type="xsd:double"&gt;87.29&lt;/D&gt;&lt;D xsi:type="xsd:double"&gt;88.2&lt;/D&gt;&lt;D xsi:type="xsd:double"&gt;87.75&lt;/D&gt;&lt;D xsi:type="xsd:double"&gt;91.14&lt;/D&gt;&lt;D xsi:type="xsd:double"&gt;90.5&lt;/D&gt;&lt;D xsi:type="xsd:double"&gt;93.18&lt;/D&gt;&lt;D xsi:type="xsd:double"&gt;97.2&lt;/D&gt;&lt;D xsi:type="xsd:double"&gt;96.11&lt;/D&gt;&lt;D xsi:type="xsd:double"&gt;96.14&lt;/D&gt;&lt;D xsi:type="xsd:double"&gt;95.34&lt;/D&gt;&lt;D xsi:type="xsd:double"&gt;94.76&lt;/D&gt;&lt;D xsi:type="xsd:double"&gt;94.31&lt;/D&gt;&lt;D xsi:type="xsd:double"&gt;94.91&lt;/D&gt;&lt;D xsi:type="xsd:double"&gt;95.93&lt;/D&gt;&lt;D xsi:type="xsd:double"&gt;94.25&lt;/D&gt;&lt;D xsi:type="xsd:double"&gt;92.37&lt;/D&gt;&lt;D xsi:type="xsd:double"&gt;91.31&lt;/D&gt;&lt;D xsi:type="xsd:double"&gt;90.1&lt;/D&gt;&lt;D xsi:type="xsd:double"&gt;92.34&lt;/D&gt;&lt;D xsi:type="xsd:double"&gt;94.37&lt;/D&gt;&lt;D xsi:type="xsd:double"&gt;94.38&lt;/D&gt;&lt;D xsi:type="xsd:double"&gt;96.35&lt;/D&gt;&lt;D xsi:type="xsd:double"&gt;96.77&lt;/D&gt;&lt;D xsi:type="xsd:double"&gt;97.31&lt;/D&gt;&lt;D xsi:type="xsd:double"&gt;96.98&lt;/D&gt;&lt;D xsi:type="xsd:double"&gt;97.08&lt;/D&gt;&lt;D xsi:type="xsd:double"&gt;95.98&lt;/D&gt;&lt;D xsi:type="xsd:double"&gt;97.01&lt;/D&gt;&lt;D xsi:type="xsd:double"&gt;99.68&lt;/D&gt;&lt;D xsi:type="xsd:double"&gt;99.71&lt;/D&gt;&lt;D xsi:type="xsd:double"&gt;100.65&lt;/D&gt;&lt;D xsi:type="xsd:double"&gt;100.27&lt;/D&gt;&lt;D xsi:type="xsd:double"&gt;100.77&lt;/D&gt;&lt;D xsi:type="xsd:double"&gt;101.05&lt;/D&gt;&lt;D xsi:type="xsd:double"&gt;102.47&lt;/D&gt;&lt;D xsi:type="xsd:double"&gt;102.98&lt;/D&gt;&lt;D xsi:type="xsd:double"&gt;103.25&lt;/D&gt;&lt;D xsi:type="xsd:double"&gt;103.16&lt;/D&gt;&lt;D xsi:type="xsd:double"&gt;102.29&lt;/D&gt;&lt;D xsi:type="xsd:double"&gt;102.93&lt;/D&gt;&lt;D xsi:type="xsd:double"&gt;100.57&lt;/D&gt;&lt;D xsi:type="xsd:double"&gt;100.93&lt;/D&gt;&lt;D xsi:type="xsd:double"&gt;101.52&lt;/D&gt;&lt;D xsi:type="xsd:double"&gt;101.23&lt;/D&gt;&lt;D xsi:type="xsd:double"&gt;100.74&lt;/D&gt;&lt;D xsi:type="xsd:double"&gt;102.63&lt;/D&gt;&lt;D xsi:type="xsd:double"&gt;103.42&lt;/D&gt;&lt;D xsi:type="xsd:double"&gt;103.93&lt;/D&gt;&lt;D xsi:type="xsd:double"&gt;102.08&lt;/D&gt;&lt;D xsi:type="xsd:double"&gt;102.99&lt;/D&gt;&lt;D xsi:type="xsd:double"&gt;102.75&lt;/D&gt;&lt;D xsi:type="xsd:double"&gt;102.21&lt;/D&gt;&lt;D xsi:type="xsd:double"&gt;100.83&lt;/D&gt;&lt;D xsi:type="xsd:double"&gt;99.25&lt;/D&gt;&lt;D xsi:type="xsd:double"&gt;97.52&lt;/D&gt;&lt;D xsi:type="xsd:double"&gt;96.05&lt;/D&gt;&lt;D xsi:type="xsd:double"&gt;96.42&lt;/D&gt;&lt;D xsi:type="xsd:double"&gt;95.83&lt;/D&gt;&lt;D xsi:type="xsd:double"&gt;96.17&lt;/D&gt;&lt;D xsi:type="xsd:double"&gt;98.08&lt;/D&gt;&lt;D xsi:type="xsd:double"&gt;97.61&lt;/D&gt;&lt;D xsi:type="xsd:double"&gt;97.56&lt;/D&gt;&lt;D xsi:type="xsd:double"&gt;97.92&lt;/D&gt;&lt;D xsi:type="xsd:double"&gt;98.26&lt;/D&gt;&lt;/FQL&gt;&lt;FQL&gt;&lt;Q&gt;FRT-US^JULIAN(FG_PRICE(-3AM,0,D).DATES)&lt;/Q&gt;&lt;R&gt;65&lt;/R&gt;&lt;C&gt;1&lt;/C&gt;&lt;D xsi:type="xsd:long"&gt;45072&lt;/D&gt;&lt;D xsi:type="xsd:long"&gt;45076&lt;/D&gt;&lt;D xsi:type="xsd:long"&gt;45077&lt;/D&gt;&lt;D xsi:type="xsd:long"&gt;45078&lt;/D&gt;&lt;D xsi:type="xsd:long"&gt;45079&lt;/D&gt;&lt;D xsi:type="xsd:long"&gt;45082&lt;/D&gt;&lt;D xsi:type="xsd:long"&gt;45083&lt;/D&gt;&lt;D xsi:type="xsd:long"&gt;45084&lt;/D&gt;&lt;D xsi:type="xsd:long"&gt;45085&lt;/D&gt;&lt;D xsi:type="xsd:long"&gt;45086&lt;/D&gt;&lt;D xsi:type="xsd:long"&gt;45089&lt;/D&gt;&lt;D xsi:type="xsd:long"&gt;45090&lt;/D&gt;&lt;D xsi:type="xsd:long"&gt;45091&lt;/D&gt;&lt;D xsi:type="xsd:long"&gt;45092&lt;/D&gt;&lt;D xsi:type="xsd:long"&gt;45093&lt;/D&gt;&lt;D xsi:type="xsd:long"&gt;45097&lt;/D&gt;&lt;D xsi:type="xsd:long"&gt;45098&lt;/D&gt;&lt;D xsi:type="xsd:long"&gt;45099&lt;/D&gt;&lt;D xsi:type="xsd:long"&gt;45100&lt;/D&gt;&lt;D xsi:type="xsd:long"&gt;45103&lt;/D&gt;&lt;D xsi:type="xsd:long"&gt;45104&lt;/D&gt;&lt;D xsi:type="xsd:long"&gt;45105&lt;/D&gt;&lt;D xsi:type="xsd:long"&gt;45106&lt;/D&gt;&lt;D xsi:type="xsd:long"&gt;45107&lt;/D&gt;&lt;D xsi:type="xsd:long"&gt;45110&lt;/D&gt;&lt;D xsi:type="xsd:long"&gt;45112&lt;/D&gt;&lt;D xsi:type="xsd:long"&gt;45113&lt;/D&gt;&lt;D xsi:type="xsd:long"&gt;45114&lt;/D&gt;&lt;D xsi:type="xsd:long"&gt;45117&lt;/D&gt;&lt;D xsi:type="xsd:long"&gt;45118&lt;/D&gt;&lt;D xsi:type="xsd:long"&gt;45119&lt;/D&gt;&lt;D xsi:type="xsd:long"&gt;45120&lt;/D&gt;&lt;D xsi:type="xsd:long"&gt;45121&lt;/D&gt;&lt;D xsi:type="xsd:long"&gt;45124&lt;/D&gt;&lt;D xsi:type="xsd:long"&gt;45125&lt;/D&gt;&lt;D xsi:type="xsd:long"&gt;45126&lt;/D&gt;&lt;D xsi:type="xsd:long"&gt;45127&lt;/D&gt;&lt;D xsi:type="xsd:long"&gt;45128&lt;/D&gt;&lt;D xsi:type="xsd:long"&gt;45131&lt;/D&gt;&lt;D xsi:type="xsd:long"&gt;45132&lt;/D&gt;&lt;D xsi:type="xsd:long"&gt;45133&lt;/D&gt;&lt;D xsi:type="xsd:long"&gt;45134&lt;/D&gt;&lt;D xsi:type="xsd:long"&gt;45135&lt;/D&gt;&lt;D xsi:type="xsd:long"&gt;45138&lt;/D&gt;&lt;D xsi:type="xsd:long"&gt;45139&lt;/D&gt;&lt;D xsi:type="xsd:long"&gt;45140&lt;/D&gt;&lt;D xsi:type="xsd:long"&gt;45141&lt;/D&gt;&lt;D xsi:type="xsd:long"&gt;45142&lt;/D&gt;&lt;D xsi:type="xsd:long"&gt;45145&lt;/D&gt;&lt;D xsi:type="xsd:long"&gt;45146&lt;/D&gt;&lt;D xsi:type="xsd:long"&gt;45147&lt;/D&gt;&lt;D xsi:type="xsd:long"&gt;45148&lt;/D&gt;&lt;D xsi:type="xsd:long"&gt;45149&lt;/D&gt;&lt;D xsi:type="xsd:long"&gt;45152&lt;/D&gt;&lt;D xsi:type="xsd:long"&gt;45153&lt;/D&gt;&lt;D xsi:type="xsd:long"&gt;45154&lt;/D&gt;&lt;D xsi:type="xsd:long"&gt;45155&lt;/D&gt;&lt;D xsi:type="xsd:long"&gt;45156&lt;/D&gt;&lt;D xsi:type="xsd:long"&gt;45159&lt;/D&gt;&lt;D xsi:type="xsd:long"&gt;45160&lt;/D&gt;&lt;D xsi:type="xsd:long"&gt;45161&lt;/D&gt;&lt;D xsi:type="xsd:long"&gt;45162&lt;/D&gt;&lt;D xsi:type="xsd:long"&gt;45163&lt;/D&gt;&lt;D xsi:type="xsd:long"&gt;45166&lt;/D&gt;&lt;D xsi:type="xsd:long"&gt;45167&lt;/D&gt;&lt;/FQL&gt;&lt;/Schema&gt;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<sst xmlns="http://schemas.openxmlformats.org/spreadsheetml/2006/main" count="134" uniqueCount="76">
  <si>
    <t>Date</t>
  </si>
  <si>
    <t>Price</t>
  </si>
  <si>
    <t xml:space="preserve"> DAILY LIVE FRT-US PRICE DATING BACK 3 MONTHS</t>
  </si>
  <si>
    <t>Price (USD)</t>
  </si>
  <si>
    <t xml:space="preserve">Price (USD) </t>
  </si>
  <si>
    <t>WEEKLY LIVE FRT-US PRICE DATING BACK 2 YEARS</t>
  </si>
  <si>
    <t>MINUTE BY MINUTE LIVE MKTX-US PRICE FROM START OF TRADING DAY</t>
  </si>
  <si>
    <t>This sheet contains FactSet XML data for use with this workbook's =FDS codes.  Modifying the worksheet's contents may damage the workbook's =FDS functionality.</t>
  </si>
  <si>
    <t xml:space="preserve"> DAILY LIVE SPY PRICE DATING BACK 3 MONTHS</t>
  </si>
  <si>
    <t>WEEKLY LIVE SPY PRICE DATING BACK 2 YEARS</t>
  </si>
  <si>
    <t>Minute by Minute Live Price</t>
  </si>
  <si>
    <t>FRT-US Price (USD)</t>
  </si>
  <si>
    <t>S&amp;P 500 Price (USD)</t>
  </si>
  <si>
    <t>BETA from Correlation and Volatility</t>
  </si>
  <si>
    <t>Correlation (FRT-US,S&amp;P 500)</t>
  </si>
  <si>
    <t>Standard Deviation (FRT-US)</t>
  </si>
  <si>
    <t>Standard Deviation (S&amp;P 500)</t>
  </si>
  <si>
    <t>FRT-US FROZEN WEEKLY  DATA</t>
  </si>
  <si>
    <t>FRT-US Weekly Return</t>
  </si>
  <si>
    <t>S&amp;P 500 Weekly Return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</si>
  <si>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</si>
  <si>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</si>
  <si>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</si>
  <si>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</si>
  <si>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</si>
  <si>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</si>
  <si>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</si>
  <si>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</si>
  <si>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</si>
  <si>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</si>
  <si>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</si>
  <si>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</si>
  <si>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</si>
  <si>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</si>
  <si>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</si>
  <si>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</si>
  <si>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</si>
  <si>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</si>
  <si>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</si>
  <si>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</si>
  <si>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</si>
  <si>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</si>
  <si>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</si>
  <si>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</si>
  <si>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</si>
  <si>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using Regression Model</t>
  </si>
  <si>
    <t>FRT-US FROZEN DAILY  DATA</t>
  </si>
  <si>
    <t>FRT-US Daily Return</t>
  </si>
  <si>
    <t>S&amp;P 500 Daily Return</t>
  </si>
  <si>
    <t>Contemporaneuos Beta</t>
  </si>
  <si>
    <t>Lead Beta</t>
  </si>
  <si>
    <t>Lag Beta</t>
  </si>
  <si>
    <t>Autocorrelation</t>
  </si>
  <si>
    <t>Scholes Williams Beta</t>
  </si>
  <si>
    <t>MINUTE BY MINUTE FRT US PRICE DATA</t>
  </si>
  <si>
    <t>Time</t>
  </si>
  <si>
    <t>FRT-US Return</t>
  </si>
  <si>
    <t>S&amp;P 500 Return</t>
  </si>
  <si>
    <t>MKTX-US Price (USD)</t>
  </si>
  <si>
    <t>MKTX-US Daily Return</t>
  </si>
  <si>
    <t>BETA using ratio of Covariances</t>
  </si>
  <si>
    <t>Covariance (MKTX-US, S&amp;P 500)</t>
  </si>
  <si>
    <t>Variance(S&amp;P 500)</t>
  </si>
  <si>
    <t>MKTX-US FROZEN WEEKLY  DATA</t>
  </si>
  <si>
    <t>MKTX-US Weekly Return</t>
  </si>
  <si>
    <t>BETA from Regression Model</t>
  </si>
  <si>
    <t>FRT Minute By Minute Data</t>
  </si>
  <si>
    <t>MTX- US Minute by Minute Data</t>
  </si>
  <si>
    <t>MTX Price</t>
  </si>
  <si>
    <t>S&amp;P 500 Price</t>
  </si>
  <si>
    <t>MTX Minute Return</t>
  </si>
  <si>
    <t>S&amp;P 500 Minute Return</t>
  </si>
  <si>
    <t>Dimson Y-variable</t>
  </si>
  <si>
    <t>DIMSON BETA</t>
  </si>
  <si>
    <t>Dimson X-Variable 1</t>
  </si>
  <si>
    <t>Dimson X-variable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</si>
</sst>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00000"/>
    <numFmt numFmtId="166" formatCode="0.00000"/>
    <numFmt numFmtId="167" formatCode="_(* #,##0.00_);_(* \(#,##0.00\);_(* &quot;-&quot;??_);_(@_)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C8C8C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12" borderId="8">
      <alignment horizontal="right" vertical="center" indent="1"/>
    </xf>
    <xf numFmtId="0" fontId="4" fillId="0" borderId="0"/>
    <xf numFmtId="0" fontId="5" fillId="0" borderId="0"/>
    <xf numFmtId="167" fontId="6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6" xfId="0" applyBorder="1"/>
    <xf numFmtId="0" fontId="0" fillId="0" borderId="7" xfId="0" applyBorder="1"/>
    <xf numFmtId="0" fontId="0" fillId="11" borderId="0" xfId="0" applyFill="1"/>
    <xf numFmtId="0" fontId="0" fillId="11" borderId="5" xfId="0" applyFill="1" applyBorder="1"/>
    <xf numFmtId="0" fontId="0" fillId="0" borderId="5" xfId="0" applyBorder="1"/>
    <xf numFmtId="14" fontId="0" fillId="0" borderId="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0" fontId="7" fillId="0" borderId="0" xfId="0" applyFont="1"/>
    <xf numFmtId="166" fontId="7" fillId="0" borderId="0" xfId="0" applyNumberFormat="1" applyFont="1"/>
    <xf numFmtId="164" fontId="7" fillId="0" borderId="0" xfId="0" applyNumberFormat="1" applyFont="1"/>
    <xf numFmtId="0" fontId="7" fillId="8" borderId="0" xfId="0" applyFont="1" applyFill="1"/>
    <xf numFmtId="166" fontId="7" fillId="8" borderId="0" xfId="0" applyNumberFormat="1" applyFont="1" applyFill="1"/>
    <xf numFmtId="164" fontId="7" fillId="8" borderId="0" xfId="0" applyNumberFormat="1" applyFont="1" applyFill="1"/>
    <xf numFmtId="14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horizontal="left"/>
    </xf>
    <xf numFmtId="0" fontId="7" fillId="11" borderId="0" xfId="0" applyFont="1" applyFill="1" applyAlignment="1">
      <alignment horizontal="left"/>
    </xf>
    <xf numFmtId="14" fontId="7" fillId="14" borderId="0" xfId="0" applyNumberFormat="1" applyFont="1" applyFill="1"/>
    <xf numFmtId="0" fontId="7" fillId="14" borderId="0" xfId="0" applyFont="1" applyFill="1"/>
    <xf numFmtId="10" fontId="7" fillId="0" borderId="0" xfId="1" applyNumberFormat="1" applyFont="1"/>
    <xf numFmtId="0" fontId="7" fillId="2" borderId="0" xfId="0" applyFont="1" applyFill="1"/>
    <xf numFmtId="10" fontId="7" fillId="3" borderId="0" xfId="1" applyNumberFormat="1" applyFont="1" applyFill="1"/>
    <xf numFmtId="14" fontId="7" fillId="13" borderId="0" xfId="0" applyNumberFormat="1" applyFont="1" applyFill="1"/>
    <xf numFmtId="0" fontId="7" fillId="13" borderId="0" xfId="0" applyFont="1" applyFill="1"/>
    <xf numFmtId="0" fontId="9" fillId="0" borderId="2" xfId="0" applyFont="1" applyBorder="1" applyAlignment="1">
      <alignment horizontal="centerContinuous"/>
    </xf>
    <xf numFmtId="0" fontId="7" fillId="0" borderId="1" xfId="0" applyFont="1" applyBorder="1"/>
    <xf numFmtId="0" fontId="9" fillId="0" borderId="2" xfId="0" applyFont="1" applyBorder="1" applyAlignment="1">
      <alignment horizontal="center"/>
    </xf>
    <xf numFmtId="0" fontId="7" fillId="7" borderId="0" xfId="0" applyFont="1" applyFill="1"/>
    <xf numFmtId="14" fontId="7" fillId="6" borderId="0" xfId="0" applyNumberFormat="1" applyFont="1" applyFill="1"/>
    <xf numFmtId="0" fontId="7" fillId="6" borderId="0" xfId="0" applyFont="1" applyFill="1"/>
    <xf numFmtId="168" fontId="7" fillId="0" borderId="0" xfId="1" applyNumberFormat="1" applyFont="1"/>
    <xf numFmtId="0" fontId="7" fillId="11" borderId="0" xfId="0" applyFont="1" applyFill="1"/>
    <xf numFmtId="0" fontId="7" fillId="10" borderId="0" xfId="0" applyFont="1" applyFill="1"/>
    <xf numFmtId="164" fontId="7" fillId="10" borderId="0" xfId="0" applyNumberFormat="1" applyFont="1" applyFill="1"/>
    <xf numFmtId="165" fontId="7" fillId="0" borderId="0" xfId="0" applyNumberFormat="1" applyFont="1"/>
    <xf numFmtId="0" fontId="7" fillId="5" borderId="0" xfId="0" applyFont="1" applyFill="1"/>
    <xf numFmtId="0" fontId="7" fillId="15" borderId="0" xfId="0" applyFont="1" applyFill="1"/>
    <xf numFmtId="14" fontId="7" fillId="11" borderId="0" xfId="0" applyNumberFormat="1" applyFont="1" applyFill="1"/>
    <xf numFmtId="0" fontId="7" fillId="15" borderId="1" xfId="0" applyFont="1" applyFill="1" applyBorder="1"/>
    <xf numFmtId="14" fontId="7" fillId="16" borderId="0" xfId="0" applyNumberFormat="1" applyFont="1" applyFill="1"/>
    <xf numFmtId="0" fontId="7" fillId="16" borderId="0" xfId="0" applyFont="1" applyFill="1"/>
    <xf numFmtId="14" fontId="7" fillId="4" borderId="0" xfId="0" applyNumberFormat="1" applyFont="1" applyFill="1"/>
    <xf numFmtId="0" fontId="7" fillId="4" borderId="0" xfId="0" applyFont="1" applyFill="1"/>
    <xf numFmtId="166" fontId="7" fillId="4" borderId="0" xfId="0" applyNumberFormat="1" applyFont="1" applyFill="1"/>
    <xf numFmtId="164" fontId="7" fillId="7" borderId="0" xfId="0" applyNumberFormat="1" applyFont="1" applyFill="1"/>
    <xf numFmtId="0" fontId="0" fillId="17" borderId="3" xfId="0" applyFill="1" applyBorder="1"/>
    <xf numFmtId="0" fontId="0" fillId="18" borderId="3" xfId="0" applyFill="1" applyBorder="1"/>
    <xf numFmtId="0" fontId="0" fillId="19" borderId="0" xfId="0" applyFill="1"/>
    <xf numFmtId="0" fontId="0" fillId="11" borderId="4" xfId="0" applyFill="1" applyBorder="1"/>
    <xf numFmtId="0" fontId="0" fillId="0" borderId="0" xfId="0" applyFill="1"/>
    <xf numFmtId="0" fontId="0" fillId="20" borderId="3" xfId="0" applyFill="1" applyBorder="1"/>
    <xf numFmtId="0" fontId="0" fillId="20" borderId="11" xfId="0" applyFill="1" applyBorder="1"/>
    <xf numFmtId="0" fontId="0" fillId="21" borderId="3" xfId="0" applyFill="1" applyBorder="1"/>
    <xf numFmtId="0" fontId="0" fillId="21" borderId="11" xfId="0" applyFill="1" applyBorder="1"/>
  </cellXfs>
  <cellStyles count="6">
    <cellStyle name="Comma 2 2" xfId="5" xr:uid="{A519FE1E-201B-4062-AB33-6236E8BAD5D0}"/>
    <cellStyle name="FactSet header" xfId="2" xr:uid="{61574F56-82EE-48DD-A338-E28C4C36EC81}"/>
    <cellStyle name="Normal" xfId="0" builtinId="0"/>
    <cellStyle name="Normal 2" xfId="3" xr:uid="{61559D44-F475-44D5-BA1F-B91E0EB7CF5F}"/>
    <cellStyle name="Normal 2 2" xfId="4" xr:uid="{41C014FB-D613-49A8-B415-2486EBC5A38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MKTX-US VS S&amp;P 500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'MKTX Daily Beta &amp; Chart'!$E$5:$E$63</c:f>
              <c:numCache>
                <c:formatCode>0.00%</c:formatCode>
                <c:ptCount val="59"/>
                <c:pt idx="0">
                  <c:v>-2.7602322100113194E-2</c:v>
                </c:pt>
                <c:pt idx="1">
                  <c:v>1.9637292081252651E-2</c:v>
                </c:pt>
                <c:pt idx="2">
                  <c:v>1.7933421711592297E-2</c:v>
                </c:pt>
                <c:pt idx="3">
                  <c:v>7.9586152009539647E-4</c:v>
                </c:pt>
                <c:pt idx="4">
                  <c:v>-2.2917043195373125E-2</c:v>
                </c:pt>
                <c:pt idx="5">
                  <c:v>-8.61973289926375E-3</c:v>
                </c:pt>
                <c:pt idx="6">
                  <c:v>3.0487349802223892E-2</c:v>
                </c:pt>
                <c:pt idx="7">
                  <c:v>1.4702154626109009E-2</c:v>
                </c:pt>
                <c:pt idx="8">
                  <c:v>-1.0920381142714401E-2</c:v>
                </c:pt>
                <c:pt idx="9">
                  <c:v>-9.6698538697454449E-3</c:v>
                </c:pt>
                <c:pt idx="10">
                  <c:v>-2.75804277334501E-2</c:v>
                </c:pt>
                <c:pt idx="11">
                  <c:v>-5.4702135631321831E-3</c:v>
                </c:pt>
                <c:pt idx="12">
                  <c:v>-9.192284508740196E-3</c:v>
                </c:pt>
                <c:pt idx="13">
                  <c:v>-9.1254752851714486E-4</c:v>
                </c:pt>
                <c:pt idx="14">
                  <c:v>-1.2901507078702948E-2</c:v>
                </c:pt>
                <c:pt idx="15">
                  <c:v>-5.706134094151283E-3</c:v>
                </c:pt>
                <c:pt idx="16">
                  <c:v>1.585947496994855E-2</c:v>
                </c:pt>
                <c:pt idx="17">
                  <c:v>-2.1375677532636164E-3</c:v>
                </c:pt>
                <c:pt idx="18">
                  <c:v>2.7924412822276845E-3</c:v>
                </c:pt>
                <c:pt idx="19">
                  <c:v>-1.4381079534617517E-2</c:v>
                </c:pt>
                <c:pt idx="20">
                  <c:v>-3.0110689681863926E-2</c:v>
                </c:pt>
                <c:pt idx="21">
                  <c:v>-9.9760574620909818E-3</c:v>
                </c:pt>
                <c:pt idx="22">
                  <c:v>-3.6275695284159843E-3</c:v>
                </c:pt>
                <c:pt idx="23">
                  <c:v>-9.7087378640768889E-4</c:v>
                </c:pt>
                <c:pt idx="24">
                  <c:v>1.5468091998704216E-2</c:v>
                </c:pt>
                <c:pt idx="25">
                  <c:v>5.3832044022649106E-3</c:v>
                </c:pt>
                <c:pt idx="26">
                  <c:v>-6.3062705747035392E-3</c:v>
                </c:pt>
                <c:pt idx="27">
                  <c:v>1.8998962241558313E-2</c:v>
                </c:pt>
                <c:pt idx="28">
                  <c:v>6.4629847238541994E-3</c:v>
                </c:pt>
                <c:pt idx="29">
                  <c:v>1.6306674450282149E-2</c:v>
                </c:pt>
                <c:pt idx="30">
                  <c:v>2.2057134104311829E-2</c:v>
                </c:pt>
                <c:pt idx="31">
                  <c:v>1.3900337204945811E-2</c:v>
                </c:pt>
                <c:pt idx="32">
                  <c:v>2.5867484571892711E-3</c:v>
                </c:pt>
                <c:pt idx="33">
                  <c:v>-6.8924846116988113E-3</c:v>
                </c:pt>
                <c:pt idx="34">
                  <c:v>1.8334323040380039E-2</c:v>
                </c:pt>
                <c:pt idx="35">
                  <c:v>-1.7785552882863168E-2</c:v>
                </c:pt>
                <c:pt idx="36">
                  <c:v>5.4545454545455556E-3</c:v>
                </c:pt>
                <c:pt idx="37">
                  <c:v>-6.4582795143373799E-3</c:v>
                </c:pt>
                <c:pt idx="38">
                  <c:v>-2.4589555010771875E-2</c:v>
                </c:pt>
                <c:pt idx="39">
                  <c:v>-4.9504950495049931E-3</c:v>
                </c:pt>
                <c:pt idx="40">
                  <c:v>-4.8258706467661741E-2</c:v>
                </c:pt>
                <c:pt idx="41">
                  <c:v>-2.3483051188226321E-2</c:v>
                </c:pt>
                <c:pt idx="42">
                  <c:v>6.3001852995676396E-3</c:v>
                </c:pt>
                <c:pt idx="43">
                  <c:v>-3.0076110974711492E-2</c:v>
                </c:pt>
                <c:pt idx="44">
                  <c:v>6.5392566341813752E-3</c:v>
                </c:pt>
                <c:pt idx="45">
                  <c:v>-8.1733590409926102E-3</c:v>
                </c:pt>
                <c:pt idx="46">
                  <c:v>-1.0057896293791977E-2</c:v>
                </c:pt>
                <c:pt idx="47">
                  <c:v>1.1696905016008577E-2</c:v>
                </c:pt>
                <c:pt idx="48">
                  <c:v>-1.8650575973669842E-2</c:v>
                </c:pt>
                <c:pt idx="49">
                  <c:v>5.4865201874704478E-2</c:v>
                </c:pt>
                <c:pt idx="50">
                  <c:v>1.5693148004728302E-2</c:v>
                </c:pt>
                <c:pt idx="51">
                  <c:v>-3.9328999117104833E-3</c:v>
                </c:pt>
                <c:pt idx="52">
                  <c:v>8.6220789685737906E-3</c:v>
                </c:pt>
                <c:pt idx="53">
                  <c:v>-4.0744587361189188E-3</c:v>
                </c:pt>
                <c:pt idx="54">
                  <c:v>4.4521097384887442E-3</c:v>
                </c:pt>
                <c:pt idx="55">
                  <c:v>-2.0484766202132312E-2</c:v>
                </c:pt>
                <c:pt idx="56">
                  <c:v>-3.0574806359559724E-3</c:v>
                </c:pt>
                <c:pt idx="57">
                  <c:v>5.4385606215497199E-3</c:v>
                </c:pt>
                <c:pt idx="58">
                  <c:v>1.91150154546933E-3</c:v>
                </c:pt>
              </c:numCache>
            </c:numRef>
          </c:xVal>
          <c:yVal>
            <c:numRef>
              <c:f>'MKTX Daily Beta &amp; Chart'!$F$5:$F$63</c:f>
              <c:numCache>
                <c:formatCode>0.00%</c:formatCode>
                <c:ptCount val="59"/>
                <c:pt idx="0">
                  <c:v>2.35388261940816E-3</c:v>
                </c:pt>
                <c:pt idx="1">
                  <c:v>-3.8119915496574171E-3</c:v>
                </c:pt>
                <c:pt idx="2">
                  <c:v>6.1886060287942067E-3</c:v>
                </c:pt>
                <c:pt idx="3">
                  <c:v>1.1481323635921827E-3</c:v>
                </c:pt>
                <c:pt idx="4">
                  <c:v>9.3210758201012871E-3</c:v>
                </c:pt>
                <c:pt idx="5">
                  <c:v>6.9325847616808576E-3</c:v>
                </c:pt>
                <c:pt idx="6">
                  <c:v>8.1940760034880373E-4</c:v>
                </c:pt>
                <c:pt idx="7">
                  <c:v>1.2178136985173546E-2</c:v>
                </c:pt>
                <c:pt idx="8">
                  <c:v>-3.671619398803391E-3</c:v>
                </c:pt>
                <c:pt idx="9">
                  <c:v>-4.7351341054383987E-3</c:v>
                </c:pt>
                <c:pt idx="10">
                  <c:v>-5.2452770859775276E-3</c:v>
                </c:pt>
                <c:pt idx="11">
                  <c:v>3.7107536265746604E-3</c:v>
                </c:pt>
                <c:pt idx="12">
                  <c:v>-7.6587956338475859E-3</c:v>
                </c:pt>
                <c:pt idx="13">
                  <c:v>-4.4867799822001135E-3</c:v>
                </c:pt>
                <c:pt idx="14">
                  <c:v>1.1455777787018206E-2</c:v>
                </c:pt>
                <c:pt idx="15">
                  <c:v>-3.5400978894168934E-4</c:v>
                </c:pt>
                <c:pt idx="16">
                  <c:v>4.4735266835128221E-3</c:v>
                </c:pt>
                <c:pt idx="17">
                  <c:v>1.2269017659743E-2</c:v>
                </c:pt>
                <c:pt idx="18">
                  <c:v>1.1706865481150006E-3</c:v>
                </c:pt>
                <c:pt idx="19">
                  <c:v>-1.9683139606652398E-3</c:v>
                </c:pt>
                <c:pt idx="20">
                  <c:v>-7.9225154155103117E-3</c:v>
                </c:pt>
                <c:pt idx="21">
                  <c:v>-2.8651801277998017E-3</c:v>
                </c:pt>
                <c:pt idx="22">
                  <c:v>2.4051194034939993E-3</c:v>
                </c:pt>
                <c:pt idx="23">
                  <c:v>6.7422151567174899E-3</c:v>
                </c:pt>
                <c:pt idx="24">
                  <c:v>7.4111451007599543E-3</c:v>
                </c:pt>
                <c:pt idx="25">
                  <c:v>8.470179957783288E-3</c:v>
                </c:pt>
                <c:pt idx="26">
                  <c:v>-1.0243811584819405E-3</c:v>
                </c:pt>
                <c:pt idx="27">
                  <c:v>3.8553564373576469E-3</c:v>
                </c:pt>
                <c:pt idx="28">
                  <c:v>7.1172882225351165E-3</c:v>
                </c:pt>
                <c:pt idx="29">
                  <c:v>2.3578588709501891E-3</c:v>
                </c:pt>
                <c:pt idx="30">
                  <c:v>-6.7568751478409459E-3</c:v>
                </c:pt>
                <c:pt idx="31">
                  <c:v>3.2415482693004533E-4</c:v>
                </c:pt>
                <c:pt idx="32">
                  <c:v>4.0340891555747981E-3</c:v>
                </c:pt>
                <c:pt idx="33">
                  <c:v>2.8147120299298533E-3</c:v>
                </c:pt>
                <c:pt idx="34">
                  <c:v>-1.554474478156429E-4</c:v>
                </c:pt>
                <c:pt idx="35">
                  <c:v>-6.4247002791920178E-3</c:v>
                </c:pt>
                <c:pt idx="36">
                  <c:v>9.8778818753429178E-3</c:v>
                </c:pt>
                <c:pt idx="37">
                  <c:v>1.4687171966488966E-3</c:v>
                </c:pt>
                <c:pt idx="38">
                  <c:v>-2.6650918726684202E-3</c:v>
                </c:pt>
                <c:pt idx="39">
                  <c:v>-1.3839575417382987E-2</c:v>
                </c:pt>
                <c:pt idx="40">
                  <c:v>-2.5479739176096014E-3</c:v>
                </c:pt>
                <c:pt idx="41">
                  <c:v>-5.2999962238083516E-3</c:v>
                </c:pt>
                <c:pt idx="42">
                  <c:v>9.024057453835695E-3</c:v>
                </c:pt>
                <c:pt idx="43">
                  <c:v>-4.218270022396998E-3</c:v>
                </c:pt>
                <c:pt idx="44">
                  <c:v>-7.0387475607750563E-3</c:v>
                </c:pt>
                <c:pt idx="45">
                  <c:v>2.5068771249698186E-4</c:v>
                </c:pt>
                <c:pt idx="46">
                  <c:v>-1.0696312010078132E-3</c:v>
                </c:pt>
                <c:pt idx="47">
                  <c:v>5.7503836202551653E-3</c:v>
                </c:pt>
                <c:pt idx="48">
                  <c:v>-1.1550831677699406E-2</c:v>
                </c:pt>
                <c:pt idx="49">
                  <c:v>-7.5554433893813113E-3</c:v>
                </c:pt>
                <c:pt idx="50">
                  <c:v>-7.7128643857295558E-3</c:v>
                </c:pt>
                <c:pt idx="51">
                  <c:v>-1.4872916647590501E-4</c:v>
                </c:pt>
                <c:pt idx="52">
                  <c:v>6.8791750482298363E-3</c:v>
                </c:pt>
                <c:pt idx="53">
                  <c:v>-2.777417910481742E-3</c:v>
                </c:pt>
                <c:pt idx="54">
                  <c:v>1.1044888377340438E-2</c:v>
                </c:pt>
                <c:pt idx="55">
                  <c:v>-1.3458039995401232E-2</c:v>
                </c:pt>
                <c:pt idx="56">
                  <c:v>6.7179884423177591E-3</c:v>
                </c:pt>
                <c:pt idx="57">
                  <c:v>6.2645975336552712E-3</c:v>
                </c:pt>
                <c:pt idx="58">
                  <c:v>1.4508347036412907E-2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FF-47E2-BBB2-B36E1487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984592"/>
        <c:axId val="933213856"/>
      </c:scatterChart>
      <c:valAx>
        <c:axId val="114098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13856"/>
        <c:crosses val="autoZero"/>
        <c:crossBetween val="midCat"/>
      </c:valAx>
      <c:valAx>
        <c:axId val="9332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8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MKTX-US vs S&amp;P 500 Weekly Return</a:t>
            </a:r>
          </a:p>
        </c:rich>
      </c:tx>
      <c:layout>
        <c:manualLayout>
          <c:xMode val="edge"/>
          <c:yMode val="edge"/>
          <c:x val="0.17460197978397352"/>
          <c:y val="2.8616018169638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'MTX Weekly Beta &amp; Chart'!$F$3</c:f>
              <c:strCache>
                <c:ptCount val="1"/>
                <c:pt idx="0">
                  <c:v>S&amp;P 500 Weekly Return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'MTX Weekly Beta &amp; Chart'!$E$4:$E$63</c:f>
              <c:numCache>
                <c:formatCode>0.00%</c:formatCode>
                <c:ptCount val="60"/>
                <c:pt idx="1">
                  <c:v>1.728608470181427E-3</c:v>
                </c:pt>
                <c:pt idx="2">
                  <c:v>1.6018306636155537E-2</c:v>
                </c:pt>
                <c:pt idx="3">
                  <c:v>-2.2153300841826274E-4</c:v>
                </c:pt>
                <c:pt idx="4">
                  <c:v>-2.418937883152358E-2</c:v>
                </c:pt>
                <c:pt idx="5">
                  <c:v>2.5091776104151666E-2</c:v>
                </c:pt>
                <c:pt idx="6">
                  <c:v>-3.1566122720224514E-2</c:v>
                </c:pt>
                <c:pt idx="7">
                  <c:v>-6.6181235942205832E-2</c:v>
                </c:pt>
                <c:pt idx="8">
                  <c:v>2.0249030414370314E-2</c:v>
                </c:pt>
                <c:pt idx="9">
                  <c:v>6.4103077107758838E-2</c:v>
                </c:pt>
                <c:pt idx="10">
                  <c:v>-5.2006167036438206E-2</c:v>
                </c:pt>
                <c:pt idx="11">
                  <c:v>-9.7659658865529575E-2</c:v>
                </c:pt>
                <c:pt idx="12">
                  <c:v>-2.193599437313162E-2</c:v>
                </c:pt>
                <c:pt idx="13">
                  <c:v>5.9013888264641087E-2</c:v>
                </c:pt>
                <c:pt idx="14">
                  <c:v>-2.4828113063407157E-2</c:v>
                </c:pt>
                <c:pt idx="15">
                  <c:v>5.7666362014188101E-2</c:v>
                </c:pt>
                <c:pt idx="16">
                  <c:v>6.3780758785284457E-3</c:v>
                </c:pt>
                <c:pt idx="17">
                  <c:v>-4.3259598478963011E-2</c:v>
                </c:pt>
                <c:pt idx="18">
                  <c:v>0.21073550151715886</c:v>
                </c:pt>
                <c:pt idx="19">
                  <c:v>-8.2986233674549909E-2</c:v>
                </c:pt>
                <c:pt idx="20">
                  <c:v>-1.1355325455175508E-2</c:v>
                </c:pt>
                <c:pt idx="21">
                  <c:v>9.4689300731973416E-2</c:v>
                </c:pt>
                <c:pt idx="22">
                  <c:v>-8.1803955043398128E-4</c:v>
                </c:pt>
                <c:pt idx="23">
                  <c:v>-8.3294770939381056E-3</c:v>
                </c:pt>
                <c:pt idx="24">
                  <c:v>8.1122796941744072E-3</c:v>
                </c:pt>
                <c:pt idx="25">
                  <c:v>-6.9788143136907113E-3</c:v>
                </c:pt>
                <c:pt idx="26">
                  <c:v>0.12589192871741553</c:v>
                </c:pt>
                <c:pt idx="27">
                  <c:v>4.7834394904458538E-2</c:v>
                </c:pt>
                <c:pt idx="28">
                  <c:v>2.115372925658026E-2</c:v>
                </c:pt>
                <c:pt idx="29">
                  <c:v>0.10831001845347933</c:v>
                </c:pt>
                <c:pt idx="30">
                  <c:v>-7.1085210946102068E-2</c:v>
                </c:pt>
                <c:pt idx="31">
                  <c:v>1.2402428447528247E-2</c:v>
                </c:pt>
                <c:pt idx="32">
                  <c:v>1.4220851537736709E-2</c:v>
                </c:pt>
                <c:pt idx="33">
                  <c:v>-2.4072979136751445E-2</c:v>
                </c:pt>
                <c:pt idx="34">
                  <c:v>6.6066585886561585E-2</c:v>
                </c:pt>
                <c:pt idx="35">
                  <c:v>-6.1674604892833849E-2</c:v>
                </c:pt>
                <c:pt idx="36">
                  <c:v>0.12413116834424469</c:v>
                </c:pt>
                <c:pt idx="37">
                  <c:v>-9.6980270415885604E-3</c:v>
                </c:pt>
                <c:pt idx="38">
                  <c:v>1.3730925671649553E-2</c:v>
                </c:pt>
                <c:pt idx="39">
                  <c:v>-0.122671164609369</c:v>
                </c:pt>
                <c:pt idx="40">
                  <c:v>-2.123568994144898E-2</c:v>
                </c:pt>
                <c:pt idx="41">
                  <c:v>-2.6755952380952408E-2</c:v>
                </c:pt>
                <c:pt idx="42">
                  <c:v>-2.6421210360539391E-2</c:v>
                </c:pt>
                <c:pt idx="43">
                  <c:v>-5.6663630367182902E-2</c:v>
                </c:pt>
                <c:pt idx="44">
                  <c:v>-3.662637765124916E-3</c:v>
                </c:pt>
                <c:pt idx="45">
                  <c:v>-4.8925575644153466E-2</c:v>
                </c:pt>
                <c:pt idx="46">
                  <c:v>-1.8658420886187157E-2</c:v>
                </c:pt>
                <c:pt idx="47">
                  <c:v>7.9848181036952827E-3</c:v>
                </c:pt>
                <c:pt idx="48">
                  <c:v>-1.7264040353806308E-2</c:v>
                </c:pt>
                <c:pt idx="49">
                  <c:v>1.8073377914332191E-3</c:v>
                </c:pt>
                <c:pt idx="50">
                  <c:v>-5.1055385170485218E-2</c:v>
                </c:pt>
                <c:pt idx="51">
                  <c:v>-6.0076045627375819E-3</c:v>
                </c:pt>
                <c:pt idx="52">
                  <c:v>-5.0952490245581905E-2</c:v>
                </c:pt>
                <c:pt idx="53">
                  <c:v>9.8347440548165969E-3</c:v>
                </c:pt>
                <c:pt idx="54">
                  <c:v>8.0106968947074406E-2</c:v>
                </c:pt>
                <c:pt idx="55">
                  <c:v>1.3303277779831257E-3</c:v>
                </c:pt>
                <c:pt idx="56">
                  <c:v>-0.1037753256818099</c:v>
                </c:pt>
                <c:pt idx="57">
                  <c:v>-3.5412806259007598E-2</c:v>
                </c:pt>
                <c:pt idx="58">
                  <c:v>5.955176093916751E-2</c:v>
                </c:pt>
                <c:pt idx="59">
                  <c:v>-1.4705882352941086E-2</c:v>
                </c:pt>
              </c:numCache>
            </c:numRef>
          </c:xVal>
          <c:yVal>
            <c:numRef>
              <c:f>'MTX Weekly Beta &amp; Chart'!$F$4:$F$63</c:f>
              <c:numCache>
                <c:formatCode>0.00%</c:formatCode>
                <c:ptCount val="60"/>
                <c:pt idx="1">
                  <c:v>-9.2886561453359908E-3</c:v>
                </c:pt>
                <c:pt idx="2">
                  <c:v>2.5489495646051488E-2</c:v>
                </c:pt>
                <c:pt idx="3">
                  <c:v>4.2573385197507051E-2</c:v>
                </c:pt>
                <c:pt idx="4">
                  <c:v>3.6074948732412581E-3</c:v>
                </c:pt>
                <c:pt idx="5">
                  <c:v>3.2558218079267787E-2</c:v>
                </c:pt>
                <c:pt idx="6">
                  <c:v>-1.2072006822190829E-2</c:v>
                </c:pt>
                <c:pt idx="7">
                  <c:v>-4.0397495080974656E-2</c:v>
                </c:pt>
                <c:pt idx="8">
                  <c:v>-3.2876091146128467E-2</c:v>
                </c:pt>
                <c:pt idx="9">
                  <c:v>3.6465473745368529E-2</c:v>
                </c:pt>
                <c:pt idx="10">
                  <c:v>-4.770416191337875E-2</c:v>
                </c:pt>
                <c:pt idx="11">
                  <c:v>-4.6497458259430496E-2</c:v>
                </c:pt>
                <c:pt idx="12">
                  <c:v>-2.9137096796029525E-2</c:v>
                </c:pt>
                <c:pt idx="13">
                  <c:v>1.5071312632124979E-2</c:v>
                </c:pt>
                <c:pt idx="14">
                  <c:v>-1.5548155596951279E-2</c:v>
                </c:pt>
                <c:pt idx="15">
                  <c:v>4.7356038257695167E-2</c:v>
                </c:pt>
                <c:pt idx="16">
                  <c:v>3.9520351742055808E-2</c:v>
                </c:pt>
                <c:pt idx="17">
                  <c:v>-3.345500966403997E-2</c:v>
                </c:pt>
                <c:pt idx="18">
                  <c:v>5.8978133163596728E-2</c:v>
                </c:pt>
                <c:pt idx="19">
                  <c:v>-6.9097129175817486E-3</c:v>
                </c:pt>
                <c:pt idx="20">
                  <c:v>1.5327815521493678E-2</c:v>
                </c:pt>
                <c:pt idx="21">
                  <c:v>1.1321073390758329E-2</c:v>
                </c:pt>
                <c:pt idx="22">
                  <c:v>-3.3725470933516646E-2</c:v>
                </c:pt>
                <c:pt idx="23">
                  <c:v>-2.0846994952190685E-2</c:v>
                </c:pt>
                <c:pt idx="24">
                  <c:v>-1.957241794640159E-3</c:v>
                </c:pt>
                <c:pt idx="25">
                  <c:v>-1.3836798601755513E-3</c:v>
                </c:pt>
                <c:pt idx="26">
                  <c:v>1.4475843208751121E-2</c:v>
                </c:pt>
                <c:pt idx="27">
                  <c:v>2.6702917526726079E-2</c:v>
                </c:pt>
                <c:pt idx="28">
                  <c:v>-6.6215063927043448E-3</c:v>
                </c:pt>
                <c:pt idx="29">
                  <c:v>2.4656334248768397E-2</c:v>
                </c:pt>
                <c:pt idx="30">
                  <c:v>1.6194331983805575E-2</c:v>
                </c:pt>
                <c:pt idx="31">
                  <c:v>-1.1125401307391678E-2</c:v>
                </c:pt>
                <c:pt idx="32">
                  <c:v>-2.779638475868213E-3</c:v>
                </c:pt>
                <c:pt idx="33">
                  <c:v>-2.6733903885425469E-2</c:v>
                </c:pt>
                <c:pt idx="34">
                  <c:v>1.9042629293407599E-2</c:v>
                </c:pt>
                <c:pt idx="35">
                  <c:v>-4.5493420076922253E-2</c:v>
                </c:pt>
                <c:pt idx="36">
                  <c:v>1.4255785829153204E-2</c:v>
                </c:pt>
                <c:pt idx="37">
                  <c:v>1.3876690224273845E-2</c:v>
                </c:pt>
                <c:pt idx="38">
                  <c:v>3.4832623602678581E-2</c:v>
                </c:pt>
                <c:pt idx="39">
                  <c:v>-1.0439708856231249E-3</c:v>
                </c:pt>
                <c:pt idx="40">
                  <c:v>7.9463681053928824E-3</c:v>
                </c:pt>
                <c:pt idx="41">
                  <c:v>-9.95736700147884E-4</c:v>
                </c:pt>
                <c:pt idx="42">
                  <c:v>8.6996071145171959E-3</c:v>
                </c:pt>
                <c:pt idx="43">
                  <c:v>-7.9698187783607474E-3</c:v>
                </c:pt>
                <c:pt idx="44">
                  <c:v>-2.9422786340284248E-3</c:v>
                </c:pt>
                <c:pt idx="45">
                  <c:v>1.646427809353835E-2</c:v>
                </c:pt>
                <c:pt idx="46">
                  <c:v>3.2132786893067848E-3</c:v>
                </c:pt>
                <c:pt idx="47">
                  <c:v>1.8290551546207914E-2</c:v>
                </c:pt>
                <c:pt idx="48">
                  <c:v>3.8506714739734733E-3</c:v>
                </c:pt>
                <c:pt idx="49">
                  <c:v>2.5757991653601299E-2</c:v>
                </c:pt>
                <c:pt idx="50">
                  <c:v>-1.3892448050725854E-2</c:v>
                </c:pt>
                <c:pt idx="51">
                  <c:v>2.3468779968401705E-2</c:v>
                </c:pt>
                <c:pt idx="52">
                  <c:v>-1.155631653926188E-2</c:v>
                </c:pt>
                <c:pt idx="53">
                  <c:v>2.4203503108696452E-2</c:v>
                </c:pt>
                <c:pt idx="54">
                  <c:v>6.862845195342515E-3</c:v>
                </c:pt>
                <c:pt idx="55">
                  <c:v>1.0116084773187066E-2</c:v>
                </c:pt>
                <c:pt idx="56">
                  <c:v>-2.2740019597444875E-2</c:v>
                </c:pt>
                <c:pt idx="57">
                  <c:v>-3.1219085178079567E-3</c:v>
                </c:pt>
                <c:pt idx="58">
                  <c:v>-2.1133275836964224E-2</c:v>
                </c:pt>
                <c:pt idx="59">
                  <c:v>8.2385329918919104E-3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9-4EE5-8FA2-3729808A2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988768"/>
        <c:axId val="990599408"/>
      </c:scatterChart>
      <c:valAx>
        <c:axId val="11409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99408"/>
        <c:crosses val="autoZero"/>
        <c:crossBetween val="midCat"/>
      </c:valAx>
      <c:valAx>
        <c:axId val="9905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8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FRT-US vs S&amp;P 500 Daily Return </a:t>
            </a:r>
          </a:p>
        </c:rich>
      </c:tx>
      <c:layout>
        <c:manualLayout>
          <c:xMode val="edge"/>
          <c:yMode val="edge"/>
          <c:x val="9.5097331583552047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534776902887142E-2"/>
          <c:y val="0.13467592592592595"/>
          <c:w val="0.89075699912510942"/>
          <c:h val="0.814398148148148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'FRT Daily Beta &amp; Chart'!$F$3</c:f>
              <c:strCache>
                <c:ptCount val="1"/>
                <c:pt idx="0">
                  <c:v>S&amp;P 500 Daily Return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'FRT Daily Beta &amp; Chart'!$E$4:$E$63</c:f>
              <c:numCache>
                <c:formatCode>0.000%</c:formatCode>
                <c:ptCount val="60"/>
                <c:pt idx="1">
                  <c:v>2.9613259668508363E-2</c:v>
                </c:pt>
                <c:pt idx="2">
                  <c:v>4.3142305215711482E-2</c:v>
                </c:pt>
                <c:pt idx="3">
                  <c:v>-1.1213991769547359E-2</c:v>
                </c:pt>
                <c:pt idx="4">
                  <c:v>3.1214233690564082E-4</c:v>
                </c:pt>
                <c:pt idx="5">
                  <c:v>-8.3211982525483365E-3</c:v>
                </c:pt>
                <c:pt idx="6">
                  <c:v>-6.0834906649884441E-3</c:v>
                </c:pt>
                <c:pt idx="7">
                  <c:v>-4.7488391726467159E-3</c:v>
                </c:pt>
                <c:pt idx="8">
                  <c:v>6.3619976672674612E-3</c:v>
                </c:pt>
                <c:pt idx="9">
                  <c:v>1.0747023495943633E-2</c:v>
                </c:pt>
                <c:pt idx="10">
                  <c:v>-1.7512769727926682E-2</c:v>
                </c:pt>
                <c:pt idx="11">
                  <c:v>-1.9946949602121969E-2</c:v>
                </c:pt>
                <c:pt idx="12">
                  <c:v>-1.1475587311897826E-2</c:v>
                </c:pt>
                <c:pt idx="13">
                  <c:v>-1.3251560617676135E-2</c:v>
                </c:pt>
                <c:pt idx="14">
                  <c:v>2.4861265260821414E-2</c:v>
                </c:pt>
                <c:pt idx="15">
                  <c:v>2.1983972276369949E-2</c:v>
                </c:pt>
                <c:pt idx="16">
                  <c:v>1.0596587898686981E-4</c:v>
                </c:pt>
                <c:pt idx="17">
                  <c:v>2.087306632761177E-2</c:v>
                </c:pt>
                <c:pt idx="18">
                  <c:v>4.3591074208614604E-3</c:v>
                </c:pt>
                <c:pt idx="19">
                  <c:v>5.580241810478519E-3</c:v>
                </c:pt>
                <c:pt idx="20">
                  <c:v>-3.3912239235432975E-3</c:v>
                </c:pt>
                <c:pt idx="21">
                  <c:v>1.0311404413280503E-3</c:v>
                </c:pt>
                <c:pt idx="22">
                  <c:v>-1.1330861145446996E-2</c:v>
                </c:pt>
                <c:pt idx="23">
                  <c:v>1.0731402375494907E-2</c:v>
                </c:pt>
                <c:pt idx="24">
                  <c:v>2.7522935779816529E-2</c:v>
                </c:pt>
                <c:pt idx="25">
                  <c:v>3.0096308186182706E-4</c:v>
                </c:pt>
                <c:pt idx="26">
                  <c:v>9.4273392839234974E-3</c:v>
                </c:pt>
                <c:pt idx="27">
                  <c:v>-3.775459513164527E-3</c:v>
                </c:pt>
                <c:pt idx="28">
                  <c:v>4.9865363518500055E-3</c:v>
                </c:pt>
                <c:pt idx="29">
                  <c:v>2.7786047434752519E-3</c:v>
                </c:pt>
                <c:pt idx="30">
                  <c:v>1.4052449282533417E-2</c:v>
                </c:pt>
                <c:pt idx="31">
                  <c:v>4.9770664584757015E-3</c:v>
                </c:pt>
                <c:pt idx="32">
                  <c:v>2.6218683239463587E-3</c:v>
                </c:pt>
                <c:pt idx="33">
                  <c:v>-8.716707021792098E-4</c:v>
                </c:pt>
                <c:pt idx="34">
                  <c:v>-8.4335013571150679E-3</c:v>
                </c:pt>
                <c:pt idx="35">
                  <c:v>6.2567210871052941E-3</c:v>
                </c:pt>
                <c:pt idx="36">
                  <c:v>-2.2928203633537488E-2</c:v>
                </c:pt>
                <c:pt idx="37">
                  <c:v>3.5795963010839581E-3</c:v>
                </c:pt>
                <c:pt idx="38">
                  <c:v>5.8456355890219875E-3</c:v>
                </c:pt>
                <c:pt idx="39">
                  <c:v>-2.8565799842394804E-3</c:v>
                </c:pt>
                <c:pt idx="40">
                  <c:v>-4.8404623135435056E-3</c:v>
                </c:pt>
                <c:pt idx="41">
                  <c:v>1.8761167361524722E-2</c:v>
                </c:pt>
                <c:pt idx="42">
                  <c:v>7.697554321348595E-3</c:v>
                </c:pt>
                <c:pt idx="43">
                  <c:v>4.9313479017598638E-3</c:v>
                </c:pt>
                <c:pt idx="44">
                  <c:v>-1.7800442605600004E-2</c:v>
                </c:pt>
                <c:pt idx="45">
                  <c:v>8.9145768025078037E-3</c:v>
                </c:pt>
                <c:pt idx="46">
                  <c:v>-2.3303233323623157E-3</c:v>
                </c:pt>
                <c:pt idx="47">
                  <c:v>-5.2554744525548057E-3</c:v>
                </c:pt>
                <c:pt idx="48">
                  <c:v>-1.3501614323451674E-2</c:v>
                </c:pt>
                <c:pt idx="49">
                  <c:v>-1.5669939502132284E-2</c:v>
                </c:pt>
                <c:pt idx="50">
                  <c:v>-1.7430730478589462E-2</c:v>
                </c:pt>
                <c:pt idx="51">
                  <c:v>-1.5073831009023779E-2</c:v>
                </c:pt>
                <c:pt idx="52">
                  <c:v>3.8521603331598602E-3</c:v>
                </c:pt>
                <c:pt idx="53">
                  <c:v>-6.1190624351794582E-3</c:v>
                </c:pt>
                <c:pt idx="54">
                  <c:v>3.5479494938954756E-3</c:v>
                </c:pt>
                <c:pt idx="55">
                  <c:v>1.9860663408547329E-2</c:v>
                </c:pt>
                <c:pt idx="56">
                  <c:v>-4.7920065252854693E-3</c:v>
                </c:pt>
                <c:pt idx="57">
                  <c:v>-5.1224259809442847E-4</c:v>
                </c:pt>
                <c:pt idx="58">
                  <c:v>3.6900369003689979E-3</c:v>
                </c:pt>
                <c:pt idx="59">
                  <c:v>3.4722222222222572E-3</c:v>
                </c:pt>
              </c:numCache>
            </c:numRef>
          </c:xVal>
          <c:yVal>
            <c:numRef>
              <c:f>'FRT Daily Beta &amp; Chart'!$F$4:$F$63</c:f>
              <c:numCache>
                <c:formatCode>0.000%</c:formatCode>
                <c:ptCount val="60"/>
                <c:pt idx="1">
                  <c:v>2.35388261940816E-3</c:v>
                </c:pt>
                <c:pt idx="2">
                  <c:v>-3.8119915496574171E-3</c:v>
                </c:pt>
                <c:pt idx="3">
                  <c:v>6.1886060287942067E-3</c:v>
                </c:pt>
                <c:pt idx="4">
                  <c:v>1.1481323635921827E-3</c:v>
                </c:pt>
                <c:pt idx="5">
                  <c:v>9.3210758201012871E-3</c:v>
                </c:pt>
                <c:pt idx="6">
                  <c:v>6.9325847616808576E-3</c:v>
                </c:pt>
                <c:pt idx="7">
                  <c:v>8.1940760034880373E-4</c:v>
                </c:pt>
                <c:pt idx="8">
                  <c:v>1.2178136985173546E-2</c:v>
                </c:pt>
                <c:pt idx="9">
                  <c:v>-3.671619398803391E-3</c:v>
                </c:pt>
                <c:pt idx="10">
                  <c:v>-4.7351341054383987E-3</c:v>
                </c:pt>
                <c:pt idx="11">
                  <c:v>-5.2452770859775276E-3</c:v>
                </c:pt>
                <c:pt idx="12">
                  <c:v>3.7107536265746604E-3</c:v>
                </c:pt>
                <c:pt idx="13">
                  <c:v>-7.6587956338475859E-3</c:v>
                </c:pt>
                <c:pt idx="14">
                  <c:v>-4.4867799822001135E-3</c:v>
                </c:pt>
                <c:pt idx="15">
                  <c:v>1.1455777787018206E-2</c:v>
                </c:pt>
                <c:pt idx="16">
                  <c:v>-3.5400978894168934E-4</c:v>
                </c:pt>
                <c:pt idx="17">
                  <c:v>4.4735266835128221E-3</c:v>
                </c:pt>
                <c:pt idx="18">
                  <c:v>1.2269017659743E-2</c:v>
                </c:pt>
                <c:pt idx="19">
                  <c:v>1.1706865481150006E-3</c:v>
                </c:pt>
                <c:pt idx="20">
                  <c:v>-1.9683139606652398E-3</c:v>
                </c:pt>
                <c:pt idx="21">
                  <c:v>-7.9225154155103117E-3</c:v>
                </c:pt>
                <c:pt idx="22">
                  <c:v>-2.8651801277998017E-3</c:v>
                </c:pt>
                <c:pt idx="23">
                  <c:v>2.4051194034939993E-3</c:v>
                </c:pt>
                <c:pt idx="24">
                  <c:v>6.7422151567174899E-3</c:v>
                </c:pt>
                <c:pt idx="25">
                  <c:v>7.4111451007599543E-3</c:v>
                </c:pt>
                <c:pt idx="26">
                  <c:v>8.470179957783288E-3</c:v>
                </c:pt>
                <c:pt idx="27">
                  <c:v>-1.0243811584819405E-3</c:v>
                </c:pt>
                <c:pt idx="28">
                  <c:v>3.8553564373576469E-3</c:v>
                </c:pt>
                <c:pt idx="29">
                  <c:v>7.1172882225351165E-3</c:v>
                </c:pt>
                <c:pt idx="30">
                  <c:v>2.3578588709501891E-3</c:v>
                </c:pt>
                <c:pt idx="31">
                  <c:v>-6.7568751478409459E-3</c:v>
                </c:pt>
                <c:pt idx="32">
                  <c:v>3.2415482693004533E-4</c:v>
                </c:pt>
                <c:pt idx="33">
                  <c:v>4.0340891555747981E-3</c:v>
                </c:pt>
                <c:pt idx="34">
                  <c:v>2.8147120299298533E-3</c:v>
                </c:pt>
                <c:pt idx="35">
                  <c:v>-1.554474478156429E-4</c:v>
                </c:pt>
                <c:pt idx="36">
                  <c:v>-6.4247002791920178E-3</c:v>
                </c:pt>
                <c:pt idx="37">
                  <c:v>9.8778818753429178E-3</c:v>
                </c:pt>
                <c:pt idx="38">
                  <c:v>1.4687171966488966E-3</c:v>
                </c:pt>
                <c:pt idx="39">
                  <c:v>-2.6650918726684202E-3</c:v>
                </c:pt>
                <c:pt idx="40">
                  <c:v>-1.3839575417382987E-2</c:v>
                </c:pt>
                <c:pt idx="41">
                  <c:v>-2.5479739176096014E-3</c:v>
                </c:pt>
                <c:pt idx="42">
                  <c:v>-5.2999962238083516E-3</c:v>
                </c:pt>
                <c:pt idx="43">
                  <c:v>9.024057453835695E-3</c:v>
                </c:pt>
                <c:pt idx="44">
                  <c:v>-4.218270022396998E-3</c:v>
                </c:pt>
                <c:pt idx="45">
                  <c:v>-7.0387475607750563E-3</c:v>
                </c:pt>
                <c:pt idx="46">
                  <c:v>2.5068771249698186E-4</c:v>
                </c:pt>
                <c:pt idx="47">
                  <c:v>-1.0696312010078132E-3</c:v>
                </c:pt>
                <c:pt idx="48">
                  <c:v>5.7503836202551653E-3</c:v>
                </c:pt>
                <c:pt idx="49">
                  <c:v>-1.1550831677699406E-2</c:v>
                </c:pt>
                <c:pt idx="50">
                  <c:v>-7.5554433893813113E-3</c:v>
                </c:pt>
                <c:pt idx="51">
                  <c:v>-7.7128643857295558E-3</c:v>
                </c:pt>
                <c:pt idx="52">
                  <c:v>-1.4872916647590501E-4</c:v>
                </c:pt>
                <c:pt idx="53">
                  <c:v>6.8791750482298363E-3</c:v>
                </c:pt>
                <c:pt idx="54">
                  <c:v>-2.777417910481742E-3</c:v>
                </c:pt>
                <c:pt idx="55">
                  <c:v>1.1044888377340438E-2</c:v>
                </c:pt>
                <c:pt idx="56">
                  <c:v>-1.3458039995401232E-2</c:v>
                </c:pt>
                <c:pt idx="57">
                  <c:v>6.7179884423177591E-3</c:v>
                </c:pt>
                <c:pt idx="58">
                  <c:v>6.2645975336552712E-3</c:v>
                </c:pt>
                <c:pt idx="59">
                  <c:v>1.4508347036412907E-2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B-43C3-96B1-3917E58E1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16144"/>
        <c:axId val="990600368"/>
      </c:scatterChart>
      <c:valAx>
        <c:axId val="11410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00368"/>
        <c:crosses val="autoZero"/>
        <c:crossBetween val="midCat"/>
      </c:valAx>
      <c:valAx>
        <c:axId val="9906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FRT-US vs S&amp;P 500 Weekly Return</a:t>
            </a:r>
          </a:p>
        </c:rich>
      </c:tx>
      <c:layout>
        <c:manualLayout>
          <c:xMode val="edge"/>
          <c:yMode val="edge"/>
          <c:x val="0.246798556430446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'FRT Weekly Beta &amp;Chart'!$F$3</c:f>
              <c:strCache>
                <c:ptCount val="1"/>
                <c:pt idx="0">
                  <c:v>S&amp;P 500 Weekly Return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'FRT Weekly Beta &amp;Chart'!$E$4:$E$63</c:f>
              <c:numCache>
                <c:formatCode>General</c:formatCode>
                <c:ptCount val="60"/>
                <c:pt idx="1">
                  <c:v>1.5476681799421325E-3</c:v>
                </c:pt>
                <c:pt idx="2">
                  <c:v>5.7587308128154976E-2</c:v>
                </c:pt>
                <c:pt idx="3">
                  <c:v>2.8735632183908073E-2</c:v>
                </c:pt>
                <c:pt idx="4">
                  <c:v>1.3256320424202307E-3</c:v>
                </c:pt>
                <c:pt idx="5">
                  <c:v>5.6075650118203375E-2</c:v>
                </c:pt>
                <c:pt idx="6">
                  <c:v>-1.459527220630381E-2</c:v>
                </c:pt>
                <c:pt idx="7">
                  <c:v>-4.8341662880508798E-2</c:v>
                </c:pt>
                <c:pt idx="8">
                  <c:v>-3.7811515325121815E-2</c:v>
                </c:pt>
                <c:pt idx="9">
                  <c:v>3.1457775131487564E-2</c:v>
                </c:pt>
                <c:pt idx="10">
                  <c:v>-3.4635366557629346E-2</c:v>
                </c:pt>
                <c:pt idx="11">
                  <c:v>-9.8863862866254745E-2</c:v>
                </c:pt>
                <c:pt idx="12">
                  <c:v>-3.3178500331784689E-3</c:v>
                </c:pt>
                <c:pt idx="13">
                  <c:v>4.7714158899244625E-3</c:v>
                </c:pt>
                <c:pt idx="14">
                  <c:v>-1.5240198785201496E-2</c:v>
                </c:pt>
                <c:pt idx="15">
                  <c:v>3.4765055511943414E-2</c:v>
                </c:pt>
                <c:pt idx="16">
                  <c:v>7.1529207759835359E-2</c:v>
                </c:pt>
                <c:pt idx="17">
                  <c:v>6.2910893091938896E-2</c:v>
                </c:pt>
                <c:pt idx="18">
                  <c:v>2.5501950708916095E-2</c:v>
                </c:pt>
                <c:pt idx="19">
                  <c:v>5.9385728867031697E-3</c:v>
                </c:pt>
                <c:pt idx="20">
                  <c:v>1.6972604003320759E-2</c:v>
                </c:pt>
                <c:pt idx="21">
                  <c:v>-7.3469387755102245E-3</c:v>
                </c:pt>
                <c:pt idx="22">
                  <c:v>-1.6355994152046711E-2</c:v>
                </c:pt>
                <c:pt idx="23">
                  <c:v>-4.7561542034370685E-2</c:v>
                </c:pt>
                <c:pt idx="24">
                  <c:v>-1.8531161611235515E-3</c:v>
                </c:pt>
                <c:pt idx="25">
                  <c:v>-1.2702755520812948E-2</c:v>
                </c:pt>
                <c:pt idx="26">
                  <c:v>3.1670625494853409E-2</c:v>
                </c:pt>
                <c:pt idx="27">
                  <c:v>4.7102839600921056E-2</c:v>
                </c:pt>
                <c:pt idx="28">
                  <c:v>-1.374255611543747E-2</c:v>
                </c:pt>
                <c:pt idx="29">
                  <c:v>3.4649326521133207E-2</c:v>
                </c:pt>
                <c:pt idx="30">
                  <c:v>1.4903932483390293E-2</c:v>
                </c:pt>
                <c:pt idx="31">
                  <c:v>-2.7158527954706361E-2</c:v>
                </c:pt>
                <c:pt idx="32">
                  <c:v>-8.0021824133854266E-3</c:v>
                </c:pt>
                <c:pt idx="33">
                  <c:v>-1.8975158126317785E-2</c:v>
                </c:pt>
                <c:pt idx="34">
                  <c:v>2.1491310035507754E-3</c:v>
                </c:pt>
                <c:pt idx="35">
                  <c:v>-0.10023310023310024</c:v>
                </c:pt>
                <c:pt idx="36">
                  <c:v>-4.7875647668393827E-2</c:v>
                </c:pt>
                <c:pt idx="37">
                  <c:v>6.8567696996082901E-3</c:v>
                </c:pt>
                <c:pt idx="38">
                  <c:v>6.8316938709328645E-2</c:v>
                </c:pt>
                <c:pt idx="39">
                  <c:v>-1.10290397652535E-2</c:v>
                </c:pt>
                <c:pt idx="40">
                  <c:v>-1.4016779210149278E-2</c:v>
                </c:pt>
                <c:pt idx="41">
                  <c:v>9.4427726470893078E-3</c:v>
                </c:pt>
                <c:pt idx="42">
                  <c:v>1.6550164473684206E-2</c:v>
                </c:pt>
                <c:pt idx="43">
                  <c:v>-2.5786227121043555E-2</c:v>
                </c:pt>
                <c:pt idx="44">
                  <c:v>-5.1172929209051345E-2</c:v>
                </c:pt>
                <c:pt idx="45">
                  <c:v>-2.9209058089924536E-2</c:v>
                </c:pt>
                <c:pt idx="46">
                  <c:v>-1.8931710615280511E-2</c:v>
                </c:pt>
                <c:pt idx="47">
                  <c:v>4.6864231564438301E-2</c:v>
                </c:pt>
                <c:pt idx="48">
                  <c:v>5.4860653938994954E-2</c:v>
                </c:pt>
                <c:pt idx="49">
                  <c:v>-2.1843145412938814E-3</c:v>
                </c:pt>
                <c:pt idx="50">
                  <c:v>-6.0773480662983555E-2</c:v>
                </c:pt>
                <c:pt idx="51">
                  <c:v>7.4028856825749195E-2</c:v>
                </c:pt>
                <c:pt idx="52">
                  <c:v>-8.1636870931072868E-3</c:v>
                </c:pt>
                <c:pt idx="53">
                  <c:v>4.4696811835799037E-2</c:v>
                </c:pt>
                <c:pt idx="54">
                  <c:v>2.9719756657026069E-2</c:v>
                </c:pt>
                <c:pt idx="55">
                  <c:v>-2.2469733656174266E-2</c:v>
                </c:pt>
                <c:pt idx="56">
                  <c:v>2.4670563757059297E-2</c:v>
                </c:pt>
                <c:pt idx="57">
                  <c:v>-1.1699864629665518E-2</c:v>
                </c:pt>
                <c:pt idx="58">
                  <c:v>-5.6648077487525608E-2</c:v>
                </c:pt>
                <c:pt idx="59">
                  <c:v>1.1823273179838214E-2</c:v>
                </c:pt>
              </c:numCache>
            </c:numRef>
          </c:xVal>
          <c:yVal>
            <c:numRef>
              <c:f>'FRT Weekly Beta &amp;Chart'!$F$4:$F$63</c:f>
              <c:numCache>
                <c:formatCode>General</c:formatCode>
                <c:ptCount val="60"/>
                <c:pt idx="1">
                  <c:v>-9.2886561453359908E-3</c:v>
                </c:pt>
                <c:pt idx="2">
                  <c:v>2.5489495646051488E-2</c:v>
                </c:pt>
                <c:pt idx="3">
                  <c:v>4.2573385197507051E-2</c:v>
                </c:pt>
                <c:pt idx="4">
                  <c:v>3.6074948732412581E-3</c:v>
                </c:pt>
                <c:pt idx="5">
                  <c:v>3.2558218079267787E-2</c:v>
                </c:pt>
                <c:pt idx="6">
                  <c:v>-1.2072006822190829E-2</c:v>
                </c:pt>
                <c:pt idx="7">
                  <c:v>-4.0397495080974656E-2</c:v>
                </c:pt>
                <c:pt idx="8">
                  <c:v>-3.2876091146128467E-2</c:v>
                </c:pt>
                <c:pt idx="9">
                  <c:v>3.6465473745368529E-2</c:v>
                </c:pt>
                <c:pt idx="10">
                  <c:v>-4.770416191337875E-2</c:v>
                </c:pt>
                <c:pt idx="11">
                  <c:v>-4.6497458259430496E-2</c:v>
                </c:pt>
                <c:pt idx="12">
                  <c:v>-2.9137096796029525E-2</c:v>
                </c:pt>
                <c:pt idx="13">
                  <c:v>1.5071312632124979E-2</c:v>
                </c:pt>
                <c:pt idx="14">
                  <c:v>-1.5548155596951279E-2</c:v>
                </c:pt>
                <c:pt idx="15">
                  <c:v>4.7356038257695167E-2</c:v>
                </c:pt>
                <c:pt idx="16">
                  <c:v>3.9520351742055808E-2</c:v>
                </c:pt>
                <c:pt idx="17">
                  <c:v>-3.345500966403997E-2</c:v>
                </c:pt>
                <c:pt idx="18">
                  <c:v>5.8978133163596728E-2</c:v>
                </c:pt>
                <c:pt idx="19">
                  <c:v>-6.9097129175817486E-3</c:v>
                </c:pt>
                <c:pt idx="20">
                  <c:v>1.5327815521493678E-2</c:v>
                </c:pt>
                <c:pt idx="21">
                  <c:v>1.1321073390758329E-2</c:v>
                </c:pt>
                <c:pt idx="22">
                  <c:v>-3.3725470933516646E-2</c:v>
                </c:pt>
                <c:pt idx="23">
                  <c:v>-2.0846994952190685E-2</c:v>
                </c:pt>
                <c:pt idx="24">
                  <c:v>-1.957241794640159E-3</c:v>
                </c:pt>
                <c:pt idx="25">
                  <c:v>-1.3836798601755513E-3</c:v>
                </c:pt>
                <c:pt idx="26">
                  <c:v>1.4475843208751121E-2</c:v>
                </c:pt>
                <c:pt idx="27">
                  <c:v>2.6702917526726079E-2</c:v>
                </c:pt>
                <c:pt idx="28">
                  <c:v>-6.6215063927043448E-3</c:v>
                </c:pt>
                <c:pt idx="29">
                  <c:v>2.4656334248768397E-2</c:v>
                </c:pt>
                <c:pt idx="30">
                  <c:v>1.6194331983805575E-2</c:v>
                </c:pt>
                <c:pt idx="31">
                  <c:v>-1.1125401307391678E-2</c:v>
                </c:pt>
                <c:pt idx="32">
                  <c:v>-2.779638475868213E-3</c:v>
                </c:pt>
                <c:pt idx="33">
                  <c:v>-2.6733903885425469E-2</c:v>
                </c:pt>
                <c:pt idx="34">
                  <c:v>1.9042629293407599E-2</c:v>
                </c:pt>
                <c:pt idx="35">
                  <c:v>-4.5493420076922253E-2</c:v>
                </c:pt>
                <c:pt idx="36">
                  <c:v>1.4255785829153204E-2</c:v>
                </c:pt>
                <c:pt idx="37">
                  <c:v>1.3876690224273845E-2</c:v>
                </c:pt>
                <c:pt idx="38">
                  <c:v>3.4832623602678581E-2</c:v>
                </c:pt>
                <c:pt idx="39">
                  <c:v>-1.0439708856231249E-3</c:v>
                </c:pt>
                <c:pt idx="40">
                  <c:v>7.9463681053928824E-3</c:v>
                </c:pt>
                <c:pt idx="41">
                  <c:v>-9.95736700147884E-4</c:v>
                </c:pt>
                <c:pt idx="42">
                  <c:v>8.6996071145171959E-3</c:v>
                </c:pt>
                <c:pt idx="43">
                  <c:v>-7.9698187783607474E-3</c:v>
                </c:pt>
                <c:pt idx="44">
                  <c:v>-2.9422786340284248E-3</c:v>
                </c:pt>
                <c:pt idx="45">
                  <c:v>1.646427809353835E-2</c:v>
                </c:pt>
                <c:pt idx="46">
                  <c:v>3.2132786893067848E-3</c:v>
                </c:pt>
                <c:pt idx="47">
                  <c:v>1.8290551546207914E-2</c:v>
                </c:pt>
                <c:pt idx="48">
                  <c:v>3.8506714739734733E-3</c:v>
                </c:pt>
                <c:pt idx="49">
                  <c:v>2.5757991653601299E-2</c:v>
                </c:pt>
                <c:pt idx="50">
                  <c:v>-1.3892448050725854E-2</c:v>
                </c:pt>
                <c:pt idx="51">
                  <c:v>2.3468779968401705E-2</c:v>
                </c:pt>
                <c:pt idx="52">
                  <c:v>-1.155631653926188E-2</c:v>
                </c:pt>
                <c:pt idx="53">
                  <c:v>2.4203503108696452E-2</c:v>
                </c:pt>
                <c:pt idx="54">
                  <c:v>6.862845195342515E-3</c:v>
                </c:pt>
                <c:pt idx="55">
                  <c:v>1.0116084773187066E-2</c:v>
                </c:pt>
                <c:pt idx="56">
                  <c:v>-2.2740019597444875E-2</c:v>
                </c:pt>
                <c:pt idx="57">
                  <c:v>-3.1219085178079567E-3</c:v>
                </c:pt>
                <c:pt idx="58">
                  <c:v>-2.1133275836964224E-2</c:v>
                </c:pt>
                <c:pt idx="59">
                  <c:v>8.2385329918919104E-3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B-423E-B79A-3649B5E85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002224"/>
        <c:axId val="1145946768"/>
      </c:scatterChart>
      <c:valAx>
        <c:axId val="114100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46768"/>
        <c:crosses val="autoZero"/>
        <c:crossBetween val="midCat"/>
      </c:valAx>
      <c:valAx>
        <c:axId val="11459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3.xml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4.xml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18</xdr:row>
      <xdr:rowOff>90486</xdr:rowOff>
    </xdr:from>
    <xdr:to>
      <xdr:col>21</xdr:col>
      <xdr:colOff>142875</xdr:colOff>
      <xdr:row>36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5BE12-5D4D-411A-9472-31B8433C2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276224</xdr:colOff>
      <xdr:row>0</xdr:row>
      <xdr:rowOff>28574</xdr:rowOff>
    </xdr:from>
    <xdr:to>
      <xdr:col>22</xdr:col>
      <xdr:colOff>452685</xdr:colOff>
      <xdr:row>17</xdr:row>
      <xdr:rowOff>142874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40034-517D-46D8-8FE0-97F2E818E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399" y="28574"/>
          <a:ext cx="8139361" cy="3514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11</xdr:col>
      <xdr:colOff>599726</xdr:colOff>
      <xdr:row>32</xdr:row>
      <xdr:rowOff>28421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814FB4-6B97-22DF-D638-9BFB75085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4953000"/>
          <a:ext cx="2790476" cy="1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18</xdr:row>
      <xdr:rowOff>104775</xdr:rowOff>
    </xdr:from>
    <xdr:to>
      <xdr:col>23</xdr:col>
      <xdr:colOff>114299</xdr:colOff>
      <xdr:row>35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43F7E-90C6-50B5-2195-368AA94B6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590925"/>
          <a:ext cx="7486649" cy="3438525"/>
        </a:xfrm>
        <a:prstGeom prst="rect">
          <a:avLst/>
        </a:prstGeom>
      </xdr:spPr>
    </xdr:pic>
    <xdr:clientData/>
  </xdr:twoCellAnchor>
  <xdr:twoCellAnchor>
    <xdr:from>
      <xdr:col>14</xdr:col>
      <xdr:colOff>638175</xdr:colOff>
      <xdr:row>0</xdr:row>
      <xdr:rowOff>85725</xdr:rowOff>
    </xdr:from>
    <xdr:to>
      <xdr:col>22</xdr:col>
      <xdr:colOff>476250</xdr:colOff>
      <xdr:row>14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F40D3D-4649-6B7A-088A-9BC09A958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200025</xdr:colOff>
      <xdr:row>21</xdr:row>
      <xdr:rowOff>9525</xdr:rowOff>
    </xdr:from>
    <xdr:to>
      <xdr:col>11</xdr:col>
      <xdr:colOff>104402</xdr:colOff>
      <xdr:row>26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57BDB-777C-CB47-B72E-922F397A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6125" y="4067175"/>
          <a:ext cx="2980952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223521</xdr:colOff>
      <xdr:row>0</xdr:row>
      <xdr:rowOff>95250</xdr:rowOff>
    </xdr:from>
    <xdr:to>
      <xdr:col>21</xdr:col>
      <xdr:colOff>581026</xdr:colOff>
      <xdr:row>21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FA9EA5-DDC8-1494-BA60-9100062ED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2296" y="95250"/>
          <a:ext cx="8158480" cy="4114799"/>
        </a:xfrm>
        <a:prstGeom prst="rect">
          <a:avLst/>
        </a:prstGeom>
      </xdr:spPr>
    </xdr:pic>
    <xdr:clientData/>
  </xdr:twoCellAnchor>
  <xdr:twoCellAnchor>
    <xdr:from>
      <xdr:col>12</xdr:col>
      <xdr:colOff>257175</xdr:colOff>
      <xdr:row>22</xdr:row>
      <xdr:rowOff>61912</xdr:rowOff>
    </xdr:from>
    <xdr:to>
      <xdr:col>19</xdr:col>
      <xdr:colOff>561975</xdr:colOff>
      <xdr:row>36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F73556-311F-053D-518B-118D58D0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23</xdr:row>
      <xdr:rowOff>190499</xdr:rowOff>
    </xdr:from>
    <xdr:to>
      <xdr:col>11</xdr:col>
      <xdr:colOff>218675</xdr:colOff>
      <xdr:row>28</xdr:row>
      <xdr:rowOff>171449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722B96-6D52-56C9-6464-76FDA186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2425" y="4571999"/>
          <a:ext cx="3200000" cy="981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19049</xdr:colOff>
      <xdr:row>17</xdr:row>
      <xdr:rowOff>190500</xdr:rowOff>
    </xdr:from>
    <xdr:to>
      <xdr:col>22</xdr:col>
      <xdr:colOff>276225</xdr:colOff>
      <xdr:row>36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76ECAC-03E5-6D91-4F7E-AD4C71A36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49" y="3638550"/>
          <a:ext cx="7915276" cy="3629025"/>
        </a:xfrm>
        <a:prstGeom prst="rect">
          <a:avLst/>
        </a:prstGeom>
      </xdr:spPr>
    </xdr:pic>
    <xdr:clientData/>
  </xdr:twoCellAnchor>
  <xdr:twoCellAnchor>
    <xdr:from>
      <xdr:col>13</xdr:col>
      <xdr:colOff>590550</xdr:colOff>
      <xdr:row>0</xdr:row>
      <xdr:rowOff>33337</xdr:rowOff>
    </xdr:from>
    <xdr:to>
      <xdr:col>20</xdr:col>
      <xdr:colOff>104775</xdr:colOff>
      <xdr:row>14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2101E0-9DB3-7D21-7DFC-587A4500B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895349</xdr:colOff>
      <xdr:row>24</xdr:row>
      <xdr:rowOff>114300</xdr:rowOff>
    </xdr:from>
    <xdr:to>
      <xdr:col>10</xdr:col>
      <xdr:colOff>542925</xdr:colOff>
      <xdr:row>28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A7950B-2A09-60A6-BC41-D3D7DB2D6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5724" y="4743450"/>
          <a:ext cx="2628901" cy="876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21</xdr:row>
      <xdr:rowOff>133350</xdr:rowOff>
    </xdr:from>
    <xdr:to>
      <xdr:col>12</xdr:col>
      <xdr:colOff>371123</xdr:colOff>
      <xdr:row>28</xdr:row>
      <xdr:rowOff>95080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635F4-AD72-6674-A3B0-44DABBD46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2925" y="4133850"/>
          <a:ext cx="2819048" cy="13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21</xdr:row>
      <xdr:rowOff>95250</xdr:rowOff>
    </xdr:from>
    <xdr:to>
      <xdr:col>11</xdr:col>
      <xdr:colOff>228232</xdr:colOff>
      <xdr:row>24</xdr:row>
      <xdr:rowOff>95175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DB8197-CC56-A8BD-E37A-8A19FBE5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4095750"/>
          <a:ext cx="2942857" cy="6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19050</xdr:rowOff>
    </xdr:from>
    <xdr:to>
      <xdr:col>17</xdr:col>
      <xdr:colOff>142400</xdr:colOff>
      <xdr:row>39</xdr:row>
      <xdr:rowOff>37217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89A193-DCED-F7F5-9E2B-A0467C11D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400050"/>
          <a:ext cx="3800000" cy="706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581025</xdr:colOff>
      <xdr:row>1</xdr:row>
      <xdr:rowOff>171450</xdr:rowOff>
    </xdr:from>
    <xdr:to>
      <xdr:col>17</xdr:col>
      <xdr:colOff>571044</xdr:colOff>
      <xdr:row>38</xdr:row>
      <xdr:rowOff>180093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86D3D4-FB50-9173-3DCA-4A710C63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361950"/>
          <a:ext cx="3647619" cy="7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6</xdr:col>
      <xdr:colOff>104305</xdr:colOff>
      <xdr:row>39</xdr:row>
      <xdr:rowOff>56265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A96ECF-E8FC-C8A8-A4F0-FF4C46708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5"/>
          <a:ext cx="3761905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F240-48B9-4319-9BF0-A41E7A4520CA}">
  <dimension ref="A1:B22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5E76-90FC-4297-B851-CF2017909489}">
  <dimension ref="A1:L63"/>
  <sheetViews>
    <sheetView tabSelected="1" topLeftCell="D13" workbookViewId="0">
      <selection activeCell="H10" sqref="H10"/>
    </sheetView>
  </sheetViews>
  <sheetFormatPr defaultColWidth="9.109375" defaultRowHeight="15.6" x14ac:dyDescent="0.3"/>
  <cols>
    <col min="1" max="1" width="16.5546875" style="22" customWidth="1"/>
    <col min="2" max="2" width="20.5546875" style="16" customWidth="1"/>
    <col min="3" max="3" width="20.109375" style="16" customWidth="1"/>
    <col min="4" max="4" width="16" style="16" customWidth="1"/>
    <col min="5" max="5" width="21.109375" style="16" customWidth="1"/>
    <col min="6" max="6" width="19.109375" style="16" customWidth="1"/>
    <col min="7" max="10" width="9.109375" style="16"/>
    <col min="11" max="11" width="5.44140625" style="16" customWidth="1"/>
    <col min="12" max="12" width="13.44140625" style="16" customWidth="1"/>
    <col min="13" max="16384" width="9.109375" style="16"/>
  </cols>
  <sheetData>
    <row r="1" spans="1:6" x14ac:dyDescent="0.3">
      <c r="A1" s="37" t="s">
        <v>46</v>
      </c>
      <c r="B1" s="38"/>
    </row>
    <row r="3" spans="1:6" x14ac:dyDescent="0.3">
      <c r="A3" s="26" t="s">
        <v>0</v>
      </c>
      <c r="B3" s="27" t="s">
        <v>58</v>
      </c>
      <c r="C3" s="27" t="s">
        <v>12</v>
      </c>
      <c r="D3" s="27"/>
      <c r="E3" s="27" t="s">
        <v>59</v>
      </c>
      <c r="F3" s="27" t="s">
        <v>48</v>
      </c>
    </row>
    <row r="4" spans="1:6" x14ac:dyDescent="0.3">
      <c r="A4" s="22">
        <v>45082</v>
      </c>
      <c r="B4" s="16">
        <v>273.89</v>
      </c>
      <c r="C4" s="16">
        <v>4273.79</v>
      </c>
    </row>
    <row r="5" spans="1:6" x14ac:dyDescent="0.3">
      <c r="A5" s="22">
        <v>45083</v>
      </c>
      <c r="B5" s="16">
        <v>266.33</v>
      </c>
      <c r="C5" s="16">
        <v>4283.8500000000004</v>
      </c>
      <c r="E5" s="28">
        <f>(B5-B4)/B4</f>
        <v>-2.7602322100113194E-2</v>
      </c>
      <c r="F5" s="28">
        <f>(C5-C4)/C4</f>
        <v>2.35388261940816E-3</v>
      </c>
    </row>
    <row r="6" spans="1:6" x14ac:dyDescent="0.3">
      <c r="A6" s="22">
        <v>45084</v>
      </c>
      <c r="B6" s="16">
        <v>271.56</v>
      </c>
      <c r="C6" s="16">
        <v>4267.5200000000004</v>
      </c>
      <c r="E6" s="28">
        <f t="shared" ref="E6:E63" si="0">(B6-B5)/B5</f>
        <v>1.9637292081252651E-2</v>
      </c>
      <c r="F6" s="28">
        <f t="shared" ref="F6:F63" si="1">(C6-C5)/C5</f>
        <v>-3.8119915496574171E-3</v>
      </c>
    </row>
    <row r="7" spans="1:6" x14ac:dyDescent="0.3">
      <c r="A7" s="22">
        <v>45085</v>
      </c>
      <c r="B7" s="16">
        <v>276.43</v>
      </c>
      <c r="C7" s="16">
        <v>4293.93</v>
      </c>
      <c r="E7" s="28">
        <f t="shared" si="0"/>
        <v>1.7933421711592297E-2</v>
      </c>
      <c r="F7" s="28">
        <f t="shared" si="1"/>
        <v>6.1886060287942067E-3</v>
      </c>
    </row>
    <row r="8" spans="1:6" x14ac:dyDescent="0.3">
      <c r="A8" s="22">
        <v>45086</v>
      </c>
      <c r="B8" s="16">
        <v>276.64999999999998</v>
      </c>
      <c r="C8" s="16">
        <v>4298.8599999999997</v>
      </c>
      <c r="E8" s="28">
        <f t="shared" si="0"/>
        <v>7.9586152009539647E-4</v>
      </c>
      <c r="F8" s="28">
        <f t="shared" si="1"/>
        <v>1.1481323635921827E-3</v>
      </c>
    </row>
    <row r="9" spans="1:6" x14ac:dyDescent="0.3">
      <c r="A9" s="22">
        <v>45089</v>
      </c>
      <c r="B9" s="16">
        <v>270.31</v>
      </c>
      <c r="C9" s="16">
        <v>4338.93</v>
      </c>
      <c r="E9" s="28">
        <f t="shared" si="0"/>
        <v>-2.2917043195373125E-2</v>
      </c>
      <c r="F9" s="28">
        <f t="shared" si="1"/>
        <v>9.3210758201012871E-3</v>
      </c>
    </row>
    <row r="10" spans="1:6" x14ac:dyDescent="0.3">
      <c r="A10" s="22">
        <v>45090</v>
      </c>
      <c r="B10" s="16">
        <v>267.98</v>
      </c>
      <c r="C10" s="16">
        <v>4369.01</v>
      </c>
      <c r="E10" s="28">
        <f t="shared" si="0"/>
        <v>-8.61973289926375E-3</v>
      </c>
      <c r="F10" s="28">
        <f t="shared" si="1"/>
        <v>6.9325847616808576E-3</v>
      </c>
    </row>
    <row r="11" spans="1:6" x14ac:dyDescent="0.3">
      <c r="A11" s="22">
        <v>45091</v>
      </c>
      <c r="B11" s="16">
        <v>276.14999999999998</v>
      </c>
      <c r="C11" s="16">
        <v>4372.59</v>
      </c>
      <c r="E11" s="28">
        <f t="shared" si="0"/>
        <v>3.0487349802223892E-2</v>
      </c>
      <c r="F11" s="28">
        <f t="shared" si="1"/>
        <v>8.1940760034880373E-4</v>
      </c>
    </row>
    <row r="12" spans="1:6" x14ac:dyDescent="0.3">
      <c r="A12" s="22">
        <v>45092</v>
      </c>
      <c r="B12" s="16">
        <v>280.20999999999998</v>
      </c>
      <c r="C12" s="16">
        <v>4425.84</v>
      </c>
      <c r="E12" s="28">
        <f t="shared" si="0"/>
        <v>1.4702154626109009E-2</v>
      </c>
      <c r="F12" s="28">
        <f t="shared" si="1"/>
        <v>1.2178136985173546E-2</v>
      </c>
    </row>
    <row r="13" spans="1:6" x14ac:dyDescent="0.3">
      <c r="A13" s="22">
        <v>45093</v>
      </c>
      <c r="B13" s="16">
        <v>277.14999999999998</v>
      </c>
      <c r="C13" s="16">
        <v>4409.59</v>
      </c>
      <c r="E13" s="28">
        <f t="shared" si="0"/>
        <v>-1.0920381142714401E-2</v>
      </c>
      <c r="F13" s="28">
        <f t="shared" si="1"/>
        <v>-3.671619398803391E-3</v>
      </c>
    </row>
    <row r="14" spans="1:6" x14ac:dyDescent="0.3">
      <c r="A14" s="22">
        <v>45097</v>
      </c>
      <c r="B14" s="16">
        <v>274.47000000000003</v>
      </c>
      <c r="C14" s="16">
        <v>4388.71</v>
      </c>
      <c r="E14" s="28">
        <f t="shared" si="0"/>
        <v>-9.6698538697454449E-3</v>
      </c>
      <c r="F14" s="28">
        <f t="shared" si="1"/>
        <v>-4.7351341054383987E-3</v>
      </c>
    </row>
    <row r="15" spans="1:6" x14ac:dyDescent="0.3">
      <c r="A15" s="22">
        <v>45098</v>
      </c>
      <c r="B15" s="16">
        <v>266.89999999999998</v>
      </c>
      <c r="C15" s="16">
        <v>4365.6899999999996</v>
      </c>
      <c r="E15" s="28">
        <f t="shared" si="0"/>
        <v>-2.75804277334501E-2</v>
      </c>
      <c r="F15" s="28">
        <f t="shared" si="1"/>
        <v>-5.2452770859775276E-3</v>
      </c>
    </row>
    <row r="16" spans="1:6" x14ac:dyDescent="0.3">
      <c r="A16" s="22">
        <v>45099</v>
      </c>
      <c r="B16" s="16">
        <v>265.44</v>
      </c>
      <c r="C16" s="16">
        <v>4381.8900000000003</v>
      </c>
      <c r="E16" s="28">
        <f t="shared" si="0"/>
        <v>-5.4702135631321831E-3</v>
      </c>
      <c r="F16" s="28">
        <f t="shared" si="1"/>
        <v>3.7107536265746604E-3</v>
      </c>
    </row>
    <row r="17" spans="1:12" x14ac:dyDescent="0.3">
      <c r="A17" s="22">
        <v>45100</v>
      </c>
      <c r="B17" s="16">
        <v>263</v>
      </c>
      <c r="C17" s="16">
        <v>4348.33</v>
      </c>
      <c r="E17" s="28">
        <f t="shared" si="0"/>
        <v>-9.192284508740196E-3</v>
      </c>
      <c r="F17" s="28">
        <f t="shared" si="1"/>
        <v>-7.6587956338475859E-3</v>
      </c>
    </row>
    <row r="18" spans="1:12" x14ac:dyDescent="0.3">
      <c r="A18" s="22">
        <v>45103</v>
      </c>
      <c r="B18" s="16">
        <v>262.76</v>
      </c>
      <c r="C18" s="16">
        <v>4328.82</v>
      </c>
      <c r="E18" s="28">
        <f t="shared" si="0"/>
        <v>-9.1254752851714486E-4</v>
      </c>
      <c r="F18" s="28">
        <f t="shared" si="1"/>
        <v>-4.4867799822001135E-3</v>
      </c>
    </row>
    <row r="19" spans="1:12" x14ac:dyDescent="0.3">
      <c r="A19" s="22">
        <v>45104</v>
      </c>
      <c r="B19" s="16">
        <v>259.37</v>
      </c>
      <c r="C19" s="16">
        <v>4378.41</v>
      </c>
      <c r="E19" s="28">
        <f t="shared" si="0"/>
        <v>-1.2901507078702948E-2</v>
      </c>
      <c r="F19" s="28">
        <f t="shared" si="1"/>
        <v>1.1455777787018206E-2</v>
      </c>
    </row>
    <row r="20" spans="1:12" x14ac:dyDescent="0.3">
      <c r="A20" s="22">
        <v>45105</v>
      </c>
      <c r="B20" s="16">
        <v>257.89</v>
      </c>
      <c r="C20" s="16">
        <v>4376.8599999999997</v>
      </c>
      <c r="E20" s="28">
        <f t="shared" si="0"/>
        <v>-5.706134094151283E-3</v>
      </c>
      <c r="F20" s="28">
        <f t="shared" si="1"/>
        <v>-3.5400978894168934E-4</v>
      </c>
    </row>
    <row r="21" spans="1:12" x14ac:dyDescent="0.3">
      <c r="A21" s="22">
        <v>45106</v>
      </c>
      <c r="B21" s="16">
        <v>261.98</v>
      </c>
      <c r="C21" s="16">
        <v>4396.4399999999996</v>
      </c>
      <c r="E21" s="28">
        <f t="shared" si="0"/>
        <v>1.585947496994855E-2</v>
      </c>
      <c r="F21" s="28">
        <f t="shared" si="1"/>
        <v>4.4735266835128221E-3</v>
      </c>
    </row>
    <row r="22" spans="1:12" x14ac:dyDescent="0.3">
      <c r="A22" s="22">
        <v>45107</v>
      </c>
      <c r="B22" s="16">
        <v>261.42</v>
      </c>
      <c r="C22" s="16">
        <v>4450.38</v>
      </c>
      <c r="E22" s="28">
        <f t="shared" si="0"/>
        <v>-2.1375677532636164E-3</v>
      </c>
      <c r="F22" s="28">
        <f t="shared" si="1"/>
        <v>1.2269017659743E-2</v>
      </c>
      <c r="H22" s="19" t="s">
        <v>60</v>
      </c>
      <c r="I22" s="19"/>
      <c r="J22" s="19"/>
      <c r="K22" s="19"/>
      <c r="L22" s="29">
        <f>_xlfn.COVARIANCE.P(E5:E63,F5:F63)/_xlfn.VAR.P(F5:F63)</f>
        <v>0.57254576061672391</v>
      </c>
    </row>
    <row r="23" spans="1:12" x14ac:dyDescent="0.3">
      <c r="A23" s="22">
        <v>45110</v>
      </c>
      <c r="B23" s="16">
        <v>262.14999999999998</v>
      </c>
      <c r="C23" s="16">
        <v>4455.59</v>
      </c>
      <c r="E23" s="28">
        <f t="shared" si="0"/>
        <v>2.7924412822276845E-3</v>
      </c>
      <c r="F23" s="28">
        <f t="shared" si="1"/>
        <v>1.1706865481150006E-3</v>
      </c>
      <c r="H23" s="19" t="s">
        <v>61</v>
      </c>
      <c r="I23" s="19"/>
      <c r="J23" s="19"/>
      <c r="K23" s="19"/>
      <c r="L23" s="29">
        <f>_xlfn.COVARIANCE.P(E5:E63,F5:F63)</f>
        <v>2.5342724607468495E-5</v>
      </c>
    </row>
    <row r="24" spans="1:12" x14ac:dyDescent="0.3">
      <c r="A24" s="22">
        <v>45112</v>
      </c>
      <c r="B24" s="16">
        <v>258.38</v>
      </c>
      <c r="C24" s="16">
        <v>4446.82</v>
      </c>
      <c r="E24" s="28">
        <f t="shared" si="0"/>
        <v>-1.4381079534617517E-2</v>
      </c>
      <c r="F24" s="28">
        <f t="shared" si="1"/>
        <v>-1.9683139606652398E-3</v>
      </c>
      <c r="H24" s="19" t="s">
        <v>62</v>
      </c>
      <c r="I24" s="19"/>
      <c r="J24" s="19"/>
      <c r="K24" s="19"/>
      <c r="L24" s="29">
        <f>_xlfn.VAR.P(F5:F63)</f>
        <v>4.4263229859863612E-5</v>
      </c>
    </row>
    <row r="25" spans="1:12" x14ac:dyDescent="0.3">
      <c r="A25" s="22">
        <v>45113</v>
      </c>
      <c r="B25" s="16">
        <v>250.6</v>
      </c>
      <c r="C25" s="16">
        <v>4411.59</v>
      </c>
      <c r="E25" s="28">
        <f t="shared" si="0"/>
        <v>-3.0110689681863926E-2</v>
      </c>
      <c r="F25" s="28">
        <f t="shared" si="1"/>
        <v>-7.9225154155103117E-3</v>
      </c>
    </row>
    <row r="26" spans="1:12" x14ac:dyDescent="0.3">
      <c r="A26" s="22">
        <v>45114</v>
      </c>
      <c r="B26" s="16">
        <v>248.1</v>
      </c>
      <c r="C26" s="16">
        <v>4398.95</v>
      </c>
      <c r="E26" s="28">
        <f t="shared" si="0"/>
        <v>-9.9760574620909818E-3</v>
      </c>
      <c r="F26" s="28">
        <f t="shared" si="1"/>
        <v>-2.8651801277998017E-3</v>
      </c>
    </row>
    <row r="27" spans="1:12" x14ac:dyDescent="0.3">
      <c r="A27" s="22">
        <v>45117</v>
      </c>
      <c r="B27" s="16">
        <v>247.2</v>
      </c>
      <c r="C27" s="16">
        <v>4409.53</v>
      </c>
      <c r="E27" s="28">
        <f t="shared" si="0"/>
        <v>-3.6275695284159843E-3</v>
      </c>
      <c r="F27" s="28">
        <f t="shared" si="1"/>
        <v>2.4051194034939993E-3</v>
      </c>
    </row>
    <row r="28" spans="1:12" x14ac:dyDescent="0.3">
      <c r="A28" s="22">
        <v>45118</v>
      </c>
      <c r="B28" s="16">
        <v>246.96</v>
      </c>
      <c r="C28" s="16">
        <v>4439.26</v>
      </c>
      <c r="E28" s="28">
        <f t="shared" si="0"/>
        <v>-9.7087378640768889E-4</v>
      </c>
      <c r="F28" s="28">
        <f t="shared" si="1"/>
        <v>6.7422151567174899E-3</v>
      </c>
    </row>
    <row r="29" spans="1:12" x14ac:dyDescent="0.3">
      <c r="A29" s="22">
        <v>45119</v>
      </c>
      <c r="B29" s="16">
        <v>250.78</v>
      </c>
      <c r="C29" s="16">
        <v>4472.16</v>
      </c>
      <c r="E29" s="28">
        <f t="shared" si="0"/>
        <v>1.5468091998704216E-2</v>
      </c>
      <c r="F29" s="28">
        <f t="shared" si="1"/>
        <v>7.4111451007599543E-3</v>
      </c>
    </row>
    <row r="30" spans="1:12" x14ac:dyDescent="0.3">
      <c r="A30" s="22">
        <v>45120</v>
      </c>
      <c r="B30" s="16">
        <v>252.13</v>
      </c>
      <c r="C30" s="16">
        <v>4510.04</v>
      </c>
      <c r="E30" s="28">
        <f t="shared" si="0"/>
        <v>5.3832044022649106E-3</v>
      </c>
      <c r="F30" s="28">
        <f t="shared" si="1"/>
        <v>8.470179957783288E-3</v>
      </c>
    </row>
    <row r="31" spans="1:12" x14ac:dyDescent="0.3">
      <c r="A31" s="22">
        <v>45121</v>
      </c>
      <c r="B31" s="16">
        <v>250.54</v>
      </c>
      <c r="C31" s="16">
        <v>4505.42</v>
      </c>
      <c r="E31" s="28">
        <f t="shared" si="0"/>
        <v>-6.3062705747035392E-3</v>
      </c>
      <c r="F31" s="28">
        <f t="shared" si="1"/>
        <v>-1.0243811584819405E-3</v>
      </c>
    </row>
    <row r="32" spans="1:12" x14ac:dyDescent="0.3">
      <c r="A32" s="22">
        <v>45124</v>
      </c>
      <c r="B32" s="16">
        <v>255.3</v>
      </c>
      <c r="C32" s="16">
        <v>4522.79</v>
      </c>
      <c r="E32" s="28">
        <f t="shared" si="0"/>
        <v>1.8998962241558313E-2</v>
      </c>
      <c r="F32" s="28">
        <f t="shared" si="1"/>
        <v>3.8553564373576469E-3</v>
      </c>
    </row>
    <row r="33" spans="1:6" x14ac:dyDescent="0.3">
      <c r="A33" s="22">
        <v>45125</v>
      </c>
      <c r="B33" s="16">
        <v>256.95</v>
      </c>
      <c r="C33" s="16">
        <v>4554.9799999999996</v>
      </c>
      <c r="E33" s="28">
        <f t="shared" si="0"/>
        <v>6.4629847238541994E-3</v>
      </c>
      <c r="F33" s="28">
        <f t="shared" si="1"/>
        <v>7.1172882225351165E-3</v>
      </c>
    </row>
    <row r="34" spans="1:6" x14ac:dyDescent="0.3">
      <c r="A34" s="22">
        <v>45126</v>
      </c>
      <c r="B34" s="16">
        <v>261.14</v>
      </c>
      <c r="C34" s="16">
        <v>4565.72</v>
      </c>
      <c r="E34" s="28">
        <f t="shared" si="0"/>
        <v>1.6306674450282149E-2</v>
      </c>
      <c r="F34" s="28">
        <f t="shared" si="1"/>
        <v>2.3578588709501891E-3</v>
      </c>
    </row>
    <row r="35" spans="1:6" x14ac:dyDescent="0.3">
      <c r="A35" s="22">
        <v>45127</v>
      </c>
      <c r="B35" s="16">
        <v>266.89999999999998</v>
      </c>
      <c r="C35" s="16">
        <v>4534.87</v>
      </c>
      <c r="E35" s="28">
        <f t="shared" si="0"/>
        <v>2.2057134104311829E-2</v>
      </c>
      <c r="F35" s="28">
        <f t="shared" si="1"/>
        <v>-6.7568751478409459E-3</v>
      </c>
    </row>
    <row r="36" spans="1:6" x14ac:dyDescent="0.3">
      <c r="A36" s="22">
        <v>45128</v>
      </c>
      <c r="B36" s="16">
        <v>270.61</v>
      </c>
      <c r="C36" s="16">
        <v>4536.34</v>
      </c>
      <c r="E36" s="28">
        <f t="shared" si="0"/>
        <v>1.3900337204945811E-2</v>
      </c>
      <c r="F36" s="28">
        <f t="shared" si="1"/>
        <v>3.2415482693004533E-4</v>
      </c>
    </row>
    <row r="37" spans="1:6" x14ac:dyDescent="0.3">
      <c r="A37" s="22">
        <v>45131</v>
      </c>
      <c r="B37" s="16">
        <v>271.31</v>
      </c>
      <c r="C37" s="16">
        <v>4554.6400000000003</v>
      </c>
      <c r="E37" s="28">
        <f t="shared" si="0"/>
        <v>2.5867484571892711E-3</v>
      </c>
      <c r="F37" s="28">
        <f t="shared" si="1"/>
        <v>4.0340891555747981E-3</v>
      </c>
    </row>
    <row r="38" spans="1:6" x14ac:dyDescent="0.3">
      <c r="A38" s="22">
        <v>45132</v>
      </c>
      <c r="B38" s="16">
        <v>269.44</v>
      </c>
      <c r="C38" s="16">
        <v>4567.46</v>
      </c>
      <c r="E38" s="28">
        <f t="shared" si="0"/>
        <v>-6.8924846116988113E-3</v>
      </c>
      <c r="F38" s="28">
        <f t="shared" si="1"/>
        <v>2.8147120299298533E-3</v>
      </c>
    </row>
    <row r="39" spans="1:6" x14ac:dyDescent="0.3">
      <c r="A39" s="22">
        <v>45133</v>
      </c>
      <c r="B39" s="16">
        <v>274.38</v>
      </c>
      <c r="C39" s="16">
        <v>4566.75</v>
      </c>
      <c r="E39" s="28">
        <f t="shared" si="0"/>
        <v>1.8334323040380039E-2</v>
      </c>
      <c r="F39" s="28">
        <f t="shared" si="1"/>
        <v>-1.554474478156429E-4</v>
      </c>
    </row>
    <row r="40" spans="1:6" x14ac:dyDescent="0.3">
      <c r="A40" s="22">
        <v>45134</v>
      </c>
      <c r="B40" s="16">
        <v>269.5</v>
      </c>
      <c r="C40" s="16">
        <v>4537.41</v>
      </c>
      <c r="E40" s="28">
        <f t="shared" si="0"/>
        <v>-1.7785552882863168E-2</v>
      </c>
      <c r="F40" s="28">
        <f t="shared" si="1"/>
        <v>-6.4247002791920178E-3</v>
      </c>
    </row>
    <row r="41" spans="1:6" x14ac:dyDescent="0.3">
      <c r="A41" s="22">
        <v>45135</v>
      </c>
      <c r="B41" s="16">
        <v>270.97000000000003</v>
      </c>
      <c r="C41" s="16">
        <v>4582.2299999999996</v>
      </c>
      <c r="E41" s="28">
        <f t="shared" si="0"/>
        <v>5.4545454545455556E-3</v>
      </c>
      <c r="F41" s="28">
        <f t="shared" si="1"/>
        <v>9.8778818753429178E-3</v>
      </c>
    </row>
    <row r="42" spans="1:6" x14ac:dyDescent="0.3">
      <c r="A42" s="22">
        <v>45138</v>
      </c>
      <c r="B42" s="16">
        <v>269.22000000000003</v>
      </c>
      <c r="C42" s="16">
        <v>4588.96</v>
      </c>
      <c r="E42" s="28">
        <f t="shared" si="0"/>
        <v>-6.4582795143373799E-3</v>
      </c>
      <c r="F42" s="28">
        <f t="shared" si="1"/>
        <v>1.4687171966488966E-3</v>
      </c>
    </row>
    <row r="43" spans="1:6" x14ac:dyDescent="0.3">
      <c r="A43" s="22">
        <v>45139</v>
      </c>
      <c r="B43" s="16">
        <v>262.60000000000002</v>
      </c>
      <c r="C43" s="16">
        <v>4576.7299999999996</v>
      </c>
      <c r="E43" s="28">
        <f t="shared" si="0"/>
        <v>-2.4589555010771875E-2</v>
      </c>
      <c r="F43" s="28">
        <f t="shared" si="1"/>
        <v>-2.6650918726684202E-3</v>
      </c>
    </row>
    <row r="44" spans="1:6" x14ac:dyDescent="0.3">
      <c r="A44" s="22">
        <v>45140</v>
      </c>
      <c r="B44" s="16">
        <v>261.3</v>
      </c>
      <c r="C44" s="16">
        <v>4513.3900000000003</v>
      </c>
      <c r="E44" s="28">
        <f t="shared" si="0"/>
        <v>-4.9504950495049931E-3</v>
      </c>
      <c r="F44" s="28">
        <f t="shared" si="1"/>
        <v>-1.3839575417382987E-2</v>
      </c>
    </row>
    <row r="45" spans="1:6" x14ac:dyDescent="0.3">
      <c r="A45" s="22">
        <v>45141</v>
      </c>
      <c r="B45" s="16">
        <v>248.69</v>
      </c>
      <c r="C45" s="16">
        <v>4501.8900000000003</v>
      </c>
      <c r="E45" s="28">
        <f t="shared" si="0"/>
        <v>-4.8258706467661741E-2</v>
      </c>
      <c r="F45" s="28">
        <f t="shared" si="1"/>
        <v>-2.5479739176096014E-3</v>
      </c>
    </row>
    <row r="46" spans="1:6" x14ac:dyDescent="0.3">
      <c r="A46" s="22">
        <v>45142</v>
      </c>
      <c r="B46" s="16">
        <v>242.85</v>
      </c>
      <c r="C46" s="16">
        <v>4478.03</v>
      </c>
      <c r="E46" s="28">
        <f t="shared" si="0"/>
        <v>-2.3483051188226321E-2</v>
      </c>
      <c r="F46" s="28">
        <f t="shared" si="1"/>
        <v>-5.2999962238083516E-3</v>
      </c>
    </row>
    <row r="47" spans="1:6" x14ac:dyDescent="0.3">
      <c r="A47" s="22">
        <v>45145</v>
      </c>
      <c r="B47" s="16">
        <v>244.38</v>
      </c>
      <c r="C47" s="16">
        <v>4518.4399999999996</v>
      </c>
      <c r="E47" s="28">
        <f t="shared" si="0"/>
        <v>6.3001852995676396E-3</v>
      </c>
      <c r="F47" s="28">
        <f t="shared" si="1"/>
        <v>9.024057453835695E-3</v>
      </c>
    </row>
    <row r="48" spans="1:6" x14ac:dyDescent="0.3">
      <c r="A48" s="22">
        <v>45146</v>
      </c>
      <c r="B48" s="16">
        <v>237.03</v>
      </c>
      <c r="C48" s="16">
        <v>4499.38</v>
      </c>
      <c r="E48" s="28">
        <f t="shared" si="0"/>
        <v>-3.0076110974711492E-2</v>
      </c>
      <c r="F48" s="28">
        <f t="shared" si="1"/>
        <v>-4.218270022396998E-3</v>
      </c>
    </row>
    <row r="49" spans="1:6" x14ac:dyDescent="0.3">
      <c r="A49" s="22">
        <v>45147</v>
      </c>
      <c r="B49" s="16">
        <v>238.58</v>
      </c>
      <c r="C49" s="16">
        <v>4467.71</v>
      </c>
      <c r="E49" s="28">
        <f t="shared" si="0"/>
        <v>6.5392566341813752E-3</v>
      </c>
      <c r="F49" s="28">
        <f t="shared" si="1"/>
        <v>-7.0387475607750563E-3</v>
      </c>
    </row>
    <row r="50" spans="1:6" x14ac:dyDescent="0.3">
      <c r="A50" s="22">
        <v>45148</v>
      </c>
      <c r="B50" s="16">
        <v>236.63</v>
      </c>
      <c r="C50" s="16">
        <v>4468.83</v>
      </c>
      <c r="E50" s="28">
        <f t="shared" si="0"/>
        <v>-8.1733590409926102E-3</v>
      </c>
      <c r="F50" s="28">
        <f t="shared" si="1"/>
        <v>2.5068771249698186E-4</v>
      </c>
    </row>
    <row r="51" spans="1:6" x14ac:dyDescent="0.3">
      <c r="A51" s="22">
        <v>45149</v>
      </c>
      <c r="B51" s="16">
        <v>234.25</v>
      </c>
      <c r="C51" s="16">
        <v>4464.05</v>
      </c>
      <c r="E51" s="28">
        <f t="shared" si="0"/>
        <v>-1.0057896293791977E-2</v>
      </c>
      <c r="F51" s="28">
        <f t="shared" si="1"/>
        <v>-1.0696312010078132E-3</v>
      </c>
    </row>
    <row r="52" spans="1:6" x14ac:dyDescent="0.3">
      <c r="A52" s="22">
        <v>45152</v>
      </c>
      <c r="B52" s="16">
        <v>236.99</v>
      </c>
      <c r="C52" s="16">
        <v>4489.72</v>
      </c>
      <c r="E52" s="28">
        <f t="shared" si="0"/>
        <v>1.1696905016008577E-2</v>
      </c>
      <c r="F52" s="28">
        <f t="shared" si="1"/>
        <v>5.7503836202551653E-3</v>
      </c>
    </row>
    <row r="53" spans="1:6" x14ac:dyDescent="0.3">
      <c r="A53" s="22">
        <v>45153</v>
      </c>
      <c r="B53" s="16">
        <v>232.57</v>
      </c>
      <c r="C53" s="16">
        <v>4437.8599999999997</v>
      </c>
      <c r="E53" s="28">
        <f t="shared" si="0"/>
        <v>-1.8650575973669842E-2</v>
      </c>
      <c r="F53" s="28">
        <f t="shared" si="1"/>
        <v>-1.1550831677699406E-2</v>
      </c>
    </row>
    <row r="54" spans="1:6" x14ac:dyDescent="0.3">
      <c r="A54" s="22">
        <v>45154</v>
      </c>
      <c r="B54" s="16">
        <v>245.33</v>
      </c>
      <c r="C54" s="16">
        <v>4404.33</v>
      </c>
      <c r="E54" s="30">
        <f t="shared" si="0"/>
        <v>5.4865201874704478E-2</v>
      </c>
      <c r="F54" s="30">
        <f t="shared" si="1"/>
        <v>-7.5554433893813113E-3</v>
      </c>
    </row>
    <row r="55" spans="1:6" x14ac:dyDescent="0.3">
      <c r="A55" s="22">
        <v>45155</v>
      </c>
      <c r="B55" s="16">
        <v>249.18</v>
      </c>
      <c r="C55" s="16">
        <v>4370.3599999999997</v>
      </c>
      <c r="E55" s="28">
        <f t="shared" si="0"/>
        <v>1.5693148004728302E-2</v>
      </c>
      <c r="F55" s="28">
        <f t="shared" si="1"/>
        <v>-7.7128643857295558E-3</v>
      </c>
    </row>
    <row r="56" spans="1:6" x14ac:dyDescent="0.3">
      <c r="A56" s="22">
        <v>45156</v>
      </c>
      <c r="B56" s="16">
        <v>248.2</v>
      </c>
      <c r="C56" s="16">
        <v>4369.71</v>
      </c>
      <c r="E56" s="28">
        <f t="shared" si="0"/>
        <v>-3.9328999117104833E-3</v>
      </c>
      <c r="F56" s="28">
        <f t="shared" si="1"/>
        <v>-1.4872916647590501E-4</v>
      </c>
    </row>
    <row r="57" spans="1:6" x14ac:dyDescent="0.3">
      <c r="A57" s="22">
        <v>45159</v>
      </c>
      <c r="B57" s="16">
        <v>250.34</v>
      </c>
      <c r="C57" s="16">
        <v>4399.7700000000004</v>
      </c>
      <c r="E57" s="28">
        <f t="shared" si="0"/>
        <v>8.6220789685737906E-3</v>
      </c>
      <c r="F57" s="28">
        <f t="shared" si="1"/>
        <v>6.8791750482298363E-3</v>
      </c>
    </row>
    <row r="58" spans="1:6" x14ac:dyDescent="0.3">
      <c r="A58" s="22">
        <v>45160</v>
      </c>
      <c r="B58" s="16">
        <v>249.32</v>
      </c>
      <c r="C58" s="16">
        <v>4387.55</v>
      </c>
      <c r="E58" s="28">
        <f t="shared" si="0"/>
        <v>-4.0744587361189188E-3</v>
      </c>
      <c r="F58" s="28">
        <f t="shared" si="1"/>
        <v>-2.777417910481742E-3</v>
      </c>
    </row>
    <row r="59" spans="1:6" x14ac:dyDescent="0.3">
      <c r="A59" s="22">
        <v>45161</v>
      </c>
      <c r="B59" s="16">
        <v>250.43</v>
      </c>
      <c r="C59" s="16">
        <v>4436.01</v>
      </c>
      <c r="E59" s="28">
        <f t="shared" si="0"/>
        <v>4.4521097384887442E-3</v>
      </c>
      <c r="F59" s="28">
        <f t="shared" si="1"/>
        <v>1.1044888377340438E-2</v>
      </c>
    </row>
    <row r="60" spans="1:6" x14ac:dyDescent="0.3">
      <c r="A60" s="22">
        <v>45162</v>
      </c>
      <c r="B60" s="16">
        <v>245.3</v>
      </c>
      <c r="C60" s="16">
        <v>4376.3100000000004</v>
      </c>
      <c r="E60" s="28">
        <f t="shared" si="0"/>
        <v>-2.0484766202132312E-2</v>
      </c>
      <c r="F60" s="28">
        <f t="shared" si="1"/>
        <v>-1.3458039995401232E-2</v>
      </c>
    </row>
    <row r="61" spans="1:6" x14ac:dyDescent="0.3">
      <c r="A61" s="22">
        <v>45163</v>
      </c>
      <c r="B61" s="16">
        <v>244.55</v>
      </c>
      <c r="C61" s="16">
        <v>4405.71</v>
      </c>
      <c r="E61" s="28">
        <f t="shared" si="0"/>
        <v>-3.0574806359559724E-3</v>
      </c>
      <c r="F61" s="28">
        <f t="shared" si="1"/>
        <v>6.7179884423177591E-3</v>
      </c>
    </row>
    <row r="62" spans="1:6" x14ac:dyDescent="0.3">
      <c r="A62" s="22">
        <v>45166</v>
      </c>
      <c r="B62" s="16">
        <v>245.88</v>
      </c>
      <c r="C62" s="16">
        <v>4433.3100000000004</v>
      </c>
      <c r="E62" s="28">
        <f t="shared" si="0"/>
        <v>5.4385606215497199E-3</v>
      </c>
      <c r="F62" s="28">
        <f t="shared" si="1"/>
        <v>6.2645975336552712E-3</v>
      </c>
    </row>
    <row r="63" spans="1:6" x14ac:dyDescent="0.3">
      <c r="A63" s="22">
        <v>45167</v>
      </c>
      <c r="B63" s="16">
        <v>246.35</v>
      </c>
      <c r="C63" s="16">
        <v>4497.63</v>
      </c>
      <c r="E63" s="28">
        <f t="shared" si="0"/>
        <v>1.91150154546933E-3</v>
      </c>
      <c r="F63" s="28">
        <f t="shared" si="1"/>
        <v>1.4508347036412907E-2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CFF-A42F-42AE-9302-5A03915CA0C9}">
  <dimension ref="A1:P63"/>
  <sheetViews>
    <sheetView workbookViewId="0">
      <selection activeCell="I18" sqref="I18"/>
    </sheetView>
  </sheetViews>
  <sheetFormatPr defaultColWidth="9.109375" defaultRowHeight="15.6" x14ac:dyDescent="0.3"/>
  <cols>
    <col min="1" max="1" width="11.88671875" style="22" bestFit="1" customWidth="1"/>
    <col min="2" max="2" width="20.109375" style="16" customWidth="1"/>
    <col min="3" max="3" width="18.109375" style="16" customWidth="1"/>
    <col min="4" max="4" width="9.6640625" style="16" customWidth="1"/>
    <col min="5" max="5" width="24.6640625" style="16" customWidth="1"/>
    <col min="6" max="6" width="22.33203125" style="16" customWidth="1"/>
    <col min="7" max="7" width="4.33203125" style="16" customWidth="1"/>
    <col min="8" max="8" width="9.109375" style="16"/>
    <col min="9" max="9" width="11.88671875" style="16" customWidth="1"/>
    <col min="10" max="10" width="13.44140625" style="16" customWidth="1"/>
    <col min="11" max="11" width="7.44140625" style="16" customWidth="1"/>
    <col min="12" max="12" width="8" style="16" customWidth="1"/>
    <col min="13" max="13" width="10.109375" style="16" customWidth="1"/>
    <col min="14" max="14" width="9.5546875" style="16" customWidth="1"/>
    <col min="15" max="16" width="11" style="16" customWidth="1"/>
    <col min="17" max="16384" width="9.109375" style="16"/>
  </cols>
  <sheetData>
    <row r="1" spans="1:16" x14ac:dyDescent="0.3">
      <c r="A1" s="46" t="s">
        <v>63</v>
      </c>
      <c r="B1" s="40"/>
      <c r="C1" s="40"/>
      <c r="H1" s="16" t="s">
        <v>20</v>
      </c>
    </row>
    <row r="2" spans="1:16" ht="16.2" thickBot="1" x14ac:dyDescent="0.35"/>
    <row r="3" spans="1:16" x14ac:dyDescent="0.3">
      <c r="A3" s="31" t="s">
        <v>0</v>
      </c>
      <c r="B3" s="32" t="s">
        <v>58</v>
      </c>
      <c r="C3" s="32" t="s">
        <v>12</v>
      </c>
      <c r="D3" s="32"/>
      <c r="E3" s="32" t="s">
        <v>64</v>
      </c>
      <c r="F3" s="32" t="s">
        <v>19</v>
      </c>
      <c r="H3" s="33" t="s">
        <v>21</v>
      </c>
      <c r="I3" s="33"/>
    </row>
    <row r="4" spans="1:16" x14ac:dyDescent="0.3">
      <c r="A4" s="22">
        <v>44750</v>
      </c>
      <c r="B4" s="16">
        <v>266.11</v>
      </c>
      <c r="C4" s="16">
        <v>3899.38</v>
      </c>
      <c r="E4" s="28"/>
      <c r="F4" s="28"/>
      <c r="H4" s="16" t="s">
        <v>22</v>
      </c>
      <c r="I4" s="16">
        <v>0.55783644589657477</v>
      </c>
    </row>
    <row r="5" spans="1:16" x14ac:dyDescent="0.3">
      <c r="A5" s="22">
        <v>44757</v>
      </c>
      <c r="B5" s="16">
        <v>266.57</v>
      </c>
      <c r="C5" s="16">
        <v>3863.16</v>
      </c>
      <c r="E5" s="28">
        <f>(B5-B4)/B4</f>
        <v>1.728608470181427E-3</v>
      </c>
      <c r="F5" s="28">
        <f>(C5-C4)/C4</f>
        <v>-9.2886561453359908E-3</v>
      </c>
      <c r="H5" s="16" t="s">
        <v>23</v>
      </c>
      <c r="I5" s="16">
        <v>0.31118150037052217</v>
      </c>
    </row>
    <row r="6" spans="1:16" x14ac:dyDescent="0.3">
      <c r="A6" s="22">
        <v>44764</v>
      </c>
      <c r="B6" s="16">
        <v>270.83999999999997</v>
      </c>
      <c r="C6" s="16">
        <v>3961.63</v>
      </c>
      <c r="E6" s="28">
        <f t="shared" ref="E6:E63" si="0">(B6-B5)/B5</f>
        <v>1.6018306636155537E-2</v>
      </c>
      <c r="F6" s="28">
        <f t="shared" ref="F6:F63" si="1">(C6-C5)/C5</f>
        <v>2.5489495646051488E-2</v>
      </c>
      <c r="H6" s="16" t="s">
        <v>24</v>
      </c>
      <c r="I6" s="16">
        <v>0.2990969652893033</v>
      </c>
    </row>
    <row r="7" spans="1:16" x14ac:dyDescent="0.3">
      <c r="A7" s="22">
        <v>44771</v>
      </c>
      <c r="B7" s="16">
        <v>270.77999999999997</v>
      </c>
      <c r="C7" s="16">
        <v>4130.29</v>
      </c>
      <c r="E7" s="28">
        <f t="shared" si="0"/>
        <v>-2.2153300841826274E-4</v>
      </c>
      <c r="F7" s="28">
        <f t="shared" si="1"/>
        <v>4.2573385197507051E-2</v>
      </c>
      <c r="H7" s="16" t="s">
        <v>25</v>
      </c>
      <c r="I7" s="16">
        <v>4.9766736510851936E-2</v>
      </c>
    </row>
    <row r="8" spans="1:16" ht="16.2" thickBot="1" x14ac:dyDescent="0.35">
      <c r="A8" s="22">
        <v>44778</v>
      </c>
      <c r="B8" s="16">
        <v>264.23</v>
      </c>
      <c r="C8" s="16">
        <v>4145.1899999999996</v>
      </c>
      <c r="E8" s="28">
        <f t="shared" si="0"/>
        <v>-2.418937883152358E-2</v>
      </c>
      <c r="F8" s="28">
        <f t="shared" si="1"/>
        <v>3.6074948732412581E-3</v>
      </c>
      <c r="H8" s="34" t="s">
        <v>26</v>
      </c>
      <c r="I8" s="34">
        <v>59</v>
      </c>
    </row>
    <row r="9" spans="1:16" x14ac:dyDescent="0.3">
      <c r="A9" s="22">
        <v>44785</v>
      </c>
      <c r="B9" s="16">
        <v>270.86</v>
      </c>
      <c r="C9" s="16">
        <v>4280.1499999999996</v>
      </c>
      <c r="E9" s="28">
        <f t="shared" si="0"/>
        <v>2.5091776104151666E-2</v>
      </c>
      <c r="F9" s="28">
        <f t="shared" si="1"/>
        <v>3.2558218079267787E-2</v>
      </c>
    </row>
    <row r="10" spans="1:16" ht="16.2" thickBot="1" x14ac:dyDescent="0.35">
      <c r="A10" s="22">
        <v>44792</v>
      </c>
      <c r="B10" s="16">
        <v>262.31</v>
      </c>
      <c r="C10" s="16">
        <v>4228.4799999999996</v>
      </c>
      <c r="E10" s="28">
        <f t="shared" si="0"/>
        <v>-3.1566122720224514E-2</v>
      </c>
      <c r="F10" s="28">
        <f t="shared" si="1"/>
        <v>-1.2072006822190829E-2</v>
      </c>
      <c r="H10" s="16" t="s">
        <v>27</v>
      </c>
    </row>
    <row r="11" spans="1:16" x14ac:dyDescent="0.3">
      <c r="A11" s="22">
        <v>44799</v>
      </c>
      <c r="B11" s="16">
        <v>244.95</v>
      </c>
      <c r="C11" s="16">
        <v>4057.66</v>
      </c>
      <c r="E11" s="28">
        <f t="shared" si="0"/>
        <v>-6.6181235942205832E-2</v>
      </c>
      <c r="F11" s="28">
        <f t="shared" si="1"/>
        <v>-4.0397495080974656E-2</v>
      </c>
      <c r="H11" s="35"/>
      <c r="I11" s="35" t="s">
        <v>32</v>
      </c>
      <c r="J11" s="35" t="s">
        <v>33</v>
      </c>
      <c r="K11" s="35" t="s">
        <v>34</v>
      </c>
      <c r="L11" s="35" t="s">
        <v>35</v>
      </c>
      <c r="M11" s="35" t="s">
        <v>36</v>
      </c>
    </row>
    <row r="12" spans="1:16" x14ac:dyDescent="0.3">
      <c r="A12" s="22">
        <v>44806</v>
      </c>
      <c r="B12" s="16">
        <v>249.91</v>
      </c>
      <c r="C12" s="16">
        <v>3924.26</v>
      </c>
      <c r="E12" s="28">
        <f t="shared" si="0"/>
        <v>2.0249030414370314E-2</v>
      </c>
      <c r="F12" s="28">
        <f t="shared" si="1"/>
        <v>-3.2876091146128467E-2</v>
      </c>
      <c r="H12" s="16" t="s">
        <v>28</v>
      </c>
      <c r="I12" s="16">
        <v>1</v>
      </c>
      <c r="J12" s="16">
        <v>6.3776715401605955E-2</v>
      </c>
      <c r="K12" s="16">
        <v>6.3776715401605955E-2</v>
      </c>
      <c r="L12" s="16">
        <v>25.750390749756072</v>
      </c>
      <c r="M12" s="16">
        <v>4.431460940480792E-6</v>
      </c>
    </row>
    <row r="13" spans="1:16" x14ac:dyDescent="0.3">
      <c r="A13" s="22">
        <v>44813</v>
      </c>
      <c r="B13" s="16">
        <v>265.93</v>
      </c>
      <c r="C13" s="16">
        <v>4067.36</v>
      </c>
      <c r="E13" s="28">
        <f t="shared" si="0"/>
        <v>6.4103077107758838E-2</v>
      </c>
      <c r="F13" s="28">
        <f t="shared" si="1"/>
        <v>3.6465473745368529E-2</v>
      </c>
      <c r="H13" s="16" t="s">
        <v>29</v>
      </c>
      <c r="I13" s="16">
        <v>57</v>
      </c>
      <c r="J13" s="16">
        <v>0.14117349958761211</v>
      </c>
      <c r="K13" s="16">
        <v>2.4767280629405634E-3</v>
      </c>
    </row>
    <row r="14" spans="1:16" ht="16.2" thickBot="1" x14ac:dyDescent="0.35">
      <c r="A14" s="22">
        <v>44820</v>
      </c>
      <c r="B14" s="16">
        <v>252.1</v>
      </c>
      <c r="C14" s="16">
        <v>3873.33</v>
      </c>
      <c r="E14" s="28">
        <f t="shared" si="0"/>
        <v>-5.2006167036438206E-2</v>
      </c>
      <c r="F14" s="28">
        <f t="shared" si="1"/>
        <v>-4.770416191337875E-2</v>
      </c>
      <c r="H14" s="34" t="s">
        <v>30</v>
      </c>
      <c r="I14" s="34">
        <v>58</v>
      </c>
      <c r="J14" s="34">
        <v>0.20495021498921806</v>
      </c>
      <c r="K14" s="34"/>
      <c r="L14" s="34"/>
      <c r="M14" s="34"/>
    </row>
    <row r="15" spans="1:16" ht="16.2" thickBot="1" x14ac:dyDescent="0.35">
      <c r="A15" s="22">
        <v>44827</v>
      </c>
      <c r="B15" s="16">
        <v>227.48</v>
      </c>
      <c r="C15" s="16">
        <v>3693.23</v>
      </c>
      <c r="E15" s="28">
        <f t="shared" si="0"/>
        <v>-9.7659658865529575E-2</v>
      </c>
      <c r="F15" s="28">
        <f t="shared" si="1"/>
        <v>-4.6497458259430496E-2</v>
      </c>
    </row>
    <row r="16" spans="1:16" x14ac:dyDescent="0.3">
      <c r="A16" s="22">
        <v>44834</v>
      </c>
      <c r="B16" s="16">
        <v>222.49</v>
      </c>
      <c r="C16" s="16">
        <v>3585.62</v>
      </c>
      <c r="E16" s="28">
        <f t="shared" si="0"/>
        <v>-2.193599437313162E-2</v>
      </c>
      <c r="F16" s="28">
        <f t="shared" si="1"/>
        <v>-2.9137096796029525E-2</v>
      </c>
      <c r="H16" s="35"/>
      <c r="I16" s="35" t="s">
        <v>37</v>
      </c>
      <c r="J16" s="35" t="s">
        <v>25</v>
      </c>
      <c r="K16" s="35" t="s">
        <v>38</v>
      </c>
      <c r="L16" s="35" t="s">
        <v>39</v>
      </c>
      <c r="M16" s="35" t="s">
        <v>40</v>
      </c>
      <c r="N16" s="35" t="s">
        <v>41</v>
      </c>
      <c r="O16" s="35" t="s">
        <v>42</v>
      </c>
      <c r="P16" s="35" t="s">
        <v>43</v>
      </c>
    </row>
    <row r="17" spans="1:16" x14ac:dyDescent="0.3">
      <c r="A17" s="22">
        <v>44841</v>
      </c>
      <c r="B17" s="16">
        <v>235.62</v>
      </c>
      <c r="C17" s="16">
        <v>3639.66</v>
      </c>
      <c r="E17" s="28">
        <f t="shared" si="0"/>
        <v>5.9013888264641087E-2</v>
      </c>
      <c r="F17" s="28">
        <f t="shared" si="1"/>
        <v>1.5071312632124979E-2</v>
      </c>
      <c r="H17" s="16" t="s">
        <v>31</v>
      </c>
      <c r="I17" s="16">
        <v>-2.9570333006450362E-3</v>
      </c>
      <c r="J17" s="16">
        <v>6.5099509147564238E-3</v>
      </c>
      <c r="K17" s="16">
        <v>-0.45423281056423703</v>
      </c>
      <c r="L17" s="16">
        <v>0.65138628923693687</v>
      </c>
      <c r="M17" s="16">
        <v>-1.5992985149124665E-2</v>
      </c>
      <c r="N17" s="16">
        <v>1.0078918547834595E-2</v>
      </c>
      <c r="O17" s="16">
        <v>-1.5992985149124665E-2</v>
      </c>
      <c r="P17" s="16">
        <v>1.0078918547834595E-2</v>
      </c>
    </row>
    <row r="18" spans="1:16" ht="16.2" thickBot="1" x14ac:dyDescent="0.35">
      <c r="A18" s="22">
        <v>44848</v>
      </c>
      <c r="B18" s="16">
        <v>229.77</v>
      </c>
      <c r="C18" s="16">
        <v>3583.07</v>
      </c>
      <c r="E18" s="28">
        <f t="shared" si="0"/>
        <v>-2.4828113063407157E-2</v>
      </c>
      <c r="F18" s="28">
        <f t="shared" si="1"/>
        <v>-1.5548155596951279E-2</v>
      </c>
      <c r="H18" s="34" t="s">
        <v>44</v>
      </c>
      <c r="I18" s="47">
        <v>1.359399299514171</v>
      </c>
      <c r="J18" s="34">
        <v>0.26788915353800696</v>
      </c>
      <c r="K18" s="34">
        <v>5.0744842841175553</v>
      </c>
      <c r="L18" s="34">
        <v>4.4314609404808107E-6</v>
      </c>
      <c r="M18" s="34">
        <v>0.82296052263560693</v>
      </c>
      <c r="N18" s="34">
        <v>1.8958380763927352</v>
      </c>
      <c r="O18" s="34">
        <v>0.82296052263560693</v>
      </c>
      <c r="P18" s="34">
        <v>1.8958380763927352</v>
      </c>
    </row>
    <row r="19" spans="1:16" x14ac:dyDescent="0.3">
      <c r="A19" s="22">
        <v>44855</v>
      </c>
      <c r="B19" s="16">
        <v>243.02</v>
      </c>
      <c r="C19" s="16">
        <v>3752.75</v>
      </c>
      <c r="E19" s="28">
        <f t="shared" si="0"/>
        <v>5.7666362014188101E-2</v>
      </c>
      <c r="F19" s="28">
        <f t="shared" si="1"/>
        <v>4.7356038257695167E-2</v>
      </c>
    </row>
    <row r="20" spans="1:16" x14ac:dyDescent="0.3">
      <c r="A20" s="22">
        <v>44862</v>
      </c>
      <c r="B20" s="16">
        <v>244.57</v>
      </c>
      <c r="C20" s="16">
        <v>3901.06</v>
      </c>
      <c r="E20" s="28">
        <f t="shared" si="0"/>
        <v>6.3780758785284457E-3</v>
      </c>
      <c r="F20" s="28">
        <f t="shared" si="1"/>
        <v>3.9520351742055808E-2</v>
      </c>
    </row>
    <row r="21" spans="1:16" x14ac:dyDescent="0.3">
      <c r="A21" s="22">
        <v>44869</v>
      </c>
      <c r="B21" s="16">
        <v>233.99</v>
      </c>
      <c r="C21" s="16">
        <v>3770.55</v>
      </c>
      <c r="E21" s="28">
        <f t="shared" si="0"/>
        <v>-4.3259598478963011E-2</v>
      </c>
      <c r="F21" s="28">
        <f t="shared" si="1"/>
        <v>-3.345500966403997E-2</v>
      </c>
    </row>
    <row r="22" spans="1:16" x14ac:dyDescent="0.3">
      <c r="A22" s="22">
        <v>44876</v>
      </c>
      <c r="B22" s="16">
        <v>283.3</v>
      </c>
      <c r="C22" s="16">
        <v>3992.93</v>
      </c>
      <c r="E22" s="28">
        <f t="shared" si="0"/>
        <v>0.21073550151715886</v>
      </c>
      <c r="F22" s="28">
        <f t="shared" si="1"/>
        <v>5.8978133163596728E-2</v>
      </c>
    </row>
    <row r="23" spans="1:16" x14ac:dyDescent="0.3">
      <c r="A23" s="22">
        <v>44883</v>
      </c>
      <c r="B23" s="16">
        <v>259.79000000000002</v>
      </c>
      <c r="C23" s="16">
        <v>3965.34</v>
      </c>
      <c r="E23" s="28">
        <f t="shared" si="0"/>
        <v>-8.2986233674549909E-2</v>
      </c>
      <c r="F23" s="28">
        <f t="shared" si="1"/>
        <v>-6.9097129175817486E-3</v>
      </c>
    </row>
    <row r="24" spans="1:16" x14ac:dyDescent="0.3">
      <c r="A24" s="22">
        <v>44890</v>
      </c>
      <c r="B24" s="16">
        <v>256.83999999999997</v>
      </c>
      <c r="C24" s="16">
        <v>4026.12</v>
      </c>
      <c r="E24" s="28">
        <f t="shared" si="0"/>
        <v>-1.1355325455175508E-2</v>
      </c>
      <c r="F24" s="28">
        <f t="shared" si="1"/>
        <v>1.5327815521493678E-2</v>
      </c>
    </row>
    <row r="25" spans="1:16" x14ac:dyDescent="0.3">
      <c r="A25" s="22">
        <v>44897</v>
      </c>
      <c r="B25" s="16">
        <v>281.16000000000003</v>
      </c>
      <c r="C25" s="16">
        <v>4071.7</v>
      </c>
      <c r="E25" s="28">
        <f t="shared" si="0"/>
        <v>9.4689300731973416E-2</v>
      </c>
      <c r="F25" s="28">
        <f t="shared" si="1"/>
        <v>1.1321073390758329E-2</v>
      </c>
    </row>
    <row r="26" spans="1:16" x14ac:dyDescent="0.3">
      <c r="A26" s="22">
        <v>44904</v>
      </c>
      <c r="B26" s="16">
        <v>280.93</v>
      </c>
      <c r="C26" s="16">
        <v>3934.38</v>
      </c>
      <c r="E26" s="28">
        <f t="shared" si="0"/>
        <v>-8.1803955043398128E-4</v>
      </c>
      <c r="F26" s="28">
        <f t="shared" si="1"/>
        <v>-3.3725470933516646E-2</v>
      </c>
    </row>
    <row r="27" spans="1:16" x14ac:dyDescent="0.3">
      <c r="A27" s="22">
        <v>44911</v>
      </c>
      <c r="B27" s="16">
        <v>278.58999999999997</v>
      </c>
      <c r="C27" s="16">
        <v>3852.36</v>
      </c>
      <c r="E27" s="28">
        <f t="shared" si="0"/>
        <v>-8.3294770939381056E-3</v>
      </c>
      <c r="F27" s="28">
        <f t="shared" si="1"/>
        <v>-2.0846994952190685E-2</v>
      </c>
    </row>
    <row r="28" spans="1:16" x14ac:dyDescent="0.3">
      <c r="A28" s="22">
        <v>44918</v>
      </c>
      <c r="B28" s="16">
        <v>280.85000000000002</v>
      </c>
      <c r="C28" s="16">
        <v>3844.82</v>
      </c>
      <c r="E28" s="28">
        <f t="shared" si="0"/>
        <v>8.1122796941744072E-3</v>
      </c>
      <c r="F28" s="28">
        <f t="shared" si="1"/>
        <v>-1.957241794640159E-3</v>
      </c>
    </row>
    <row r="29" spans="1:16" x14ac:dyDescent="0.3">
      <c r="A29" s="22">
        <v>44925</v>
      </c>
      <c r="B29" s="16">
        <v>278.89</v>
      </c>
      <c r="C29" s="16">
        <v>3839.5</v>
      </c>
      <c r="E29" s="28">
        <f t="shared" si="0"/>
        <v>-6.9788143136907113E-3</v>
      </c>
      <c r="F29" s="28">
        <f t="shared" si="1"/>
        <v>-1.3836798601755513E-3</v>
      </c>
    </row>
    <row r="30" spans="1:16" x14ac:dyDescent="0.3">
      <c r="A30" s="22">
        <v>44932</v>
      </c>
      <c r="B30" s="16">
        <v>314</v>
      </c>
      <c r="C30" s="16">
        <v>3895.08</v>
      </c>
      <c r="E30" s="28">
        <f t="shared" si="0"/>
        <v>0.12589192871741553</v>
      </c>
      <c r="F30" s="28">
        <f t="shared" si="1"/>
        <v>1.4475843208751121E-2</v>
      </c>
    </row>
    <row r="31" spans="1:16" x14ac:dyDescent="0.3">
      <c r="A31" s="22">
        <v>44939</v>
      </c>
      <c r="B31" s="16">
        <v>329.02</v>
      </c>
      <c r="C31" s="16">
        <v>3999.09</v>
      </c>
      <c r="E31" s="28">
        <f t="shared" si="0"/>
        <v>4.7834394904458538E-2</v>
      </c>
      <c r="F31" s="28">
        <f t="shared" si="1"/>
        <v>2.6702917526726079E-2</v>
      </c>
      <c r="H31" s="36" t="s">
        <v>65</v>
      </c>
      <c r="I31" s="36"/>
      <c r="J31" s="36"/>
      <c r="K31" s="29">
        <f>I18</f>
        <v>1.359399299514171</v>
      </c>
    </row>
    <row r="32" spans="1:16" x14ac:dyDescent="0.3">
      <c r="A32" s="22">
        <v>44946</v>
      </c>
      <c r="B32" s="16">
        <v>335.98</v>
      </c>
      <c r="C32" s="16">
        <v>3972.61</v>
      </c>
      <c r="E32" s="28">
        <f t="shared" si="0"/>
        <v>2.115372925658026E-2</v>
      </c>
      <c r="F32" s="28">
        <f t="shared" si="1"/>
        <v>-6.6215063927043448E-3</v>
      </c>
    </row>
    <row r="33" spans="1:6" x14ac:dyDescent="0.3">
      <c r="A33" s="22">
        <v>44953</v>
      </c>
      <c r="B33" s="16">
        <v>372.37</v>
      </c>
      <c r="C33" s="16">
        <v>4070.56</v>
      </c>
      <c r="E33" s="28">
        <f t="shared" si="0"/>
        <v>0.10831001845347933</v>
      </c>
      <c r="F33" s="28">
        <f t="shared" si="1"/>
        <v>2.4656334248768397E-2</v>
      </c>
    </row>
    <row r="34" spans="1:6" x14ac:dyDescent="0.3">
      <c r="A34" s="22">
        <v>44960</v>
      </c>
      <c r="B34" s="16">
        <v>345.9</v>
      </c>
      <c r="C34" s="16">
        <v>4136.4799999999996</v>
      </c>
      <c r="E34" s="28">
        <f t="shared" si="0"/>
        <v>-7.1085210946102068E-2</v>
      </c>
      <c r="F34" s="28">
        <f t="shared" si="1"/>
        <v>1.6194331983805575E-2</v>
      </c>
    </row>
    <row r="35" spans="1:6" x14ac:dyDescent="0.3">
      <c r="A35" s="22">
        <v>44967</v>
      </c>
      <c r="B35" s="16">
        <v>350.19</v>
      </c>
      <c r="C35" s="16">
        <v>4090.46</v>
      </c>
      <c r="E35" s="28">
        <f t="shared" si="0"/>
        <v>1.2402428447528247E-2</v>
      </c>
      <c r="F35" s="28">
        <f t="shared" si="1"/>
        <v>-1.1125401307391678E-2</v>
      </c>
    </row>
    <row r="36" spans="1:6" x14ac:dyDescent="0.3">
      <c r="A36" s="22">
        <v>44974</v>
      </c>
      <c r="B36" s="16">
        <v>355.17</v>
      </c>
      <c r="C36" s="16">
        <v>4079.09</v>
      </c>
      <c r="E36" s="28">
        <f t="shared" si="0"/>
        <v>1.4220851537736709E-2</v>
      </c>
      <c r="F36" s="28">
        <f t="shared" si="1"/>
        <v>-2.779638475868213E-3</v>
      </c>
    </row>
    <row r="37" spans="1:6" x14ac:dyDescent="0.3">
      <c r="A37" s="22">
        <v>44981</v>
      </c>
      <c r="B37" s="16">
        <v>346.62</v>
      </c>
      <c r="C37" s="16">
        <v>3970.04</v>
      </c>
      <c r="E37" s="28">
        <f t="shared" si="0"/>
        <v>-2.4072979136751445E-2</v>
      </c>
      <c r="F37" s="28">
        <f t="shared" si="1"/>
        <v>-2.6733903885425469E-2</v>
      </c>
    </row>
    <row r="38" spans="1:6" x14ac:dyDescent="0.3">
      <c r="A38" s="22">
        <v>44988</v>
      </c>
      <c r="B38" s="16">
        <v>369.52</v>
      </c>
      <c r="C38" s="16">
        <v>4045.64</v>
      </c>
      <c r="E38" s="28">
        <f t="shared" si="0"/>
        <v>6.6066585886561585E-2</v>
      </c>
      <c r="F38" s="28">
        <f t="shared" si="1"/>
        <v>1.9042629293407599E-2</v>
      </c>
    </row>
    <row r="39" spans="1:6" x14ac:dyDescent="0.3">
      <c r="A39" s="22">
        <v>44995</v>
      </c>
      <c r="B39" s="16">
        <v>346.73</v>
      </c>
      <c r="C39" s="16">
        <v>3861.59</v>
      </c>
      <c r="E39" s="28">
        <f t="shared" si="0"/>
        <v>-6.1674604892833849E-2</v>
      </c>
      <c r="F39" s="28">
        <f t="shared" si="1"/>
        <v>-4.5493420076922253E-2</v>
      </c>
    </row>
    <row r="40" spans="1:6" x14ac:dyDescent="0.3">
      <c r="A40" s="22">
        <v>45002</v>
      </c>
      <c r="B40" s="16">
        <v>389.77</v>
      </c>
      <c r="C40" s="16">
        <v>3916.64</v>
      </c>
      <c r="E40" s="28">
        <f t="shared" si="0"/>
        <v>0.12413116834424469</v>
      </c>
      <c r="F40" s="28">
        <f t="shared" si="1"/>
        <v>1.4255785829153204E-2</v>
      </c>
    </row>
    <row r="41" spans="1:6" x14ac:dyDescent="0.3">
      <c r="A41" s="22">
        <v>45009</v>
      </c>
      <c r="B41" s="16">
        <v>385.99</v>
      </c>
      <c r="C41" s="16">
        <v>3970.99</v>
      </c>
      <c r="E41" s="28">
        <f t="shared" si="0"/>
        <v>-9.6980270415885604E-3</v>
      </c>
      <c r="F41" s="28">
        <f t="shared" si="1"/>
        <v>1.3876690224273845E-2</v>
      </c>
    </row>
    <row r="42" spans="1:6" x14ac:dyDescent="0.3">
      <c r="A42" s="22">
        <v>45016</v>
      </c>
      <c r="B42" s="16">
        <v>391.29</v>
      </c>
      <c r="C42" s="16">
        <v>4109.3100000000004</v>
      </c>
      <c r="E42" s="28">
        <f t="shared" si="0"/>
        <v>1.3730925671649553E-2</v>
      </c>
      <c r="F42" s="28">
        <f t="shared" si="1"/>
        <v>3.4832623602678581E-2</v>
      </c>
    </row>
    <row r="43" spans="1:6" x14ac:dyDescent="0.3">
      <c r="A43" s="22">
        <v>45022</v>
      </c>
      <c r="B43" s="16">
        <v>343.29</v>
      </c>
      <c r="C43" s="16">
        <v>4105.0200000000004</v>
      </c>
      <c r="E43" s="28">
        <f t="shared" si="0"/>
        <v>-0.122671164609369</v>
      </c>
      <c r="F43" s="28">
        <f t="shared" si="1"/>
        <v>-1.0439708856231249E-3</v>
      </c>
    </row>
    <row r="44" spans="1:6" x14ac:dyDescent="0.3">
      <c r="A44" s="22">
        <v>45030</v>
      </c>
      <c r="B44" s="16">
        <v>336</v>
      </c>
      <c r="C44" s="16">
        <v>4137.6400000000003</v>
      </c>
      <c r="E44" s="28">
        <f t="shared" si="0"/>
        <v>-2.123568994144898E-2</v>
      </c>
      <c r="F44" s="28">
        <f t="shared" si="1"/>
        <v>7.9463681053928824E-3</v>
      </c>
    </row>
    <row r="45" spans="1:6" x14ac:dyDescent="0.3">
      <c r="A45" s="22">
        <v>45037</v>
      </c>
      <c r="B45" s="16">
        <v>327.01</v>
      </c>
      <c r="C45" s="16">
        <v>4133.5200000000004</v>
      </c>
      <c r="E45" s="28">
        <f t="shared" si="0"/>
        <v>-2.6755952380952408E-2</v>
      </c>
      <c r="F45" s="28">
        <f t="shared" si="1"/>
        <v>-9.95736700147884E-4</v>
      </c>
    </row>
    <row r="46" spans="1:6" x14ac:dyDescent="0.3">
      <c r="A46" s="22">
        <v>45044</v>
      </c>
      <c r="B46" s="16">
        <v>318.37</v>
      </c>
      <c r="C46" s="16">
        <v>4169.4799999999996</v>
      </c>
      <c r="E46" s="28">
        <f t="shared" si="0"/>
        <v>-2.6421210360539391E-2</v>
      </c>
      <c r="F46" s="28">
        <f t="shared" si="1"/>
        <v>8.6996071145171959E-3</v>
      </c>
    </row>
    <row r="47" spans="1:6" x14ac:dyDescent="0.3">
      <c r="A47" s="22">
        <v>45051</v>
      </c>
      <c r="B47" s="16">
        <v>300.33</v>
      </c>
      <c r="C47" s="16">
        <v>4136.25</v>
      </c>
      <c r="E47" s="28">
        <f t="shared" si="0"/>
        <v>-5.6663630367182902E-2</v>
      </c>
      <c r="F47" s="28">
        <f t="shared" si="1"/>
        <v>-7.9698187783607474E-3</v>
      </c>
    </row>
    <row r="48" spans="1:6" x14ac:dyDescent="0.3">
      <c r="A48" s="22">
        <v>45058</v>
      </c>
      <c r="B48" s="16">
        <v>299.23</v>
      </c>
      <c r="C48" s="16">
        <v>4124.08</v>
      </c>
      <c r="E48" s="28">
        <f t="shared" si="0"/>
        <v>-3.662637765124916E-3</v>
      </c>
      <c r="F48" s="28">
        <f t="shared" si="1"/>
        <v>-2.9422786340284248E-3</v>
      </c>
    </row>
    <row r="49" spans="1:6" x14ac:dyDescent="0.3">
      <c r="A49" s="22">
        <v>45065</v>
      </c>
      <c r="B49" s="16">
        <v>284.58999999999997</v>
      </c>
      <c r="C49" s="16">
        <v>4191.9799999999996</v>
      </c>
      <c r="E49" s="28">
        <f t="shared" si="0"/>
        <v>-4.8925575644153466E-2</v>
      </c>
      <c r="F49" s="28">
        <f t="shared" si="1"/>
        <v>1.646427809353835E-2</v>
      </c>
    </row>
    <row r="50" spans="1:6" x14ac:dyDescent="0.3">
      <c r="A50" s="22">
        <v>45072</v>
      </c>
      <c r="B50" s="16">
        <v>279.27999999999997</v>
      </c>
      <c r="C50" s="16">
        <v>4205.45</v>
      </c>
      <c r="E50" s="28">
        <f t="shared" si="0"/>
        <v>-1.8658420886187157E-2</v>
      </c>
      <c r="F50" s="28">
        <f t="shared" si="1"/>
        <v>3.2132786893067848E-3</v>
      </c>
    </row>
    <row r="51" spans="1:6" x14ac:dyDescent="0.3">
      <c r="A51" s="22">
        <v>45079</v>
      </c>
      <c r="B51" s="16">
        <v>281.51</v>
      </c>
      <c r="C51" s="16">
        <v>4282.37</v>
      </c>
      <c r="E51" s="28">
        <f t="shared" si="0"/>
        <v>7.9848181036952827E-3</v>
      </c>
      <c r="F51" s="28">
        <f t="shared" si="1"/>
        <v>1.8290551546207914E-2</v>
      </c>
    </row>
    <row r="52" spans="1:6" x14ac:dyDescent="0.3">
      <c r="A52" s="22">
        <v>45086</v>
      </c>
      <c r="B52" s="16">
        <v>276.64999999999998</v>
      </c>
      <c r="C52" s="16">
        <v>4298.8599999999997</v>
      </c>
      <c r="E52" s="28">
        <f t="shared" si="0"/>
        <v>-1.7264040353806308E-2</v>
      </c>
      <c r="F52" s="28">
        <f t="shared" si="1"/>
        <v>3.8506714739734733E-3</v>
      </c>
    </row>
    <row r="53" spans="1:6" x14ac:dyDescent="0.3">
      <c r="A53" s="22">
        <v>45093</v>
      </c>
      <c r="B53" s="16">
        <v>277.14999999999998</v>
      </c>
      <c r="C53" s="16">
        <v>4409.59</v>
      </c>
      <c r="E53" s="28">
        <f t="shared" si="0"/>
        <v>1.8073377914332191E-3</v>
      </c>
      <c r="F53" s="28">
        <f t="shared" si="1"/>
        <v>2.5757991653601299E-2</v>
      </c>
    </row>
    <row r="54" spans="1:6" x14ac:dyDescent="0.3">
      <c r="A54" s="22">
        <v>45100</v>
      </c>
      <c r="B54" s="16">
        <v>263</v>
      </c>
      <c r="C54" s="16">
        <v>4348.33</v>
      </c>
      <c r="E54" s="28">
        <f t="shared" si="0"/>
        <v>-5.1055385170485218E-2</v>
      </c>
      <c r="F54" s="28">
        <f t="shared" si="1"/>
        <v>-1.3892448050725854E-2</v>
      </c>
    </row>
    <row r="55" spans="1:6" x14ac:dyDescent="0.3">
      <c r="A55" s="22">
        <v>45107</v>
      </c>
      <c r="B55" s="16">
        <v>261.42</v>
      </c>
      <c r="C55" s="16">
        <v>4450.38</v>
      </c>
      <c r="E55" s="28">
        <f t="shared" si="0"/>
        <v>-6.0076045627375819E-3</v>
      </c>
      <c r="F55" s="28">
        <f t="shared" si="1"/>
        <v>2.3468779968401705E-2</v>
      </c>
    </row>
    <row r="56" spans="1:6" x14ac:dyDescent="0.3">
      <c r="A56" s="22">
        <v>45114</v>
      </c>
      <c r="B56" s="16">
        <v>248.1</v>
      </c>
      <c r="C56" s="16">
        <v>4398.95</v>
      </c>
      <c r="E56" s="28">
        <f t="shared" si="0"/>
        <v>-5.0952490245581905E-2</v>
      </c>
      <c r="F56" s="28">
        <f t="shared" si="1"/>
        <v>-1.155631653926188E-2</v>
      </c>
    </row>
    <row r="57" spans="1:6" x14ac:dyDescent="0.3">
      <c r="A57" s="22">
        <v>45121</v>
      </c>
      <c r="B57" s="16">
        <v>250.54</v>
      </c>
      <c r="C57" s="16">
        <v>4505.42</v>
      </c>
      <c r="E57" s="28">
        <f t="shared" si="0"/>
        <v>9.8347440548165969E-3</v>
      </c>
      <c r="F57" s="28">
        <f t="shared" si="1"/>
        <v>2.4203503108696452E-2</v>
      </c>
    </row>
    <row r="58" spans="1:6" x14ac:dyDescent="0.3">
      <c r="A58" s="22">
        <v>45128</v>
      </c>
      <c r="B58" s="16">
        <v>270.61</v>
      </c>
      <c r="C58" s="16">
        <v>4536.34</v>
      </c>
      <c r="E58" s="28">
        <f t="shared" si="0"/>
        <v>8.0106968947074406E-2</v>
      </c>
      <c r="F58" s="28">
        <f t="shared" si="1"/>
        <v>6.862845195342515E-3</v>
      </c>
    </row>
    <row r="59" spans="1:6" x14ac:dyDescent="0.3">
      <c r="A59" s="22">
        <v>45135</v>
      </c>
      <c r="B59" s="16">
        <v>270.97000000000003</v>
      </c>
      <c r="C59" s="16">
        <v>4582.2299999999996</v>
      </c>
      <c r="E59" s="28">
        <f t="shared" si="0"/>
        <v>1.3303277779831257E-3</v>
      </c>
      <c r="F59" s="28">
        <f t="shared" si="1"/>
        <v>1.0116084773187066E-2</v>
      </c>
    </row>
    <row r="60" spans="1:6" x14ac:dyDescent="0.3">
      <c r="A60" s="22">
        <v>45142</v>
      </c>
      <c r="B60" s="16">
        <v>242.85</v>
      </c>
      <c r="C60" s="16">
        <v>4478.03</v>
      </c>
      <c r="E60" s="28">
        <f t="shared" si="0"/>
        <v>-0.1037753256818099</v>
      </c>
      <c r="F60" s="28">
        <f t="shared" si="1"/>
        <v>-2.2740019597444875E-2</v>
      </c>
    </row>
    <row r="61" spans="1:6" x14ac:dyDescent="0.3">
      <c r="A61" s="22">
        <v>45149</v>
      </c>
      <c r="B61" s="16">
        <v>234.25</v>
      </c>
      <c r="C61" s="16">
        <v>4464.05</v>
      </c>
      <c r="E61" s="28">
        <f t="shared" si="0"/>
        <v>-3.5412806259007598E-2</v>
      </c>
      <c r="F61" s="28">
        <f t="shared" si="1"/>
        <v>-3.1219085178079567E-3</v>
      </c>
    </row>
    <row r="62" spans="1:6" x14ac:dyDescent="0.3">
      <c r="A62" s="22">
        <v>45156</v>
      </c>
      <c r="B62" s="16">
        <v>248.2</v>
      </c>
      <c r="C62" s="16">
        <v>4369.71</v>
      </c>
      <c r="E62" s="28">
        <f t="shared" si="0"/>
        <v>5.955176093916751E-2</v>
      </c>
      <c r="F62" s="28">
        <f t="shared" si="1"/>
        <v>-2.1133275836964224E-2</v>
      </c>
    </row>
    <row r="63" spans="1:6" x14ac:dyDescent="0.3">
      <c r="A63" s="22">
        <v>45163</v>
      </c>
      <c r="B63" s="16">
        <v>244.55</v>
      </c>
      <c r="C63" s="16">
        <v>4405.71</v>
      </c>
      <c r="E63" s="28">
        <f t="shared" si="0"/>
        <v>-1.4705882352941086E-2</v>
      </c>
      <c r="F63" s="28">
        <f t="shared" si="1"/>
        <v>8.2385329918919104E-3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B38F-4CA8-400A-9D9D-AA58816092A3}">
  <dimension ref="A1:K63"/>
  <sheetViews>
    <sheetView topLeftCell="D3" workbookViewId="0">
      <selection activeCell="H9" sqref="H9"/>
    </sheetView>
  </sheetViews>
  <sheetFormatPr defaultColWidth="9.109375" defaultRowHeight="15.6" x14ac:dyDescent="0.3"/>
  <cols>
    <col min="1" max="1" width="16.6640625" style="22" customWidth="1"/>
    <col min="2" max="2" width="19.6640625" style="16" customWidth="1"/>
    <col min="3" max="3" width="18.33203125" style="16" customWidth="1"/>
    <col min="4" max="4" width="9.109375" style="16"/>
    <col min="5" max="5" width="23.44140625" style="16" customWidth="1"/>
    <col min="6" max="6" width="23.109375" style="16" customWidth="1"/>
    <col min="7" max="7" width="9.109375" style="16"/>
    <col min="8" max="8" width="10" style="16" customWidth="1"/>
    <col min="9" max="9" width="9.109375" style="16"/>
    <col min="10" max="10" width="16.44140625" style="16" customWidth="1"/>
    <col min="11" max="16384" width="9.109375" style="16"/>
  </cols>
  <sheetData>
    <row r="1" spans="1:6" x14ac:dyDescent="0.3">
      <c r="A1" s="48" t="s">
        <v>46</v>
      </c>
      <c r="B1" s="49"/>
    </row>
    <row r="3" spans="1:6" x14ac:dyDescent="0.3">
      <c r="A3" s="37" t="s">
        <v>0</v>
      </c>
      <c r="B3" s="38" t="s">
        <v>11</v>
      </c>
      <c r="C3" s="38" t="s">
        <v>12</v>
      </c>
      <c r="D3" s="38"/>
      <c r="E3" s="38" t="s">
        <v>47</v>
      </c>
      <c r="F3" s="38" t="s">
        <v>48</v>
      </c>
    </row>
    <row r="4" spans="1:6" x14ac:dyDescent="0.3">
      <c r="A4" s="22">
        <v>45082</v>
      </c>
      <c r="B4" s="16">
        <v>90.5</v>
      </c>
      <c r="C4" s="16">
        <v>4273.79</v>
      </c>
    </row>
    <row r="5" spans="1:6" x14ac:dyDescent="0.3">
      <c r="A5" s="22">
        <v>45083</v>
      </c>
      <c r="B5" s="16">
        <v>93.18</v>
      </c>
      <c r="C5" s="16">
        <v>4283.8500000000004</v>
      </c>
      <c r="E5" s="39">
        <f>(B5-B4)/B4</f>
        <v>2.9613259668508363E-2</v>
      </c>
      <c r="F5" s="39">
        <f>(C5-C4)/C4</f>
        <v>2.35388261940816E-3</v>
      </c>
    </row>
    <row r="6" spans="1:6" x14ac:dyDescent="0.3">
      <c r="A6" s="22">
        <v>45084</v>
      </c>
      <c r="B6" s="16">
        <v>97.2</v>
      </c>
      <c r="C6" s="16">
        <v>4267.5200000000004</v>
      </c>
      <c r="E6" s="39">
        <f t="shared" ref="E6:E63" si="0">(B6-B5)/B5</f>
        <v>4.3142305215711482E-2</v>
      </c>
      <c r="F6" s="39">
        <f t="shared" ref="F6:F63" si="1">(C6-C5)/C5</f>
        <v>-3.8119915496574171E-3</v>
      </c>
    </row>
    <row r="7" spans="1:6" x14ac:dyDescent="0.3">
      <c r="A7" s="22">
        <v>45085</v>
      </c>
      <c r="B7" s="16">
        <v>96.11</v>
      </c>
      <c r="C7" s="16">
        <v>4293.93</v>
      </c>
      <c r="E7" s="39">
        <f t="shared" si="0"/>
        <v>-1.1213991769547359E-2</v>
      </c>
      <c r="F7" s="39">
        <f t="shared" si="1"/>
        <v>6.1886060287942067E-3</v>
      </c>
    </row>
    <row r="8" spans="1:6" x14ac:dyDescent="0.3">
      <c r="A8" s="22">
        <v>45086</v>
      </c>
      <c r="B8" s="16">
        <v>96.14</v>
      </c>
      <c r="C8" s="16">
        <v>4298.8599999999997</v>
      </c>
      <c r="E8" s="39">
        <f t="shared" si="0"/>
        <v>3.1214233690564082E-4</v>
      </c>
      <c r="F8" s="39">
        <f t="shared" si="1"/>
        <v>1.1481323635921827E-3</v>
      </c>
    </row>
    <row r="9" spans="1:6" x14ac:dyDescent="0.3">
      <c r="A9" s="22">
        <v>45089</v>
      </c>
      <c r="B9" s="16">
        <v>95.34</v>
      </c>
      <c r="C9" s="16">
        <v>4338.93</v>
      </c>
      <c r="E9" s="39">
        <f t="shared" si="0"/>
        <v>-8.3211982525483365E-3</v>
      </c>
      <c r="F9" s="39">
        <f t="shared" si="1"/>
        <v>9.3210758201012871E-3</v>
      </c>
    </row>
    <row r="10" spans="1:6" x14ac:dyDescent="0.3">
      <c r="A10" s="22">
        <v>45090</v>
      </c>
      <c r="B10" s="16">
        <v>94.76</v>
      </c>
      <c r="C10" s="16">
        <v>4369.01</v>
      </c>
      <c r="E10" s="39">
        <f t="shared" si="0"/>
        <v>-6.0834906649884441E-3</v>
      </c>
      <c r="F10" s="39">
        <f t="shared" si="1"/>
        <v>6.9325847616808576E-3</v>
      </c>
    </row>
    <row r="11" spans="1:6" x14ac:dyDescent="0.3">
      <c r="A11" s="22">
        <v>45091</v>
      </c>
      <c r="B11" s="16">
        <v>94.31</v>
      </c>
      <c r="C11" s="16">
        <v>4372.59</v>
      </c>
      <c r="E11" s="39">
        <f t="shared" si="0"/>
        <v>-4.7488391726467159E-3</v>
      </c>
      <c r="F11" s="39">
        <f t="shared" si="1"/>
        <v>8.1940760034880373E-4</v>
      </c>
    </row>
    <row r="12" spans="1:6" x14ac:dyDescent="0.3">
      <c r="A12" s="22">
        <v>45092</v>
      </c>
      <c r="B12" s="16">
        <v>94.91</v>
      </c>
      <c r="C12" s="16">
        <v>4425.84</v>
      </c>
      <c r="E12" s="39">
        <f t="shared" si="0"/>
        <v>6.3619976672674612E-3</v>
      </c>
      <c r="F12" s="39">
        <f t="shared" si="1"/>
        <v>1.2178136985173546E-2</v>
      </c>
    </row>
    <row r="13" spans="1:6" x14ac:dyDescent="0.3">
      <c r="A13" s="22">
        <v>45093</v>
      </c>
      <c r="B13" s="16">
        <v>95.93</v>
      </c>
      <c r="C13" s="16">
        <v>4409.59</v>
      </c>
      <c r="E13" s="39">
        <f t="shared" si="0"/>
        <v>1.0747023495943633E-2</v>
      </c>
      <c r="F13" s="39">
        <f t="shared" si="1"/>
        <v>-3.671619398803391E-3</v>
      </c>
    </row>
    <row r="14" spans="1:6" x14ac:dyDescent="0.3">
      <c r="A14" s="22">
        <v>45097</v>
      </c>
      <c r="B14" s="16">
        <v>94.25</v>
      </c>
      <c r="C14" s="16">
        <v>4388.71</v>
      </c>
      <c r="E14" s="39">
        <f t="shared" si="0"/>
        <v>-1.7512769727926682E-2</v>
      </c>
      <c r="F14" s="39">
        <f t="shared" si="1"/>
        <v>-4.7351341054383987E-3</v>
      </c>
    </row>
    <row r="15" spans="1:6" x14ac:dyDescent="0.3">
      <c r="A15" s="22">
        <v>45098</v>
      </c>
      <c r="B15" s="16">
        <v>92.37</v>
      </c>
      <c r="C15" s="16">
        <v>4365.6899999999996</v>
      </c>
      <c r="E15" s="39">
        <f t="shared" si="0"/>
        <v>-1.9946949602121969E-2</v>
      </c>
      <c r="F15" s="39">
        <f t="shared" si="1"/>
        <v>-5.2452770859775276E-3</v>
      </c>
    </row>
    <row r="16" spans="1:6" x14ac:dyDescent="0.3">
      <c r="A16" s="22">
        <v>45099</v>
      </c>
      <c r="B16" s="16">
        <v>91.31</v>
      </c>
      <c r="C16" s="16">
        <v>4381.8900000000003</v>
      </c>
      <c r="E16" s="39">
        <f t="shared" si="0"/>
        <v>-1.1475587311897826E-2</v>
      </c>
      <c r="F16" s="39">
        <f t="shared" si="1"/>
        <v>3.7107536265746604E-3</v>
      </c>
    </row>
    <row r="17" spans="1:11" x14ac:dyDescent="0.3">
      <c r="A17" s="22">
        <v>45100</v>
      </c>
      <c r="B17" s="16">
        <v>90.1</v>
      </c>
      <c r="C17" s="16">
        <v>4348.33</v>
      </c>
      <c r="E17" s="39">
        <f t="shared" si="0"/>
        <v>-1.3251560617676135E-2</v>
      </c>
      <c r="F17" s="39">
        <f t="shared" si="1"/>
        <v>-7.6587956338475859E-3</v>
      </c>
    </row>
    <row r="18" spans="1:11" x14ac:dyDescent="0.3">
      <c r="A18" s="22">
        <v>45103</v>
      </c>
      <c r="B18" s="16">
        <v>92.34</v>
      </c>
      <c r="C18" s="16">
        <v>4328.82</v>
      </c>
      <c r="E18" s="39">
        <f t="shared" si="0"/>
        <v>2.4861265260821414E-2</v>
      </c>
      <c r="F18" s="39">
        <f t="shared" si="1"/>
        <v>-4.4867799822001135E-3</v>
      </c>
    </row>
    <row r="19" spans="1:11" x14ac:dyDescent="0.3">
      <c r="A19" s="22">
        <v>45104</v>
      </c>
      <c r="B19" s="16">
        <v>94.37</v>
      </c>
      <c r="C19" s="16">
        <v>4378.41</v>
      </c>
      <c r="E19" s="39">
        <f t="shared" si="0"/>
        <v>2.1983972276369949E-2</v>
      </c>
      <c r="F19" s="39">
        <f t="shared" si="1"/>
        <v>1.1455777787018206E-2</v>
      </c>
    </row>
    <row r="20" spans="1:11" x14ac:dyDescent="0.3">
      <c r="A20" s="22">
        <v>45105</v>
      </c>
      <c r="B20" s="16">
        <v>94.38</v>
      </c>
      <c r="C20" s="16">
        <v>4376.8599999999997</v>
      </c>
      <c r="E20" s="39">
        <f t="shared" si="0"/>
        <v>1.0596587898686981E-4</v>
      </c>
      <c r="F20" s="39">
        <f t="shared" si="1"/>
        <v>-3.5400978894168934E-4</v>
      </c>
    </row>
    <row r="21" spans="1:11" x14ac:dyDescent="0.3">
      <c r="A21" s="22">
        <v>45106</v>
      </c>
      <c r="B21" s="16">
        <v>96.35</v>
      </c>
      <c r="C21" s="16">
        <v>4396.4399999999996</v>
      </c>
      <c r="E21" s="39">
        <f t="shared" si="0"/>
        <v>2.087306632761177E-2</v>
      </c>
      <c r="F21" s="39">
        <f t="shared" si="1"/>
        <v>4.4735266835128221E-3</v>
      </c>
    </row>
    <row r="22" spans="1:11" x14ac:dyDescent="0.3">
      <c r="A22" s="22">
        <v>45107</v>
      </c>
      <c r="B22" s="16">
        <v>96.77</v>
      </c>
      <c r="C22" s="16">
        <v>4450.38</v>
      </c>
      <c r="E22" s="39">
        <f t="shared" si="0"/>
        <v>4.3591074208614604E-3</v>
      </c>
      <c r="F22" s="39">
        <f t="shared" si="1"/>
        <v>1.2269017659743E-2</v>
      </c>
    </row>
    <row r="23" spans="1:11" x14ac:dyDescent="0.3">
      <c r="A23" s="22">
        <v>45110</v>
      </c>
      <c r="B23" s="16">
        <v>97.31</v>
      </c>
      <c r="C23" s="16">
        <v>4455.59</v>
      </c>
      <c r="E23" s="39">
        <f t="shared" si="0"/>
        <v>5.580241810478519E-3</v>
      </c>
      <c r="F23" s="39">
        <f t="shared" si="1"/>
        <v>1.1706865481150006E-3</v>
      </c>
    </row>
    <row r="24" spans="1:11" x14ac:dyDescent="0.3">
      <c r="A24" s="22">
        <v>45112</v>
      </c>
      <c r="B24" s="16">
        <v>96.98</v>
      </c>
      <c r="C24" s="16">
        <v>4446.82</v>
      </c>
      <c r="E24" s="39">
        <f t="shared" si="0"/>
        <v>-3.3912239235432975E-3</v>
      </c>
      <c r="F24" s="39">
        <f t="shared" si="1"/>
        <v>-1.9683139606652398E-3</v>
      </c>
    </row>
    <row r="25" spans="1:11" x14ac:dyDescent="0.3">
      <c r="A25" s="22">
        <v>45113</v>
      </c>
      <c r="B25" s="16">
        <v>97.08</v>
      </c>
      <c r="C25" s="16">
        <v>4411.59</v>
      </c>
      <c r="E25" s="39">
        <f t="shared" si="0"/>
        <v>1.0311404413280503E-3</v>
      </c>
      <c r="F25" s="39">
        <f t="shared" si="1"/>
        <v>-7.9225154155103117E-3</v>
      </c>
    </row>
    <row r="26" spans="1:11" x14ac:dyDescent="0.3">
      <c r="A26" s="22">
        <v>45114</v>
      </c>
      <c r="B26" s="16">
        <v>95.98</v>
      </c>
      <c r="C26" s="16">
        <v>4398.95</v>
      </c>
      <c r="E26" s="39">
        <f t="shared" si="0"/>
        <v>-1.1330861145446996E-2</v>
      </c>
      <c r="F26" s="39">
        <f t="shared" si="1"/>
        <v>-2.8651801277998017E-3</v>
      </c>
    </row>
    <row r="27" spans="1:11" x14ac:dyDescent="0.3">
      <c r="A27" s="22">
        <v>45117</v>
      </c>
      <c r="B27" s="16">
        <v>97.01</v>
      </c>
      <c r="C27" s="16">
        <v>4409.53</v>
      </c>
      <c r="E27" s="39">
        <f t="shared" si="0"/>
        <v>1.0731402375494907E-2</v>
      </c>
      <c r="F27" s="39">
        <f t="shared" si="1"/>
        <v>2.4051194034939993E-3</v>
      </c>
    </row>
    <row r="28" spans="1:11" x14ac:dyDescent="0.3">
      <c r="A28" s="22">
        <v>45118</v>
      </c>
      <c r="B28" s="16">
        <v>99.68</v>
      </c>
      <c r="C28" s="16">
        <v>4439.26</v>
      </c>
      <c r="E28" s="39">
        <f t="shared" si="0"/>
        <v>2.7522935779816529E-2</v>
      </c>
      <c r="F28" s="39">
        <f t="shared" si="1"/>
        <v>6.7422151567174899E-3</v>
      </c>
    </row>
    <row r="29" spans="1:11" x14ac:dyDescent="0.3">
      <c r="A29" s="22">
        <v>45119</v>
      </c>
      <c r="B29" s="16">
        <v>99.71</v>
      </c>
      <c r="C29" s="16">
        <v>4472.16</v>
      </c>
      <c r="E29" s="39">
        <f t="shared" si="0"/>
        <v>3.0096308186182706E-4</v>
      </c>
      <c r="F29" s="39">
        <f t="shared" si="1"/>
        <v>7.4111451007599543E-3</v>
      </c>
    </row>
    <row r="30" spans="1:11" x14ac:dyDescent="0.3">
      <c r="A30" s="22">
        <v>45120</v>
      </c>
      <c r="B30" s="16">
        <v>100.65</v>
      </c>
      <c r="C30" s="16">
        <v>4510.04</v>
      </c>
      <c r="E30" s="39">
        <f t="shared" si="0"/>
        <v>9.4273392839234974E-3</v>
      </c>
      <c r="F30" s="39">
        <f t="shared" si="1"/>
        <v>8.470179957783288E-3</v>
      </c>
    </row>
    <row r="31" spans="1:11" x14ac:dyDescent="0.3">
      <c r="A31" s="22">
        <v>45121</v>
      </c>
      <c r="B31" s="16">
        <v>100.27</v>
      </c>
      <c r="C31" s="16">
        <v>4505.42</v>
      </c>
      <c r="E31" s="39">
        <f t="shared" si="0"/>
        <v>-3.775459513164527E-3</v>
      </c>
      <c r="F31" s="39">
        <f t="shared" si="1"/>
        <v>-1.0243811584819405E-3</v>
      </c>
    </row>
    <row r="32" spans="1:11" x14ac:dyDescent="0.3">
      <c r="A32" s="22">
        <v>45124</v>
      </c>
      <c r="B32" s="16">
        <v>100.77</v>
      </c>
      <c r="C32" s="16">
        <v>4522.79</v>
      </c>
      <c r="E32" s="39">
        <f t="shared" si="0"/>
        <v>4.9865363518500055E-3</v>
      </c>
      <c r="F32" s="39">
        <f t="shared" si="1"/>
        <v>3.8553564373576469E-3</v>
      </c>
      <c r="H32" s="40" t="s">
        <v>13</v>
      </c>
      <c r="I32" s="40"/>
      <c r="J32" s="40"/>
      <c r="K32" s="29">
        <f>K33*(K34/K35)</f>
        <v>0.55310636316893369</v>
      </c>
    </row>
    <row r="33" spans="1:11" x14ac:dyDescent="0.3">
      <c r="A33" s="22">
        <v>45125</v>
      </c>
      <c r="B33" s="16">
        <v>101.05</v>
      </c>
      <c r="C33" s="16">
        <v>4554.9799999999996</v>
      </c>
      <c r="E33" s="39">
        <f t="shared" si="0"/>
        <v>2.7786047434752519E-3</v>
      </c>
      <c r="F33" s="39">
        <f t="shared" si="1"/>
        <v>7.1172882225351165E-3</v>
      </c>
      <c r="H33" s="40" t="s">
        <v>14</v>
      </c>
      <c r="I33" s="40"/>
      <c r="J33" s="40"/>
      <c r="K33" s="29">
        <f>CORREL(E5:E63,F5:F63)</f>
        <v>0.28202653064821476</v>
      </c>
    </row>
    <row r="34" spans="1:11" x14ac:dyDescent="0.3">
      <c r="A34" s="22">
        <v>45126</v>
      </c>
      <c r="B34" s="16">
        <v>102.47</v>
      </c>
      <c r="C34" s="16">
        <v>4565.72</v>
      </c>
      <c r="E34" s="39">
        <f t="shared" si="0"/>
        <v>1.4052449282533417E-2</v>
      </c>
      <c r="F34" s="39">
        <f t="shared" si="1"/>
        <v>2.3578588709501891E-3</v>
      </c>
      <c r="H34" s="40" t="s">
        <v>15</v>
      </c>
      <c r="I34" s="40"/>
      <c r="J34" s="40"/>
      <c r="K34" s="29">
        <f>SQRT(_xlfn.VAR.P(E5:E64))</f>
        <v>1.3047888605399377E-2</v>
      </c>
    </row>
    <row r="35" spans="1:11" x14ac:dyDescent="0.3">
      <c r="A35" s="22">
        <v>45127</v>
      </c>
      <c r="B35" s="16">
        <v>102.98</v>
      </c>
      <c r="C35" s="16">
        <v>4534.87</v>
      </c>
      <c r="E35" s="39">
        <f t="shared" si="0"/>
        <v>4.9770664584757015E-3</v>
      </c>
      <c r="F35" s="39">
        <f t="shared" si="1"/>
        <v>-6.7568751478409459E-3</v>
      </c>
      <c r="H35" s="40" t="s">
        <v>16</v>
      </c>
      <c r="I35" s="40"/>
      <c r="J35" s="40"/>
      <c r="K35" s="29">
        <f>SQRT(_xlfn.VAR.P(F5:F64))</f>
        <v>6.6530616906702146E-3</v>
      </c>
    </row>
    <row r="36" spans="1:11" x14ac:dyDescent="0.3">
      <c r="A36" s="22">
        <v>45128</v>
      </c>
      <c r="B36" s="16">
        <v>103.25</v>
      </c>
      <c r="C36" s="16">
        <v>4536.34</v>
      </c>
      <c r="E36" s="39">
        <f t="shared" si="0"/>
        <v>2.6218683239463587E-3</v>
      </c>
      <c r="F36" s="39">
        <f t="shared" si="1"/>
        <v>3.2415482693004533E-4</v>
      </c>
    </row>
    <row r="37" spans="1:11" x14ac:dyDescent="0.3">
      <c r="A37" s="22">
        <v>45131</v>
      </c>
      <c r="B37" s="16">
        <v>103.16</v>
      </c>
      <c r="C37" s="16">
        <v>4554.6400000000003</v>
      </c>
      <c r="E37" s="39">
        <f t="shared" si="0"/>
        <v>-8.716707021792098E-4</v>
      </c>
      <c r="F37" s="39">
        <f t="shared" si="1"/>
        <v>4.0340891555747981E-3</v>
      </c>
    </row>
    <row r="38" spans="1:11" x14ac:dyDescent="0.3">
      <c r="A38" s="22">
        <v>45132</v>
      </c>
      <c r="B38" s="16">
        <v>102.29</v>
      </c>
      <c r="C38" s="16">
        <v>4567.46</v>
      </c>
      <c r="E38" s="39">
        <f t="shared" si="0"/>
        <v>-8.4335013571150679E-3</v>
      </c>
      <c r="F38" s="39">
        <f t="shared" si="1"/>
        <v>2.8147120299298533E-3</v>
      </c>
    </row>
    <row r="39" spans="1:11" x14ac:dyDescent="0.3">
      <c r="A39" s="22">
        <v>45133</v>
      </c>
      <c r="B39" s="16">
        <v>102.93</v>
      </c>
      <c r="C39" s="16">
        <v>4566.75</v>
      </c>
      <c r="E39" s="39">
        <f t="shared" si="0"/>
        <v>6.2567210871052941E-3</v>
      </c>
      <c r="F39" s="39">
        <f t="shared" si="1"/>
        <v>-1.554474478156429E-4</v>
      </c>
    </row>
    <row r="40" spans="1:11" x14ac:dyDescent="0.3">
      <c r="A40" s="22">
        <v>45134</v>
      </c>
      <c r="B40" s="16">
        <v>100.57</v>
      </c>
      <c r="C40" s="16">
        <v>4537.41</v>
      </c>
      <c r="E40" s="39">
        <f t="shared" si="0"/>
        <v>-2.2928203633537488E-2</v>
      </c>
      <c r="F40" s="39">
        <f t="shared" si="1"/>
        <v>-6.4247002791920178E-3</v>
      </c>
    </row>
    <row r="41" spans="1:11" x14ac:dyDescent="0.3">
      <c r="A41" s="22">
        <v>45135</v>
      </c>
      <c r="B41" s="16">
        <v>100.93</v>
      </c>
      <c r="C41" s="16">
        <v>4582.2299999999996</v>
      </c>
      <c r="E41" s="39">
        <f t="shared" si="0"/>
        <v>3.5795963010839581E-3</v>
      </c>
      <c r="F41" s="39">
        <f t="shared" si="1"/>
        <v>9.8778818753429178E-3</v>
      </c>
    </row>
    <row r="42" spans="1:11" x14ac:dyDescent="0.3">
      <c r="A42" s="22">
        <v>45138</v>
      </c>
      <c r="B42" s="16">
        <v>101.52</v>
      </c>
      <c r="C42" s="16">
        <v>4588.96</v>
      </c>
      <c r="E42" s="39">
        <f t="shared" si="0"/>
        <v>5.8456355890219875E-3</v>
      </c>
      <c r="F42" s="39">
        <f t="shared" si="1"/>
        <v>1.4687171966488966E-3</v>
      </c>
    </row>
    <row r="43" spans="1:11" x14ac:dyDescent="0.3">
      <c r="A43" s="22">
        <v>45139</v>
      </c>
      <c r="B43" s="16">
        <v>101.23</v>
      </c>
      <c r="C43" s="16">
        <v>4576.7299999999996</v>
      </c>
      <c r="E43" s="39">
        <f t="shared" si="0"/>
        <v>-2.8565799842394804E-3</v>
      </c>
      <c r="F43" s="39">
        <f t="shared" si="1"/>
        <v>-2.6650918726684202E-3</v>
      </c>
    </row>
    <row r="44" spans="1:11" x14ac:dyDescent="0.3">
      <c r="A44" s="22">
        <v>45140</v>
      </c>
      <c r="B44" s="16">
        <v>100.74</v>
      </c>
      <c r="C44" s="16">
        <v>4513.3900000000003</v>
      </c>
      <c r="E44" s="39">
        <f t="shared" si="0"/>
        <v>-4.8404623135435056E-3</v>
      </c>
      <c r="F44" s="39">
        <f t="shared" si="1"/>
        <v>-1.3839575417382987E-2</v>
      </c>
    </row>
    <row r="45" spans="1:11" x14ac:dyDescent="0.3">
      <c r="A45" s="22">
        <v>45141</v>
      </c>
      <c r="B45" s="16">
        <v>102.63</v>
      </c>
      <c r="C45" s="16">
        <v>4501.8900000000003</v>
      </c>
      <c r="E45" s="39">
        <f t="shared" si="0"/>
        <v>1.8761167361524722E-2</v>
      </c>
      <c r="F45" s="39">
        <f t="shared" si="1"/>
        <v>-2.5479739176096014E-3</v>
      </c>
    </row>
    <row r="46" spans="1:11" x14ac:dyDescent="0.3">
      <c r="A46" s="22">
        <v>45142</v>
      </c>
      <c r="B46" s="16">
        <v>103.42</v>
      </c>
      <c r="C46" s="16">
        <v>4478.03</v>
      </c>
      <c r="E46" s="39">
        <f t="shared" si="0"/>
        <v>7.697554321348595E-3</v>
      </c>
      <c r="F46" s="39">
        <f t="shared" si="1"/>
        <v>-5.2999962238083516E-3</v>
      </c>
    </row>
    <row r="47" spans="1:11" x14ac:dyDescent="0.3">
      <c r="A47" s="22">
        <v>45145</v>
      </c>
      <c r="B47" s="16">
        <v>103.93</v>
      </c>
      <c r="C47" s="16">
        <v>4518.4399999999996</v>
      </c>
      <c r="E47" s="39">
        <f t="shared" si="0"/>
        <v>4.9313479017598638E-3</v>
      </c>
      <c r="F47" s="39">
        <f t="shared" si="1"/>
        <v>9.024057453835695E-3</v>
      </c>
    </row>
    <row r="48" spans="1:11" x14ac:dyDescent="0.3">
      <c r="A48" s="22">
        <v>45146</v>
      </c>
      <c r="B48" s="16">
        <v>102.08</v>
      </c>
      <c r="C48" s="16">
        <v>4499.38</v>
      </c>
      <c r="E48" s="39">
        <f t="shared" si="0"/>
        <v>-1.7800442605600004E-2</v>
      </c>
      <c r="F48" s="39">
        <f t="shared" si="1"/>
        <v>-4.218270022396998E-3</v>
      </c>
    </row>
    <row r="49" spans="1:6" x14ac:dyDescent="0.3">
      <c r="A49" s="22">
        <v>45147</v>
      </c>
      <c r="B49" s="16">
        <v>102.99</v>
      </c>
      <c r="C49" s="16">
        <v>4467.71</v>
      </c>
      <c r="E49" s="39">
        <f t="shared" si="0"/>
        <v>8.9145768025078037E-3</v>
      </c>
      <c r="F49" s="39">
        <f t="shared" si="1"/>
        <v>-7.0387475607750563E-3</v>
      </c>
    </row>
    <row r="50" spans="1:6" x14ac:dyDescent="0.3">
      <c r="A50" s="22">
        <v>45148</v>
      </c>
      <c r="B50" s="16">
        <v>102.75</v>
      </c>
      <c r="C50" s="16">
        <v>4468.83</v>
      </c>
      <c r="E50" s="39">
        <f t="shared" si="0"/>
        <v>-2.3303233323623157E-3</v>
      </c>
      <c r="F50" s="39">
        <f t="shared" si="1"/>
        <v>2.5068771249698186E-4</v>
      </c>
    </row>
    <row r="51" spans="1:6" x14ac:dyDescent="0.3">
      <c r="A51" s="22">
        <v>45149</v>
      </c>
      <c r="B51" s="16">
        <v>102.21</v>
      </c>
      <c r="C51" s="16">
        <v>4464.05</v>
      </c>
      <c r="E51" s="39">
        <f t="shared" si="0"/>
        <v>-5.2554744525548057E-3</v>
      </c>
      <c r="F51" s="39">
        <f t="shared" si="1"/>
        <v>-1.0696312010078132E-3</v>
      </c>
    </row>
    <row r="52" spans="1:6" x14ac:dyDescent="0.3">
      <c r="A52" s="22">
        <v>45152</v>
      </c>
      <c r="B52" s="16">
        <v>100.83</v>
      </c>
      <c r="C52" s="16">
        <v>4489.72</v>
      </c>
      <c r="E52" s="39">
        <f t="shared" si="0"/>
        <v>-1.3501614323451674E-2</v>
      </c>
      <c r="F52" s="39">
        <f t="shared" si="1"/>
        <v>5.7503836202551653E-3</v>
      </c>
    </row>
    <row r="53" spans="1:6" x14ac:dyDescent="0.3">
      <c r="A53" s="22">
        <v>45153</v>
      </c>
      <c r="B53" s="16">
        <v>99.25</v>
      </c>
      <c r="C53" s="16">
        <v>4437.8599999999997</v>
      </c>
      <c r="E53" s="39">
        <f t="shared" si="0"/>
        <v>-1.5669939502132284E-2</v>
      </c>
      <c r="F53" s="39">
        <f t="shared" si="1"/>
        <v>-1.1550831677699406E-2</v>
      </c>
    </row>
    <row r="54" spans="1:6" x14ac:dyDescent="0.3">
      <c r="A54" s="22">
        <v>45154</v>
      </c>
      <c r="B54" s="16">
        <v>97.52</v>
      </c>
      <c r="C54" s="16">
        <v>4404.33</v>
      </c>
      <c r="E54" s="39">
        <f t="shared" si="0"/>
        <v>-1.7430730478589462E-2</v>
      </c>
      <c r="F54" s="39">
        <f t="shared" si="1"/>
        <v>-7.5554433893813113E-3</v>
      </c>
    </row>
    <row r="55" spans="1:6" x14ac:dyDescent="0.3">
      <c r="A55" s="22">
        <v>45155</v>
      </c>
      <c r="B55" s="16">
        <v>96.05</v>
      </c>
      <c r="C55" s="16">
        <v>4370.3599999999997</v>
      </c>
      <c r="E55" s="39">
        <f t="shared" si="0"/>
        <v>-1.5073831009023779E-2</v>
      </c>
      <c r="F55" s="39">
        <f t="shared" si="1"/>
        <v>-7.7128643857295558E-3</v>
      </c>
    </row>
    <row r="56" spans="1:6" x14ac:dyDescent="0.3">
      <c r="A56" s="22">
        <v>45156</v>
      </c>
      <c r="B56" s="16">
        <v>96.42</v>
      </c>
      <c r="C56" s="16">
        <v>4369.71</v>
      </c>
      <c r="E56" s="39">
        <f t="shared" si="0"/>
        <v>3.8521603331598602E-3</v>
      </c>
      <c r="F56" s="39">
        <f t="shared" si="1"/>
        <v>-1.4872916647590501E-4</v>
      </c>
    </row>
    <row r="57" spans="1:6" x14ac:dyDescent="0.3">
      <c r="A57" s="22">
        <v>45159</v>
      </c>
      <c r="B57" s="16">
        <v>95.83</v>
      </c>
      <c r="C57" s="16">
        <v>4399.7700000000004</v>
      </c>
      <c r="E57" s="39">
        <f t="shared" si="0"/>
        <v>-6.1190624351794582E-3</v>
      </c>
      <c r="F57" s="39">
        <f t="shared" si="1"/>
        <v>6.8791750482298363E-3</v>
      </c>
    </row>
    <row r="58" spans="1:6" x14ac:dyDescent="0.3">
      <c r="A58" s="22">
        <v>45160</v>
      </c>
      <c r="B58" s="16">
        <v>96.17</v>
      </c>
      <c r="C58" s="16">
        <v>4387.55</v>
      </c>
      <c r="E58" s="39">
        <f t="shared" si="0"/>
        <v>3.5479494938954756E-3</v>
      </c>
      <c r="F58" s="39">
        <f t="shared" si="1"/>
        <v>-2.777417910481742E-3</v>
      </c>
    </row>
    <row r="59" spans="1:6" x14ac:dyDescent="0.3">
      <c r="A59" s="22">
        <v>45161</v>
      </c>
      <c r="B59" s="16">
        <v>98.08</v>
      </c>
      <c r="C59" s="16">
        <v>4436.01</v>
      </c>
      <c r="E59" s="39">
        <f t="shared" si="0"/>
        <v>1.9860663408547329E-2</v>
      </c>
      <c r="F59" s="39">
        <f t="shared" si="1"/>
        <v>1.1044888377340438E-2</v>
      </c>
    </row>
    <row r="60" spans="1:6" x14ac:dyDescent="0.3">
      <c r="A60" s="22">
        <v>45162</v>
      </c>
      <c r="B60" s="16">
        <v>97.61</v>
      </c>
      <c r="C60" s="16">
        <v>4376.3100000000004</v>
      </c>
      <c r="E60" s="39">
        <f t="shared" si="0"/>
        <v>-4.7920065252854693E-3</v>
      </c>
      <c r="F60" s="39">
        <f t="shared" si="1"/>
        <v>-1.3458039995401232E-2</v>
      </c>
    </row>
    <row r="61" spans="1:6" x14ac:dyDescent="0.3">
      <c r="A61" s="22">
        <v>45163</v>
      </c>
      <c r="B61" s="16">
        <v>97.56</v>
      </c>
      <c r="C61" s="16">
        <v>4405.71</v>
      </c>
      <c r="E61" s="39">
        <f t="shared" si="0"/>
        <v>-5.1224259809442847E-4</v>
      </c>
      <c r="F61" s="39">
        <f t="shared" si="1"/>
        <v>6.7179884423177591E-3</v>
      </c>
    </row>
    <row r="62" spans="1:6" x14ac:dyDescent="0.3">
      <c r="A62" s="22">
        <v>45166</v>
      </c>
      <c r="B62" s="16">
        <v>97.92</v>
      </c>
      <c r="C62" s="16">
        <v>4433.3100000000004</v>
      </c>
      <c r="E62" s="39">
        <f t="shared" si="0"/>
        <v>3.6900369003689979E-3</v>
      </c>
      <c r="F62" s="39">
        <f t="shared" si="1"/>
        <v>6.2645975336552712E-3</v>
      </c>
    </row>
    <row r="63" spans="1:6" x14ac:dyDescent="0.3">
      <c r="A63" s="22">
        <v>45167</v>
      </c>
      <c r="B63" s="16">
        <v>98.26</v>
      </c>
      <c r="C63" s="16">
        <v>4497.63</v>
      </c>
      <c r="E63" s="39">
        <f t="shared" si="0"/>
        <v>3.4722222222222572E-3</v>
      </c>
      <c r="F63" s="39">
        <f t="shared" si="1"/>
        <v>1.4508347036412907E-2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37E-B1D3-4883-A5F1-D24EFCA762E0}">
  <dimension ref="A1:P63"/>
  <sheetViews>
    <sheetView workbookViewId="0">
      <selection activeCell="K6" sqref="K6"/>
    </sheetView>
  </sheetViews>
  <sheetFormatPr defaultColWidth="9.109375" defaultRowHeight="15.6" x14ac:dyDescent="0.3"/>
  <cols>
    <col min="1" max="1" width="11.88671875" style="22" customWidth="1"/>
    <col min="2" max="2" width="18.6640625" style="16" customWidth="1"/>
    <col min="3" max="3" width="18.33203125" style="16" customWidth="1"/>
    <col min="4" max="4" width="9.109375" style="16"/>
    <col min="5" max="5" width="21.88671875" style="16" customWidth="1"/>
    <col min="6" max="6" width="22.33203125" style="16" customWidth="1"/>
    <col min="7" max="7" width="4.33203125" style="16" customWidth="1"/>
    <col min="8" max="8" width="9.109375" style="16"/>
    <col min="9" max="9" width="11.109375" style="16" customWidth="1"/>
    <col min="10" max="10" width="11" style="16" customWidth="1"/>
    <col min="11" max="12" width="9.109375" style="16"/>
    <col min="13" max="13" width="11.5546875" style="16" customWidth="1"/>
    <col min="14" max="14" width="11.44140625" style="16" customWidth="1"/>
    <col min="15" max="15" width="13.6640625" style="16" customWidth="1"/>
    <col min="16" max="16" width="14.109375" style="16" customWidth="1"/>
    <col min="17" max="16384" width="9.109375" style="16"/>
  </cols>
  <sheetData>
    <row r="1" spans="1:16" x14ac:dyDescent="0.3">
      <c r="A1" s="50" t="s">
        <v>17</v>
      </c>
      <c r="B1" s="51"/>
      <c r="C1" s="51"/>
      <c r="H1" s="16" t="s">
        <v>20</v>
      </c>
    </row>
    <row r="2" spans="1:16" ht="16.2" thickBot="1" x14ac:dyDescent="0.35"/>
    <row r="3" spans="1:16" x14ac:dyDescent="0.3">
      <c r="A3" s="26" t="s">
        <v>0</v>
      </c>
      <c r="B3" s="27" t="s">
        <v>11</v>
      </c>
      <c r="C3" s="27" t="s">
        <v>12</v>
      </c>
      <c r="D3" s="27"/>
      <c r="E3" s="27" t="s">
        <v>18</v>
      </c>
      <c r="F3" s="27" t="s">
        <v>19</v>
      </c>
      <c r="H3" s="33" t="s">
        <v>21</v>
      </c>
      <c r="I3" s="33"/>
    </row>
    <row r="4" spans="1:16" x14ac:dyDescent="0.3">
      <c r="A4" s="22">
        <v>44750</v>
      </c>
      <c r="B4" s="16">
        <v>96.92</v>
      </c>
      <c r="C4" s="16">
        <v>3899.38</v>
      </c>
      <c r="H4" s="16" t="s">
        <v>22</v>
      </c>
      <c r="I4" s="16">
        <v>0.66607468034505313</v>
      </c>
    </row>
    <row r="5" spans="1:16" x14ac:dyDescent="0.3">
      <c r="A5" s="22">
        <v>44757</v>
      </c>
      <c r="B5" s="16">
        <v>97.07</v>
      </c>
      <c r="C5" s="16">
        <v>3863.16</v>
      </c>
      <c r="E5" s="16">
        <f>(B5-B4)/B4</f>
        <v>1.5476681799421325E-3</v>
      </c>
      <c r="F5" s="16">
        <f>(C5-C4)/C4</f>
        <v>-9.2886561453359908E-3</v>
      </c>
      <c r="H5" s="16" t="s">
        <v>23</v>
      </c>
      <c r="I5" s="16">
        <v>0.44365547979676467</v>
      </c>
    </row>
    <row r="6" spans="1:16" x14ac:dyDescent="0.3">
      <c r="A6" s="22">
        <v>44764</v>
      </c>
      <c r="B6" s="16">
        <v>102.66</v>
      </c>
      <c r="C6" s="16">
        <v>3961.63</v>
      </c>
      <c r="E6" s="16">
        <f t="shared" ref="E6:E63" si="0">(B6-B5)/B5</f>
        <v>5.7587308128154976E-2</v>
      </c>
      <c r="F6" s="16">
        <f t="shared" ref="F6:F63" si="1">(C6-C5)/C5</f>
        <v>2.5489495646051488E-2</v>
      </c>
      <c r="H6" s="16" t="s">
        <v>24</v>
      </c>
      <c r="I6" s="16">
        <v>0.43389504961776049</v>
      </c>
    </row>
    <row r="7" spans="1:16" x14ac:dyDescent="0.3">
      <c r="A7" s="22">
        <v>44771</v>
      </c>
      <c r="B7" s="16">
        <v>105.61</v>
      </c>
      <c r="C7" s="16">
        <v>4130.29</v>
      </c>
      <c r="E7" s="16">
        <f t="shared" si="0"/>
        <v>2.8735632183908073E-2</v>
      </c>
      <c r="F7" s="16">
        <f t="shared" si="1"/>
        <v>4.2573385197507051E-2</v>
      </c>
      <c r="H7" s="16" t="s">
        <v>25</v>
      </c>
      <c r="I7" s="16">
        <v>2.9244141190012063E-2</v>
      </c>
    </row>
    <row r="8" spans="1:16" ht="16.2" thickBot="1" x14ac:dyDescent="0.35">
      <c r="A8" s="22">
        <v>44778</v>
      </c>
      <c r="B8" s="16">
        <v>105.75</v>
      </c>
      <c r="C8" s="16">
        <v>4145.1899999999996</v>
      </c>
      <c r="E8" s="16">
        <f t="shared" si="0"/>
        <v>1.3256320424202307E-3</v>
      </c>
      <c r="F8" s="16">
        <f t="shared" si="1"/>
        <v>3.6074948732412581E-3</v>
      </c>
      <c r="H8" s="34" t="s">
        <v>26</v>
      </c>
      <c r="I8" s="34">
        <v>59</v>
      </c>
    </row>
    <row r="9" spans="1:16" x14ac:dyDescent="0.3">
      <c r="A9" s="22">
        <v>44785</v>
      </c>
      <c r="B9" s="16">
        <v>111.68</v>
      </c>
      <c r="C9" s="16">
        <v>4280.1499999999996</v>
      </c>
      <c r="E9" s="16">
        <f t="shared" si="0"/>
        <v>5.6075650118203375E-2</v>
      </c>
      <c r="F9" s="16">
        <f t="shared" si="1"/>
        <v>3.2558218079267787E-2</v>
      </c>
    </row>
    <row r="10" spans="1:16" ht="16.2" thickBot="1" x14ac:dyDescent="0.35">
      <c r="A10" s="22">
        <v>44792</v>
      </c>
      <c r="B10" s="16">
        <v>110.05</v>
      </c>
      <c r="C10" s="16">
        <v>4228.4799999999996</v>
      </c>
      <c r="E10" s="16">
        <f t="shared" si="0"/>
        <v>-1.459527220630381E-2</v>
      </c>
      <c r="F10" s="16">
        <f t="shared" si="1"/>
        <v>-1.2072006822190829E-2</v>
      </c>
      <c r="H10" s="16" t="s">
        <v>27</v>
      </c>
    </row>
    <row r="11" spans="1:16" x14ac:dyDescent="0.3">
      <c r="A11" s="22">
        <v>44799</v>
      </c>
      <c r="B11" s="16">
        <v>104.73</v>
      </c>
      <c r="C11" s="16">
        <v>4057.66</v>
      </c>
      <c r="E11" s="16">
        <f t="shared" si="0"/>
        <v>-4.8341662880508798E-2</v>
      </c>
      <c r="F11" s="16">
        <f t="shared" si="1"/>
        <v>-4.0397495080974656E-2</v>
      </c>
      <c r="H11" s="35"/>
      <c r="I11" s="35" t="s">
        <v>32</v>
      </c>
      <c r="J11" s="35" t="s">
        <v>33</v>
      </c>
      <c r="K11" s="35" t="s">
        <v>34</v>
      </c>
      <c r="L11" s="35" t="s">
        <v>35</v>
      </c>
      <c r="M11" s="35" t="s">
        <v>36</v>
      </c>
    </row>
    <row r="12" spans="1:16" x14ac:dyDescent="0.3">
      <c r="A12" s="22">
        <v>44806</v>
      </c>
      <c r="B12" s="16">
        <v>100.77</v>
      </c>
      <c r="C12" s="16">
        <v>3924.26</v>
      </c>
      <c r="E12" s="16">
        <f t="shared" si="0"/>
        <v>-3.7811515325121815E-2</v>
      </c>
      <c r="F12" s="16">
        <f t="shared" si="1"/>
        <v>-3.2876091146128467E-2</v>
      </c>
      <c r="H12" s="16" t="s">
        <v>28</v>
      </c>
      <c r="I12" s="16">
        <v>1</v>
      </c>
      <c r="J12" s="16">
        <v>3.8873588669168409E-2</v>
      </c>
      <c r="K12" s="16">
        <v>3.8873588669168409E-2</v>
      </c>
      <c r="L12" s="16">
        <v>45.454500637801956</v>
      </c>
      <c r="M12" s="16">
        <v>8.5521193174337093E-9</v>
      </c>
    </row>
    <row r="13" spans="1:16" x14ac:dyDescent="0.3">
      <c r="A13" s="22">
        <v>44813</v>
      </c>
      <c r="B13" s="16">
        <v>103.94</v>
      </c>
      <c r="C13" s="16">
        <v>4067.36</v>
      </c>
      <c r="E13" s="16">
        <f t="shared" si="0"/>
        <v>3.1457775131487564E-2</v>
      </c>
      <c r="F13" s="16">
        <f t="shared" si="1"/>
        <v>3.6465473745368529E-2</v>
      </c>
      <c r="H13" s="16" t="s">
        <v>29</v>
      </c>
      <c r="I13" s="16">
        <v>57</v>
      </c>
      <c r="J13" s="16">
        <v>4.8747528254657523E-2</v>
      </c>
      <c r="K13" s="16">
        <v>8.5521979394136008E-4</v>
      </c>
    </row>
    <row r="14" spans="1:16" ht="16.2" thickBot="1" x14ac:dyDescent="0.35">
      <c r="A14" s="22">
        <v>44820</v>
      </c>
      <c r="B14" s="16">
        <v>100.34</v>
      </c>
      <c r="C14" s="16">
        <v>3873.33</v>
      </c>
      <c r="E14" s="16">
        <f t="shared" si="0"/>
        <v>-3.4635366557629346E-2</v>
      </c>
      <c r="F14" s="16">
        <f t="shared" si="1"/>
        <v>-4.770416191337875E-2</v>
      </c>
      <c r="H14" s="34" t="s">
        <v>30</v>
      </c>
      <c r="I14" s="34">
        <v>58</v>
      </c>
      <c r="J14" s="34">
        <v>8.7621116923825931E-2</v>
      </c>
      <c r="K14" s="34"/>
      <c r="L14" s="34"/>
      <c r="M14" s="34"/>
    </row>
    <row r="15" spans="1:16" ht="16.2" thickBot="1" x14ac:dyDescent="0.35">
      <c r="A15" s="22">
        <v>44827</v>
      </c>
      <c r="B15" s="16">
        <v>90.42</v>
      </c>
      <c r="C15" s="16">
        <v>3693.23</v>
      </c>
      <c r="E15" s="16">
        <f t="shared" si="0"/>
        <v>-9.8863862866254745E-2</v>
      </c>
      <c r="F15" s="16">
        <f t="shared" si="1"/>
        <v>-4.6497458259430496E-2</v>
      </c>
    </row>
    <row r="16" spans="1:16" x14ac:dyDescent="0.3">
      <c r="A16" s="22">
        <v>44834</v>
      </c>
      <c r="B16" s="16">
        <v>90.12</v>
      </c>
      <c r="C16" s="16">
        <v>3585.62</v>
      </c>
      <c r="E16" s="16">
        <f t="shared" si="0"/>
        <v>-3.3178500331784689E-3</v>
      </c>
      <c r="F16" s="16">
        <f t="shared" si="1"/>
        <v>-2.9137096796029525E-2</v>
      </c>
      <c r="H16" s="35"/>
      <c r="I16" s="35" t="s">
        <v>37</v>
      </c>
      <c r="J16" s="35" t="s">
        <v>25</v>
      </c>
      <c r="K16" s="35" t="s">
        <v>38</v>
      </c>
      <c r="L16" s="35" t="s">
        <v>39</v>
      </c>
      <c r="M16" s="35" t="s">
        <v>40</v>
      </c>
      <c r="N16" s="35" t="s">
        <v>41</v>
      </c>
      <c r="O16" s="35" t="s">
        <v>42</v>
      </c>
      <c r="P16" s="35" t="s">
        <v>43</v>
      </c>
    </row>
    <row r="17" spans="1:16" x14ac:dyDescent="0.3">
      <c r="A17" s="22">
        <v>44841</v>
      </c>
      <c r="B17" s="16">
        <v>90.55</v>
      </c>
      <c r="C17" s="16">
        <v>3639.66</v>
      </c>
      <c r="E17" s="16">
        <f t="shared" si="0"/>
        <v>4.7714158899244625E-3</v>
      </c>
      <c r="F17" s="16">
        <f t="shared" si="1"/>
        <v>1.5071312632124979E-2</v>
      </c>
      <c r="H17" s="16" t="s">
        <v>31</v>
      </c>
      <c r="I17" s="16">
        <v>-1.6490327258711582E-3</v>
      </c>
      <c r="J17" s="16">
        <v>3.8254050202723659E-3</v>
      </c>
      <c r="K17" s="16">
        <v>-0.43107402147805735</v>
      </c>
      <c r="L17" s="16">
        <v>0.66804045551092894</v>
      </c>
      <c r="M17" s="16">
        <v>-9.3092741467649832E-3</v>
      </c>
      <c r="N17" s="16">
        <v>6.0112086950226667E-3</v>
      </c>
      <c r="O17" s="16">
        <v>-9.3092741467649832E-3</v>
      </c>
      <c r="P17" s="16">
        <v>6.0112086950226667E-3</v>
      </c>
    </row>
    <row r="18" spans="1:16" ht="16.2" thickBot="1" x14ac:dyDescent="0.35">
      <c r="A18" s="22">
        <v>44848</v>
      </c>
      <c r="B18" s="16">
        <v>89.17</v>
      </c>
      <c r="C18" s="16">
        <v>3583.07</v>
      </c>
      <c r="E18" s="16">
        <f t="shared" si="0"/>
        <v>-1.5240198785201496E-2</v>
      </c>
      <c r="F18" s="16">
        <f t="shared" si="1"/>
        <v>-1.5548155596951279E-2</v>
      </c>
      <c r="H18" s="34" t="s">
        <v>44</v>
      </c>
      <c r="I18" s="34">
        <v>1.0613125137772641</v>
      </c>
      <c r="J18" s="34">
        <v>0.15741816278489557</v>
      </c>
      <c r="K18" s="34">
        <v>6.7419953009329499</v>
      </c>
      <c r="L18" s="34">
        <v>8.5521193174336448E-9</v>
      </c>
      <c r="M18" s="34">
        <v>0.7460880801354618</v>
      </c>
      <c r="N18" s="34">
        <v>1.3765369474190665</v>
      </c>
      <c r="O18" s="34">
        <v>0.7460880801354618</v>
      </c>
      <c r="P18" s="34">
        <v>1.3765369474190665</v>
      </c>
    </row>
    <row r="19" spans="1:16" x14ac:dyDescent="0.3">
      <c r="A19" s="22">
        <v>44855</v>
      </c>
      <c r="B19" s="16">
        <v>92.27</v>
      </c>
      <c r="C19" s="16">
        <v>3752.75</v>
      </c>
      <c r="E19" s="16">
        <f t="shared" si="0"/>
        <v>3.4765055511943414E-2</v>
      </c>
      <c r="F19" s="16">
        <f t="shared" si="1"/>
        <v>4.7356038257695167E-2</v>
      </c>
    </row>
    <row r="20" spans="1:16" x14ac:dyDescent="0.3">
      <c r="A20" s="22">
        <v>44862</v>
      </c>
      <c r="B20" s="16">
        <v>98.87</v>
      </c>
      <c r="C20" s="16">
        <v>3901.06</v>
      </c>
      <c r="E20" s="16">
        <f t="shared" si="0"/>
        <v>7.1529207759835359E-2</v>
      </c>
      <c r="F20" s="16">
        <f t="shared" si="1"/>
        <v>3.9520351742055808E-2</v>
      </c>
    </row>
    <row r="21" spans="1:16" x14ac:dyDescent="0.3">
      <c r="A21" s="22">
        <v>44869</v>
      </c>
      <c r="B21" s="16">
        <v>105.09</v>
      </c>
      <c r="C21" s="16">
        <v>3770.55</v>
      </c>
      <c r="E21" s="16">
        <f t="shared" si="0"/>
        <v>6.2910893091938896E-2</v>
      </c>
      <c r="F21" s="16">
        <f t="shared" si="1"/>
        <v>-3.345500966403997E-2</v>
      </c>
    </row>
    <row r="22" spans="1:16" x14ac:dyDescent="0.3">
      <c r="A22" s="22">
        <v>44876</v>
      </c>
      <c r="B22" s="16">
        <v>107.77</v>
      </c>
      <c r="C22" s="16">
        <v>3992.93</v>
      </c>
      <c r="E22" s="16">
        <f t="shared" si="0"/>
        <v>2.5501950708916095E-2</v>
      </c>
      <c r="F22" s="16">
        <f t="shared" si="1"/>
        <v>5.8978133163596728E-2</v>
      </c>
      <c r="H22" s="45" t="s">
        <v>45</v>
      </c>
      <c r="I22" s="45"/>
      <c r="J22" s="45"/>
      <c r="K22" s="29">
        <f>I18</f>
        <v>1.0613125137772641</v>
      </c>
    </row>
    <row r="23" spans="1:16" x14ac:dyDescent="0.3">
      <c r="A23" s="22">
        <v>44883</v>
      </c>
      <c r="B23" s="16">
        <v>108.41</v>
      </c>
      <c r="C23" s="16">
        <v>3965.34</v>
      </c>
      <c r="E23" s="16">
        <f t="shared" si="0"/>
        <v>5.9385728867031697E-3</v>
      </c>
      <c r="F23" s="16">
        <f t="shared" si="1"/>
        <v>-6.9097129175817486E-3</v>
      </c>
    </row>
    <row r="24" spans="1:16" x14ac:dyDescent="0.3">
      <c r="A24" s="22">
        <v>44890</v>
      </c>
      <c r="B24" s="16">
        <v>110.25</v>
      </c>
      <c r="C24" s="16">
        <v>4026.12</v>
      </c>
      <c r="E24" s="16">
        <f t="shared" si="0"/>
        <v>1.6972604003320759E-2</v>
      </c>
      <c r="F24" s="16">
        <f t="shared" si="1"/>
        <v>1.5327815521493678E-2</v>
      </c>
    </row>
    <row r="25" spans="1:16" x14ac:dyDescent="0.3">
      <c r="A25" s="22">
        <v>44897</v>
      </c>
      <c r="B25" s="16">
        <v>109.44</v>
      </c>
      <c r="C25" s="16">
        <v>4071.7</v>
      </c>
      <c r="E25" s="16">
        <f t="shared" si="0"/>
        <v>-7.3469387755102245E-3</v>
      </c>
      <c r="F25" s="16">
        <f t="shared" si="1"/>
        <v>1.1321073390758329E-2</v>
      </c>
    </row>
    <row r="26" spans="1:16" x14ac:dyDescent="0.3">
      <c r="A26" s="22">
        <v>44904</v>
      </c>
      <c r="B26" s="16">
        <v>107.65</v>
      </c>
      <c r="C26" s="16">
        <v>3934.38</v>
      </c>
      <c r="E26" s="16">
        <f t="shared" si="0"/>
        <v>-1.6355994152046711E-2</v>
      </c>
      <c r="F26" s="16">
        <f t="shared" si="1"/>
        <v>-3.3725470933516646E-2</v>
      </c>
    </row>
    <row r="27" spans="1:16" x14ac:dyDescent="0.3">
      <c r="A27" s="22">
        <v>44911</v>
      </c>
      <c r="B27" s="16">
        <v>102.53</v>
      </c>
      <c r="C27" s="16">
        <v>3852.36</v>
      </c>
      <c r="E27" s="16">
        <f t="shared" si="0"/>
        <v>-4.7561542034370685E-2</v>
      </c>
      <c r="F27" s="16">
        <f t="shared" si="1"/>
        <v>-2.0846994952190685E-2</v>
      </c>
    </row>
    <row r="28" spans="1:16" x14ac:dyDescent="0.3">
      <c r="A28" s="22">
        <v>44918</v>
      </c>
      <c r="B28" s="16">
        <v>102.34</v>
      </c>
      <c r="C28" s="16">
        <v>3844.82</v>
      </c>
      <c r="E28" s="16">
        <f t="shared" si="0"/>
        <v>-1.8531161611235515E-3</v>
      </c>
      <c r="F28" s="16">
        <f t="shared" si="1"/>
        <v>-1.957241794640159E-3</v>
      </c>
    </row>
    <row r="29" spans="1:16" x14ac:dyDescent="0.3">
      <c r="A29" s="22">
        <v>44925</v>
      </c>
      <c r="B29" s="16">
        <v>101.04</v>
      </c>
      <c r="C29" s="16">
        <v>3839.5</v>
      </c>
      <c r="E29" s="16">
        <f t="shared" si="0"/>
        <v>-1.2702755520812948E-2</v>
      </c>
      <c r="F29" s="16">
        <f t="shared" si="1"/>
        <v>-1.3836798601755513E-3</v>
      </c>
    </row>
    <row r="30" spans="1:16" x14ac:dyDescent="0.3">
      <c r="A30" s="22">
        <v>44932</v>
      </c>
      <c r="B30" s="16">
        <v>104.24</v>
      </c>
      <c r="C30" s="16">
        <v>3895.08</v>
      </c>
      <c r="E30" s="16">
        <f t="shared" si="0"/>
        <v>3.1670625494853409E-2</v>
      </c>
      <c r="F30" s="16">
        <f t="shared" si="1"/>
        <v>1.4475843208751121E-2</v>
      </c>
    </row>
    <row r="31" spans="1:16" x14ac:dyDescent="0.3">
      <c r="A31" s="22">
        <v>44939</v>
      </c>
      <c r="B31" s="16">
        <v>109.15</v>
      </c>
      <c r="C31" s="16">
        <v>3999.09</v>
      </c>
      <c r="E31" s="16">
        <f t="shared" si="0"/>
        <v>4.7102839600921056E-2</v>
      </c>
      <c r="F31" s="16">
        <f t="shared" si="1"/>
        <v>2.6702917526726079E-2</v>
      </c>
    </row>
    <row r="32" spans="1:16" x14ac:dyDescent="0.3">
      <c r="A32" s="22">
        <v>44946</v>
      </c>
      <c r="B32" s="16">
        <v>107.65</v>
      </c>
      <c r="C32" s="16">
        <v>3972.61</v>
      </c>
      <c r="E32" s="16">
        <f t="shared" si="0"/>
        <v>-1.374255611543747E-2</v>
      </c>
      <c r="F32" s="16">
        <f t="shared" si="1"/>
        <v>-6.6215063927043448E-3</v>
      </c>
    </row>
    <row r="33" spans="1:6" x14ac:dyDescent="0.3">
      <c r="A33" s="22">
        <v>44953</v>
      </c>
      <c r="B33" s="16">
        <v>111.38</v>
      </c>
      <c r="C33" s="16">
        <v>4070.56</v>
      </c>
      <c r="E33" s="16">
        <f t="shared" si="0"/>
        <v>3.4649326521133207E-2</v>
      </c>
      <c r="F33" s="16">
        <f t="shared" si="1"/>
        <v>2.4656334248768397E-2</v>
      </c>
    </row>
    <row r="34" spans="1:6" x14ac:dyDescent="0.3">
      <c r="A34" s="22">
        <v>44960</v>
      </c>
      <c r="B34" s="16">
        <v>113.04</v>
      </c>
      <c r="C34" s="16">
        <v>4136.4799999999996</v>
      </c>
      <c r="E34" s="16">
        <f t="shared" si="0"/>
        <v>1.4903932483390293E-2</v>
      </c>
      <c r="F34" s="16">
        <f t="shared" si="1"/>
        <v>1.6194331983805575E-2</v>
      </c>
    </row>
    <row r="35" spans="1:6" x14ac:dyDescent="0.3">
      <c r="A35" s="22">
        <v>44967</v>
      </c>
      <c r="B35" s="16">
        <v>109.97</v>
      </c>
      <c r="C35" s="16">
        <v>4090.46</v>
      </c>
      <c r="E35" s="16">
        <f t="shared" si="0"/>
        <v>-2.7158527954706361E-2</v>
      </c>
      <c r="F35" s="16">
        <f t="shared" si="1"/>
        <v>-1.1125401307391678E-2</v>
      </c>
    </row>
    <row r="36" spans="1:6" x14ac:dyDescent="0.3">
      <c r="A36" s="22">
        <v>44974</v>
      </c>
      <c r="B36" s="16">
        <v>109.09</v>
      </c>
      <c r="C36" s="16">
        <v>4079.09</v>
      </c>
      <c r="E36" s="16">
        <f t="shared" si="0"/>
        <v>-8.0021824133854266E-3</v>
      </c>
      <c r="F36" s="16">
        <f t="shared" si="1"/>
        <v>-2.779638475868213E-3</v>
      </c>
    </row>
    <row r="37" spans="1:6" x14ac:dyDescent="0.3">
      <c r="A37" s="22">
        <v>44981</v>
      </c>
      <c r="B37" s="16">
        <v>107.02</v>
      </c>
      <c r="C37" s="16">
        <v>3970.04</v>
      </c>
      <c r="E37" s="16">
        <f t="shared" si="0"/>
        <v>-1.8975158126317785E-2</v>
      </c>
      <c r="F37" s="16">
        <f t="shared" si="1"/>
        <v>-2.6733903885425469E-2</v>
      </c>
    </row>
    <row r="38" spans="1:6" x14ac:dyDescent="0.3">
      <c r="A38" s="22">
        <v>44988</v>
      </c>
      <c r="B38" s="16">
        <v>107.25</v>
      </c>
      <c r="C38" s="16">
        <v>4045.64</v>
      </c>
      <c r="E38" s="16">
        <f t="shared" si="0"/>
        <v>2.1491310035507754E-3</v>
      </c>
      <c r="F38" s="16">
        <f t="shared" si="1"/>
        <v>1.9042629293407599E-2</v>
      </c>
    </row>
    <row r="39" spans="1:6" x14ac:dyDescent="0.3">
      <c r="A39" s="22">
        <v>44995</v>
      </c>
      <c r="B39" s="16">
        <v>96.5</v>
      </c>
      <c r="C39" s="16">
        <v>3861.59</v>
      </c>
      <c r="E39" s="16">
        <f t="shared" si="0"/>
        <v>-0.10023310023310024</v>
      </c>
      <c r="F39" s="16">
        <f t="shared" si="1"/>
        <v>-4.5493420076922253E-2</v>
      </c>
    </row>
    <row r="40" spans="1:6" x14ac:dyDescent="0.3">
      <c r="A40" s="22">
        <v>45002</v>
      </c>
      <c r="B40" s="16">
        <v>91.88</v>
      </c>
      <c r="C40" s="16">
        <v>3916.64</v>
      </c>
      <c r="E40" s="16">
        <f t="shared" si="0"/>
        <v>-4.7875647668393827E-2</v>
      </c>
      <c r="F40" s="16">
        <f t="shared" si="1"/>
        <v>1.4255785829153204E-2</v>
      </c>
    </row>
    <row r="41" spans="1:6" x14ac:dyDescent="0.3">
      <c r="A41" s="22">
        <v>45009</v>
      </c>
      <c r="B41" s="16">
        <v>92.51</v>
      </c>
      <c r="C41" s="16">
        <v>3970.99</v>
      </c>
      <c r="E41" s="16">
        <f t="shared" si="0"/>
        <v>6.8567696996082901E-3</v>
      </c>
      <c r="F41" s="16">
        <f t="shared" si="1"/>
        <v>1.3876690224273845E-2</v>
      </c>
    </row>
    <row r="42" spans="1:6" x14ac:dyDescent="0.3">
      <c r="A42" s="22">
        <v>45016</v>
      </c>
      <c r="B42" s="16">
        <v>98.83</v>
      </c>
      <c r="C42" s="16">
        <v>4109.3100000000004</v>
      </c>
      <c r="E42" s="16">
        <f t="shared" si="0"/>
        <v>6.8316938709328645E-2</v>
      </c>
      <c r="F42" s="16">
        <f t="shared" si="1"/>
        <v>3.4832623602678581E-2</v>
      </c>
    </row>
    <row r="43" spans="1:6" x14ac:dyDescent="0.3">
      <c r="A43" s="22">
        <v>45022</v>
      </c>
      <c r="B43" s="16">
        <v>97.74</v>
      </c>
      <c r="C43" s="16">
        <v>4105.0200000000004</v>
      </c>
      <c r="E43" s="16">
        <f t="shared" si="0"/>
        <v>-1.10290397652535E-2</v>
      </c>
      <c r="F43" s="16">
        <f t="shared" si="1"/>
        <v>-1.0439708856231249E-3</v>
      </c>
    </row>
    <row r="44" spans="1:6" x14ac:dyDescent="0.3">
      <c r="A44" s="22">
        <v>45030</v>
      </c>
      <c r="B44" s="16">
        <v>96.37</v>
      </c>
      <c r="C44" s="16">
        <v>4137.6400000000003</v>
      </c>
      <c r="E44" s="16">
        <f t="shared" si="0"/>
        <v>-1.4016779210149278E-2</v>
      </c>
      <c r="F44" s="16">
        <f t="shared" si="1"/>
        <v>7.9463681053928824E-3</v>
      </c>
    </row>
    <row r="45" spans="1:6" x14ac:dyDescent="0.3">
      <c r="A45" s="22">
        <v>45037</v>
      </c>
      <c r="B45" s="16">
        <v>97.28</v>
      </c>
      <c r="C45" s="16">
        <v>4133.5200000000004</v>
      </c>
      <c r="E45" s="16">
        <f t="shared" si="0"/>
        <v>9.4427726470893078E-3</v>
      </c>
      <c r="F45" s="16">
        <f t="shared" si="1"/>
        <v>-9.95736700147884E-4</v>
      </c>
    </row>
    <row r="46" spans="1:6" x14ac:dyDescent="0.3">
      <c r="A46" s="22">
        <v>45044</v>
      </c>
      <c r="B46" s="16">
        <v>98.89</v>
      </c>
      <c r="C46" s="16">
        <v>4169.4799999999996</v>
      </c>
      <c r="E46" s="16">
        <f t="shared" si="0"/>
        <v>1.6550164473684206E-2</v>
      </c>
      <c r="F46" s="16">
        <f t="shared" si="1"/>
        <v>8.6996071145171959E-3</v>
      </c>
    </row>
    <row r="47" spans="1:6" x14ac:dyDescent="0.3">
      <c r="A47" s="22">
        <v>45051</v>
      </c>
      <c r="B47" s="16">
        <v>96.34</v>
      </c>
      <c r="C47" s="16">
        <v>4136.25</v>
      </c>
      <c r="E47" s="16">
        <f t="shared" si="0"/>
        <v>-2.5786227121043555E-2</v>
      </c>
      <c r="F47" s="16">
        <f t="shared" si="1"/>
        <v>-7.9698187783607474E-3</v>
      </c>
    </row>
    <row r="48" spans="1:6" x14ac:dyDescent="0.3">
      <c r="A48" s="22">
        <v>45058</v>
      </c>
      <c r="B48" s="16">
        <v>91.41</v>
      </c>
      <c r="C48" s="16">
        <v>4124.08</v>
      </c>
      <c r="E48" s="16">
        <f t="shared" si="0"/>
        <v>-5.1172929209051345E-2</v>
      </c>
      <c r="F48" s="16">
        <f t="shared" si="1"/>
        <v>-2.9422786340284248E-3</v>
      </c>
    </row>
    <row r="49" spans="1:6" x14ac:dyDescent="0.3">
      <c r="A49" s="22">
        <v>45065</v>
      </c>
      <c r="B49" s="16">
        <v>88.74</v>
      </c>
      <c r="C49" s="16">
        <v>4191.9799999999996</v>
      </c>
      <c r="E49" s="16">
        <f t="shared" si="0"/>
        <v>-2.9209058089924536E-2</v>
      </c>
      <c r="F49" s="16">
        <f t="shared" si="1"/>
        <v>1.646427809353835E-2</v>
      </c>
    </row>
    <row r="50" spans="1:6" x14ac:dyDescent="0.3">
      <c r="A50" s="22">
        <v>45072</v>
      </c>
      <c r="B50" s="16">
        <v>87.06</v>
      </c>
      <c r="C50" s="16">
        <v>4205.45</v>
      </c>
      <c r="E50" s="16">
        <f t="shared" si="0"/>
        <v>-1.8931710615280511E-2</v>
      </c>
      <c r="F50" s="16">
        <f t="shared" si="1"/>
        <v>3.2132786893067848E-3</v>
      </c>
    </row>
    <row r="51" spans="1:6" x14ac:dyDescent="0.3">
      <c r="A51" s="22">
        <v>45079</v>
      </c>
      <c r="B51" s="16">
        <v>91.14</v>
      </c>
      <c r="C51" s="16">
        <v>4282.37</v>
      </c>
      <c r="E51" s="16">
        <f t="shared" si="0"/>
        <v>4.6864231564438301E-2</v>
      </c>
      <c r="F51" s="16">
        <f t="shared" si="1"/>
        <v>1.8290551546207914E-2</v>
      </c>
    </row>
    <row r="52" spans="1:6" x14ac:dyDescent="0.3">
      <c r="A52" s="22">
        <v>45086</v>
      </c>
      <c r="B52" s="16">
        <v>96.14</v>
      </c>
      <c r="C52" s="16">
        <v>4298.8599999999997</v>
      </c>
      <c r="E52" s="16">
        <f t="shared" si="0"/>
        <v>5.4860653938994954E-2</v>
      </c>
      <c r="F52" s="16">
        <f t="shared" si="1"/>
        <v>3.8506714739734733E-3</v>
      </c>
    </row>
    <row r="53" spans="1:6" x14ac:dyDescent="0.3">
      <c r="A53" s="22">
        <v>45093</v>
      </c>
      <c r="B53" s="16">
        <v>95.93</v>
      </c>
      <c r="C53" s="16">
        <v>4409.59</v>
      </c>
      <c r="E53" s="16">
        <f t="shared" si="0"/>
        <v>-2.1843145412938814E-3</v>
      </c>
      <c r="F53" s="16">
        <f t="shared" si="1"/>
        <v>2.5757991653601299E-2</v>
      </c>
    </row>
    <row r="54" spans="1:6" x14ac:dyDescent="0.3">
      <c r="A54" s="22">
        <v>45100</v>
      </c>
      <c r="B54" s="16">
        <v>90.1</v>
      </c>
      <c r="C54" s="16">
        <v>4348.33</v>
      </c>
      <c r="E54" s="16">
        <f t="shared" si="0"/>
        <v>-6.0773480662983555E-2</v>
      </c>
      <c r="F54" s="16">
        <f t="shared" si="1"/>
        <v>-1.3892448050725854E-2</v>
      </c>
    </row>
    <row r="55" spans="1:6" x14ac:dyDescent="0.3">
      <c r="A55" s="22">
        <v>45107</v>
      </c>
      <c r="B55" s="16">
        <v>96.77</v>
      </c>
      <c r="C55" s="16">
        <v>4450.38</v>
      </c>
      <c r="E55" s="16">
        <f t="shared" si="0"/>
        <v>7.4028856825749195E-2</v>
      </c>
      <c r="F55" s="16">
        <f t="shared" si="1"/>
        <v>2.3468779968401705E-2</v>
      </c>
    </row>
    <row r="56" spans="1:6" x14ac:dyDescent="0.3">
      <c r="A56" s="22">
        <v>45114</v>
      </c>
      <c r="B56" s="16">
        <v>95.98</v>
      </c>
      <c r="C56" s="16">
        <v>4398.95</v>
      </c>
      <c r="E56" s="16">
        <f t="shared" si="0"/>
        <v>-8.1636870931072868E-3</v>
      </c>
      <c r="F56" s="16">
        <f t="shared" si="1"/>
        <v>-1.155631653926188E-2</v>
      </c>
    </row>
    <row r="57" spans="1:6" x14ac:dyDescent="0.3">
      <c r="A57" s="22">
        <v>45121</v>
      </c>
      <c r="B57" s="16">
        <v>100.27</v>
      </c>
      <c r="C57" s="16">
        <v>4505.42</v>
      </c>
      <c r="E57" s="16">
        <f t="shared" si="0"/>
        <v>4.4696811835799037E-2</v>
      </c>
      <c r="F57" s="16">
        <f t="shared" si="1"/>
        <v>2.4203503108696452E-2</v>
      </c>
    </row>
    <row r="58" spans="1:6" x14ac:dyDescent="0.3">
      <c r="A58" s="22">
        <v>45128</v>
      </c>
      <c r="B58" s="16">
        <v>103.25</v>
      </c>
      <c r="C58" s="16">
        <v>4536.34</v>
      </c>
      <c r="E58" s="16">
        <f t="shared" si="0"/>
        <v>2.9719756657026069E-2</v>
      </c>
      <c r="F58" s="16">
        <f t="shared" si="1"/>
        <v>6.862845195342515E-3</v>
      </c>
    </row>
    <row r="59" spans="1:6" x14ac:dyDescent="0.3">
      <c r="A59" s="22">
        <v>45135</v>
      </c>
      <c r="B59" s="16">
        <v>100.93</v>
      </c>
      <c r="C59" s="16">
        <v>4582.2299999999996</v>
      </c>
      <c r="E59" s="16">
        <f t="shared" si="0"/>
        <v>-2.2469733656174266E-2</v>
      </c>
      <c r="F59" s="16">
        <f t="shared" si="1"/>
        <v>1.0116084773187066E-2</v>
      </c>
    </row>
    <row r="60" spans="1:6" x14ac:dyDescent="0.3">
      <c r="A60" s="22">
        <v>45142</v>
      </c>
      <c r="B60" s="16">
        <v>103.42</v>
      </c>
      <c r="C60" s="16">
        <v>4478.03</v>
      </c>
      <c r="E60" s="16">
        <f t="shared" si="0"/>
        <v>2.4670563757059297E-2</v>
      </c>
      <c r="F60" s="16">
        <f t="shared" si="1"/>
        <v>-2.2740019597444875E-2</v>
      </c>
    </row>
    <row r="61" spans="1:6" x14ac:dyDescent="0.3">
      <c r="A61" s="22">
        <v>45149</v>
      </c>
      <c r="B61" s="16">
        <v>102.21</v>
      </c>
      <c r="C61" s="16">
        <v>4464.05</v>
      </c>
      <c r="E61" s="16">
        <f t="shared" si="0"/>
        <v>-1.1699864629665518E-2</v>
      </c>
      <c r="F61" s="16">
        <f t="shared" si="1"/>
        <v>-3.1219085178079567E-3</v>
      </c>
    </row>
    <row r="62" spans="1:6" x14ac:dyDescent="0.3">
      <c r="A62" s="22">
        <v>45156</v>
      </c>
      <c r="B62" s="16">
        <v>96.42</v>
      </c>
      <c r="C62" s="16">
        <v>4369.71</v>
      </c>
      <c r="E62" s="16">
        <f t="shared" si="0"/>
        <v>-5.6648077487525608E-2</v>
      </c>
      <c r="F62" s="16">
        <f t="shared" si="1"/>
        <v>-2.1133275836964224E-2</v>
      </c>
    </row>
    <row r="63" spans="1:6" x14ac:dyDescent="0.3">
      <c r="A63" s="22">
        <v>45163</v>
      </c>
      <c r="B63" s="16">
        <v>97.56</v>
      </c>
      <c r="C63" s="16">
        <v>4405.71</v>
      </c>
      <c r="E63" s="16">
        <f t="shared" si="0"/>
        <v>1.1823273179838214E-2</v>
      </c>
      <c r="F63" s="16">
        <f t="shared" si="1"/>
        <v>8.2385329918919104E-3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29A1-6A31-409E-AE46-F1BBB9659DE6}">
  <dimension ref="A1:P132"/>
  <sheetViews>
    <sheetView workbookViewId="0">
      <selection activeCell="L6" sqref="L6"/>
    </sheetView>
  </sheetViews>
  <sheetFormatPr defaultColWidth="9.109375" defaultRowHeight="15.6" x14ac:dyDescent="0.3"/>
  <cols>
    <col min="1" max="1" width="11.88671875" style="16" bestFit="1" customWidth="1"/>
    <col min="2" max="2" width="11.6640625" style="17" bestFit="1" customWidth="1"/>
    <col min="3" max="3" width="10.88671875" style="16" customWidth="1"/>
    <col min="4" max="4" width="13.109375" style="16" customWidth="1"/>
    <col min="5" max="5" width="20.33203125" style="16" customWidth="1"/>
    <col min="6" max="6" width="20.5546875" style="16" customWidth="1"/>
    <col min="7" max="8" width="17.88671875" style="16" customWidth="1"/>
    <col min="9" max="9" width="18.88671875" style="16" customWidth="1"/>
    <col min="10" max="10" width="14.5546875" style="16" customWidth="1"/>
    <col min="11" max="12" width="18.88671875" style="16" customWidth="1"/>
    <col min="13" max="13" width="21.5546875" style="16" customWidth="1"/>
    <col min="14" max="14" width="1" style="16" customWidth="1"/>
    <col min="15" max="15" width="11.6640625" style="18" customWidth="1"/>
    <col min="16" max="16" width="14.44140625" style="16" customWidth="1"/>
    <col min="17" max="16384" width="9.109375" style="16"/>
  </cols>
  <sheetData>
    <row r="1" spans="1:16" x14ac:dyDescent="0.3">
      <c r="A1" s="51" t="s">
        <v>67</v>
      </c>
      <c r="B1" s="52"/>
      <c r="C1" s="51"/>
    </row>
    <row r="3" spans="1:16" x14ac:dyDescent="0.3">
      <c r="A3" s="19" t="s">
        <v>0</v>
      </c>
      <c r="B3" s="20" t="s">
        <v>55</v>
      </c>
      <c r="C3" s="19" t="s">
        <v>68</v>
      </c>
      <c r="D3" s="19" t="s">
        <v>69</v>
      </c>
      <c r="E3" s="19" t="s">
        <v>70</v>
      </c>
      <c r="F3" s="19" t="s">
        <v>71</v>
      </c>
      <c r="G3" s="19" t="s">
        <v>72</v>
      </c>
      <c r="H3" s="19" t="s">
        <v>74</v>
      </c>
      <c r="I3" s="21" t="s">
        <v>75</v>
      </c>
      <c r="J3" s="18"/>
      <c r="K3" s="18"/>
      <c r="L3" s="18"/>
      <c r="M3" s="18"/>
      <c r="N3" s="18"/>
      <c r="O3" s="18" t="s">
        <v>55</v>
      </c>
      <c r="P3" s="16" t="s">
        <v>69</v>
      </c>
    </row>
    <row r="4" spans="1:16" x14ac:dyDescent="0.3">
      <c r="A4" s="22">
        <v>45167</v>
      </c>
      <c r="B4" s="17">
        <v>0.39583333999999998</v>
      </c>
      <c r="C4" s="16">
        <v>243.2</v>
      </c>
      <c r="D4" s="16" cm="1">
        <f t="array" ref="D4:D63">VLOOKUP(B4:B63,O4:P132,2,TRUE)</f>
        <v>4434.34</v>
      </c>
      <c r="O4" s="18">
        <v>0.39583333999999998</v>
      </c>
      <c r="P4" s="16">
        <v>4434.34</v>
      </c>
    </row>
    <row r="5" spans="1:16" x14ac:dyDescent="0.3">
      <c r="A5" s="22">
        <v>45167</v>
      </c>
      <c r="B5" s="17">
        <v>0.39652777</v>
      </c>
      <c r="C5" s="16">
        <v>244.68</v>
      </c>
      <c r="D5" s="16">
        <v>4433.63</v>
      </c>
      <c r="E5" s="16">
        <f t="shared" ref="E5:E36" si="0">(C5-C4)/C4</f>
        <v>6.085526315789549E-3</v>
      </c>
      <c r="F5" s="16">
        <f t="shared" ref="F5:F36" si="1">(D5-D4)/D4</f>
        <v>-1.6011401922271101E-4</v>
      </c>
      <c r="G5" s="16">
        <f t="shared" ref="G5:G36" si="2">E5/(SQRT(B5-B4))</f>
        <v>0.23093188872958467</v>
      </c>
      <c r="H5" s="16">
        <f t="shared" ref="H5:H36" si="3">1/(SQRT(B5-B4))</f>
        <v>37.947726580428579</v>
      </c>
      <c r="I5" s="16">
        <f t="shared" ref="I5:I36" si="4">F5/(SQRT(B5-B4))</f>
        <v>-6.0759630231569228E-3</v>
      </c>
      <c r="O5" s="18">
        <v>0.39652777</v>
      </c>
      <c r="P5" s="16">
        <v>4433.63</v>
      </c>
    </row>
    <row r="6" spans="1:16" x14ac:dyDescent="0.3">
      <c r="A6" s="22">
        <v>45167</v>
      </c>
      <c r="B6" s="17">
        <v>0.39791666999999997</v>
      </c>
      <c r="C6" s="16">
        <v>244.67</v>
      </c>
      <c r="D6" s="16">
        <v>4435.29</v>
      </c>
      <c r="E6" s="16">
        <f t="shared" si="0"/>
        <v>-4.0869707372974199E-5</v>
      </c>
      <c r="F6" s="16">
        <f t="shared" si="1"/>
        <v>3.7441103565246861E-4</v>
      </c>
      <c r="G6" s="16">
        <f t="shared" si="2"/>
        <v>-1.0966449403069594E-3</v>
      </c>
      <c r="H6" s="16">
        <f t="shared" si="3"/>
        <v>26.832708399378824</v>
      </c>
      <c r="I6" s="16">
        <f t="shared" si="4"/>
        <v>1.0046462141172118E-2</v>
      </c>
      <c r="O6" s="18">
        <v>0.39722222000000001</v>
      </c>
      <c r="P6" s="16">
        <v>4434.1099999999997</v>
      </c>
    </row>
    <row r="7" spans="1:16" x14ac:dyDescent="0.3">
      <c r="A7" s="22">
        <v>45167</v>
      </c>
      <c r="B7" s="17">
        <v>0.39930555000000001</v>
      </c>
      <c r="C7" s="16">
        <v>244.93</v>
      </c>
      <c r="D7" s="16">
        <v>4436.4799999999996</v>
      </c>
      <c r="E7" s="16">
        <f t="shared" si="0"/>
        <v>1.062655822127843E-3</v>
      </c>
      <c r="F7" s="16">
        <f t="shared" si="1"/>
        <v>2.6830263635514246E-4</v>
      </c>
      <c r="G7" s="16">
        <f t="shared" si="2"/>
        <v>2.8514139104956138E-2</v>
      </c>
      <c r="H7" s="16">
        <f t="shared" si="3"/>
        <v>26.832901595419614</v>
      </c>
      <c r="I7" s="16">
        <f t="shared" si="4"/>
        <v>7.1993382391091904E-3</v>
      </c>
      <c r="O7" s="18">
        <v>0.39791666999999997</v>
      </c>
      <c r="P7" s="16">
        <v>4435.29</v>
      </c>
    </row>
    <row r="8" spans="1:16" x14ac:dyDescent="0.3">
      <c r="A8" s="22">
        <v>45167</v>
      </c>
      <c r="B8" s="17">
        <v>0.4</v>
      </c>
      <c r="C8" s="16">
        <v>245.13499999999999</v>
      </c>
      <c r="D8" s="16">
        <v>4436.01</v>
      </c>
      <c r="E8" s="16">
        <f t="shared" si="0"/>
        <v>8.3697382925727382E-4</v>
      </c>
      <c r="F8" s="16">
        <f t="shared" si="1"/>
        <v>-1.0593984420066025E-4</v>
      </c>
      <c r="G8" s="16">
        <f t="shared" si="2"/>
        <v>3.1760796665937445E-2</v>
      </c>
      <c r="H8" s="16">
        <f t="shared" si="3"/>
        <v>37.947180133603233</v>
      </c>
      <c r="I8" s="16">
        <f t="shared" si="4"/>
        <v>-4.0201183512083164E-3</v>
      </c>
      <c r="O8" s="18">
        <v>0.3986111</v>
      </c>
      <c r="P8" s="16">
        <v>4437.08</v>
      </c>
    </row>
    <row r="9" spans="1:16" x14ac:dyDescent="0.3">
      <c r="A9" s="22">
        <v>45167</v>
      </c>
      <c r="B9" s="17">
        <v>0.40069442999999999</v>
      </c>
      <c r="C9" s="16">
        <v>245.56</v>
      </c>
      <c r="D9" s="16">
        <v>4436.1000000000004</v>
      </c>
      <c r="E9" s="16">
        <f t="shared" si="0"/>
        <v>1.7337385522263706E-3</v>
      </c>
      <c r="F9" s="16">
        <f t="shared" si="1"/>
        <v>2.0288502505662863E-5</v>
      </c>
      <c r="G9" s="16">
        <f t="shared" si="2"/>
        <v>6.5791436541837028E-2</v>
      </c>
      <c r="H9" s="16">
        <f t="shared" si="3"/>
        <v>37.947726580430093</v>
      </c>
      <c r="I9" s="16">
        <f t="shared" si="4"/>
        <v>7.6990254581126515E-4</v>
      </c>
      <c r="O9" s="18">
        <v>0.39930555000000001</v>
      </c>
      <c r="P9" s="16">
        <v>4436.4799999999996</v>
      </c>
    </row>
    <row r="10" spans="1:16" x14ac:dyDescent="0.3">
      <c r="A10" s="22">
        <v>45167</v>
      </c>
      <c r="B10" s="17">
        <v>0.40347221</v>
      </c>
      <c r="C10" s="16">
        <v>245.95</v>
      </c>
      <c r="D10" s="16">
        <v>4438.5600000000004</v>
      </c>
      <c r="E10" s="16">
        <f t="shared" si="0"/>
        <v>1.5882065482977128E-3</v>
      </c>
      <c r="F10" s="16">
        <f t="shared" si="1"/>
        <v>5.5454115101103135E-4</v>
      </c>
      <c r="G10" s="16">
        <f t="shared" si="2"/>
        <v>3.0134088470856919E-2</v>
      </c>
      <c r="H10" s="16">
        <f t="shared" si="3"/>
        <v>18.973658371548421</v>
      </c>
      <c r="I10" s="16">
        <f t="shared" si="4"/>
        <v>1.0521674352248551E-2</v>
      </c>
      <c r="O10" s="18">
        <v>0.4</v>
      </c>
      <c r="P10" s="16">
        <v>4436.01</v>
      </c>
    </row>
    <row r="11" spans="1:16" x14ac:dyDescent="0.3">
      <c r="A11" s="22">
        <v>45167</v>
      </c>
      <c r="B11" s="17">
        <v>0.40625</v>
      </c>
      <c r="C11" s="16">
        <v>245.64500000000001</v>
      </c>
      <c r="D11" s="16">
        <v>4445.51</v>
      </c>
      <c r="E11" s="16">
        <f t="shared" si="0"/>
        <v>-1.2400894490749274E-3</v>
      </c>
      <c r="F11" s="16">
        <f t="shared" si="1"/>
        <v>1.5658231498503609E-3</v>
      </c>
      <c r="G11" s="16">
        <f t="shared" si="2"/>
        <v>-2.3528991204797216E-2</v>
      </c>
      <c r="H11" s="16">
        <f t="shared" si="3"/>
        <v>18.973624219082904</v>
      </c>
      <c r="I11" s="16">
        <f t="shared" si="4"/>
        <v>2.9709340038801484E-2</v>
      </c>
      <c r="O11" s="18">
        <v>0.40069442999999999</v>
      </c>
      <c r="P11" s="16">
        <v>4436.1000000000004</v>
      </c>
    </row>
    <row r="12" spans="1:16" x14ac:dyDescent="0.3">
      <c r="A12" s="22">
        <v>45167</v>
      </c>
      <c r="B12" s="17">
        <v>0.41041665999999999</v>
      </c>
      <c r="C12" s="16">
        <v>244.51</v>
      </c>
      <c r="D12" s="16">
        <v>4445.1400000000003</v>
      </c>
      <c r="E12" s="16">
        <f t="shared" si="0"/>
        <v>-4.620488916933051E-3</v>
      </c>
      <c r="F12" s="16">
        <f t="shared" si="1"/>
        <v>-8.3230045596543672E-5</v>
      </c>
      <c r="G12" s="16">
        <f t="shared" si="2"/>
        <v>-7.1580363770784625E-2</v>
      </c>
      <c r="H12" s="16">
        <f t="shared" si="3"/>
        <v>15.491945778391269</v>
      </c>
      <c r="I12" s="16">
        <f t="shared" si="4"/>
        <v>-1.2893953535146876E-3</v>
      </c>
      <c r="O12" s="18">
        <v>0.40138888</v>
      </c>
      <c r="P12" s="16">
        <v>4436.05</v>
      </c>
    </row>
    <row r="13" spans="1:16" x14ac:dyDescent="0.3">
      <c r="A13" s="22">
        <v>45167</v>
      </c>
      <c r="B13" s="17">
        <v>0.41111112</v>
      </c>
      <c r="C13" s="16">
        <v>244.53</v>
      </c>
      <c r="D13" s="16">
        <v>4446.43</v>
      </c>
      <c r="E13" s="16">
        <f t="shared" si="0"/>
        <v>8.1796245552370999E-5</v>
      </c>
      <c r="F13" s="16">
        <f t="shared" si="1"/>
        <v>2.9020458298275497E-4</v>
      </c>
      <c r="G13" s="16">
        <f t="shared" si="2"/>
        <v>3.1039145163029949E-3</v>
      </c>
      <c r="H13" s="16">
        <f t="shared" si="3"/>
        <v>37.946906919042846</v>
      </c>
      <c r="I13" s="16">
        <f t="shared" si="4"/>
        <v>1.1012366297926249E-2</v>
      </c>
      <c r="O13" s="18">
        <v>0.40208334000000001</v>
      </c>
      <c r="P13" s="16">
        <v>4436.8</v>
      </c>
    </row>
    <row r="14" spans="1:16" x14ac:dyDescent="0.3">
      <c r="A14" s="22">
        <v>45167</v>
      </c>
      <c r="B14" s="17">
        <v>0.41180557000000001</v>
      </c>
      <c r="C14" s="16">
        <v>244.35</v>
      </c>
      <c r="D14" s="16">
        <v>4446.6099999999997</v>
      </c>
      <c r="E14" s="16">
        <f t="shared" si="0"/>
        <v>-7.3610599926392185E-4</v>
      </c>
      <c r="F14" s="16">
        <f t="shared" si="1"/>
        <v>4.0481914704466624E-5</v>
      </c>
      <c r="G14" s="16">
        <f t="shared" si="2"/>
        <v>-2.7933146951494053E-2</v>
      </c>
      <c r="H14" s="16">
        <f t="shared" si="3"/>
        <v>37.947180133603233</v>
      </c>
      <c r="I14" s="16">
        <f t="shared" si="4"/>
        <v>1.5361745094435565E-3</v>
      </c>
      <c r="O14" s="18">
        <v>0.40277780000000002</v>
      </c>
      <c r="P14" s="16">
        <v>4437.1400000000003</v>
      </c>
    </row>
    <row r="15" spans="1:16" x14ac:dyDescent="0.3">
      <c r="A15" s="22">
        <v>45167</v>
      </c>
      <c r="B15" s="17">
        <v>0.41944443999999997</v>
      </c>
      <c r="C15" s="16">
        <v>244.5</v>
      </c>
      <c r="D15" s="16">
        <v>4456.2</v>
      </c>
      <c r="E15" s="16">
        <f t="shared" si="0"/>
        <v>6.1387354205036089E-4</v>
      </c>
      <c r="F15" s="16">
        <f t="shared" si="1"/>
        <v>2.1566991483400041E-3</v>
      </c>
      <c r="G15" s="16">
        <f t="shared" si="2"/>
        <v>7.0236741662931179E-3</v>
      </c>
      <c r="H15" s="16">
        <f t="shared" si="3"/>
        <v>11.441565216891055</v>
      </c>
      <c r="I15" s="16">
        <f t="shared" si="4"/>
        <v>2.4676013958945555E-2</v>
      </c>
      <c r="O15" s="18">
        <v>0.40347221</v>
      </c>
      <c r="P15" s="16">
        <v>4438.5600000000004</v>
      </c>
    </row>
    <row r="16" spans="1:16" x14ac:dyDescent="0.3">
      <c r="A16" s="22">
        <v>45167</v>
      </c>
      <c r="B16" s="17">
        <v>0.42083332000000001</v>
      </c>
      <c r="C16" s="16">
        <v>244.58</v>
      </c>
      <c r="D16" s="16">
        <v>4456.82</v>
      </c>
      <c r="E16" s="16">
        <f t="shared" si="0"/>
        <v>3.2719836400823112E-4</v>
      </c>
      <c r="F16" s="16">
        <f t="shared" si="1"/>
        <v>1.3913199587089692E-4</v>
      </c>
      <c r="G16" s="16">
        <f t="shared" si="2"/>
        <v>8.7796815036151523E-3</v>
      </c>
      <c r="H16" s="16">
        <f t="shared" si="3"/>
        <v>26.832901595419614</v>
      </c>
      <c r="I16" s="16">
        <f t="shared" si="4"/>
        <v>3.7333151539781046E-3</v>
      </c>
      <c r="O16" s="18">
        <v>0.40416667000000001</v>
      </c>
      <c r="P16" s="16">
        <v>4441.72</v>
      </c>
    </row>
    <row r="17" spans="1:16" x14ac:dyDescent="0.3">
      <c r="A17" s="22">
        <v>45167</v>
      </c>
      <c r="B17" s="17">
        <v>0.42361110000000002</v>
      </c>
      <c r="C17" s="16">
        <v>245.04</v>
      </c>
      <c r="D17" s="16">
        <v>4454.2700000000004</v>
      </c>
      <c r="E17" s="16">
        <f t="shared" si="0"/>
        <v>1.8807752064763249E-3</v>
      </c>
      <c r="F17" s="16">
        <f t="shared" si="1"/>
        <v>-5.7215682930862643E-4</v>
      </c>
      <c r="G17" s="16">
        <f t="shared" si="2"/>
        <v>3.5685186241360231E-2</v>
      </c>
      <c r="H17" s="16">
        <f t="shared" si="3"/>
        <v>18.973658371548421</v>
      </c>
      <c r="I17" s="16">
        <f t="shared" si="4"/>
        <v>-1.0855908214250221E-2</v>
      </c>
      <c r="O17" s="18">
        <v>0.40486112000000002</v>
      </c>
      <c r="P17" s="16">
        <v>4442.5</v>
      </c>
    </row>
    <row r="18" spans="1:16" x14ac:dyDescent="0.3">
      <c r="A18" s="22">
        <v>45167</v>
      </c>
      <c r="B18" s="17">
        <v>0.42499999999999999</v>
      </c>
      <c r="C18" s="16">
        <v>245.31</v>
      </c>
      <c r="D18" s="16">
        <v>4454.59</v>
      </c>
      <c r="E18" s="16">
        <f t="shared" si="0"/>
        <v>1.1018609206660554E-3</v>
      </c>
      <c r="F18" s="16">
        <f t="shared" si="1"/>
        <v>7.1841177117621722E-5</v>
      </c>
      <c r="G18" s="16">
        <f t="shared" si="2"/>
        <v>2.9565912780903349E-2</v>
      </c>
      <c r="H18" s="16">
        <f t="shared" si="3"/>
        <v>26.832708399378824</v>
      </c>
      <c r="I18" s="16">
        <f t="shared" si="4"/>
        <v>1.9276933566652701E-3</v>
      </c>
      <c r="O18" s="18">
        <v>0.40555554999999999</v>
      </c>
      <c r="P18" s="16">
        <v>4441.62</v>
      </c>
    </row>
    <row r="19" spans="1:16" x14ac:dyDescent="0.3">
      <c r="A19" s="22">
        <v>45167</v>
      </c>
      <c r="B19" s="17">
        <v>0.42638890000000002</v>
      </c>
      <c r="C19" s="16">
        <v>245.35</v>
      </c>
      <c r="D19" s="16">
        <v>4457.91</v>
      </c>
      <c r="E19" s="16">
        <f t="shared" si="0"/>
        <v>1.630589865883659E-4</v>
      </c>
      <c r="F19" s="16">
        <f t="shared" si="1"/>
        <v>7.4529866946221963E-4</v>
      </c>
      <c r="G19" s="16">
        <f t="shared" si="2"/>
        <v>4.3753142390237573E-3</v>
      </c>
      <c r="H19" s="16">
        <f t="shared" si="3"/>
        <v>26.832708399378287</v>
      </c>
      <c r="I19" s="16">
        <f t="shared" si="4"/>
        <v>1.9998381868124363E-2</v>
      </c>
      <c r="O19" s="18">
        <v>0.40625</v>
      </c>
      <c r="P19" s="16">
        <v>4445.51</v>
      </c>
    </row>
    <row r="20" spans="1:16" x14ac:dyDescent="0.3">
      <c r="A20" s="22">
        <v>45167</v>
      </c>
      <c r="B20" s="17">
        <v>0.42708333999999998</v>
      </c>
      <c r="C20" s="16">
        <v>245.345</v>
      </c>
      <c r="D20" s="16">
        <v>4461.2299999999996</v>
      </c>
      <c r="E20" s="16">
        <f t="shared" si="0"/>
        <v>-2.0379050336235796E-5</v>
      </c>
      <c r="F20" s="16">
        <f t="shared" si="1"/>
        <v>7.4474361303833165E-4</v>
      </c>
      <c r="G20" s="16">
        <f t="shared" si="2"/>
        <v>-7.7333306203448287E-4</v>
      </c>
      <c r="H20" s="16">
        <f t="shared" si="3"/>
        <v>37.947453354066589</v>
      </c>
      <c r="I20" s="16">
        <f t="shared" si="4"/>
        <v>2.8261123516511111E-2</v>
      </c>
      <c r="O20" s="18">
        <v>0.40694445000000001</v>
      </c>
      <c r="P20" s="16">
        <v>4447.2299999999996</v>
      </c>
    </row>
    <row r="21" spans="1:16" x14ac:dyDescent="0.3">
      <c r="A21" s="22">
        <v>45167</v>
      </c>
      <c r="B21" s="17">
        <v>0.4298611</v>
      </c>
      <c r="C21" s="16">
        <v>245.12</v>
      </c>
      <c r="D21" s="16">
        <v>4463.1099999999997</v>
      </c>
      <c r="E21" s="16">
        <f t="shared" si="0"/>
        <v>-9.1707595426845586E-4</v>
      </c>
      <c r="F21" s="16">
        <f t="shared" si="1"/>
        <v>4.21408445652905E-4</v>
      </c>
      <c r="G21" s="16">
        <f t="shared" si="2"/>
        <v>-1.7400348498368648E-2</v>
      </c>
      <c r="H21" s="16">
        <f t="shared" si="3"/>
        <v>18.97372667703273</v>
      </c>
      <c r="I21" s="16">
        <f t="shared" si="4"/>
        <v>7.9956886672114206E-3</v>
      </c>
      <c r="O21" s="18">
        <v>0.40763887999999998</v>
      </c>
      <c r="P21" s="16">
        <v>4445.99</v>
      </c>
    </row>
    <row r="22" spans="1:16" x14ac:dyDescent="0.3">
      <c r="A22" s="22">
        <v>45167</v>
      </c>
      <c r="B22" s="17">
        <v>0.43055555000000001</v>
      </c>
      <c r="C22" s="16">
        <v>245.5</v>
      </c>
      <c r="D22" s="16">
        <v>4463.05</v>
      </c>
      <c r="E22" s="16">
        <f t="shared" si="0"/>
        <v>1.5502610966057256E-3</v>
      </c>
      <c r="F22" s="16">
        <f t="shared" si="1"/>
        <v>-1.3443540490709548E-5</v>
      </c>
      <c r="G22" s="16">
        <f t="shared" si="2"/>
        <v>5.8828037087014756E-2</v>
      </c>
      <c r="H22" s="16">
        <f t="shared" si="3"/>
        <v>37.947180133603233</v>
      </c>
      <c r="I22" s="16">
        <f t="shared" si="4"/>
        <v>-5.101444526343441E-4</v>
      </c>
      <c r="O22" s="18">
        <v>0.40833332999999999</v>
      </c>
      <c r="P22" s="16">
        <v>4446.08</v>
      </c>
    </row>
    <row r="23" spans="1:16" x14ac:dyDescent="0.3">
      <c r="A23" s="22">
        <v>45167</v>
      </c>
      <c r="B23" s="17">
        <v>0.43125000000000002</v>
      </c>
      <c r="C23" s="16">
        <v>245.79499999999999</v>
      </c>
      <c r="D23" s="16">
        <v>4464.5600000000004</v>
      </c>
      <c r="E23" s="16">
        <f t="shared" si="0"/>
        <v>1.2016293279021894E-3</v>
      </c>
      <c r="F23" s="16">
        <f t="shared" si="1"/>
        <v>3.3833365075457774E-4</v>
      </c>
      <c r="G23" s="16">
        <f t="shared" si="2"/>
        <v>4.559844455972497E-2</v>
      </c>
      <c r="H23" s="16">
        <f t="shared" si="3"/>
        <v>37.947180133603233</v>
      </c>
      <c r="I23" s="16">
        <f t="shared" si="4"/>
        <v>1.2838807990443568E-2</v>
      </c>
      <c r="O23" s="18">
        <v>0.40902779</v>
      </c>
      <c r="P23" s="16">
        <v>4446.45</v>
      </c>
    </row>
    <row r="24" spans="1:16" x14ac:dyDescent="0.3">
      <c r="A24" s="22">
        <v>45167</v>
      </c>
      <c r="B24" s="17">
        <v>0.43263888</v>
      </c>
      <c r="C24" s="16">
        <v>245.86</v>
      </c>
      <c r="D24" s="16">
        <v>4465.2299999999996</v>
      </c>
      <c r="E24" s="16">
        <f t="shared" si="0"/>
        <v>2.6444801562288149E-4</v>
      </c>
      <c r="F24" s="16">
        <f t="shared" si="1"/>
        <v>1.5007077965111079E-4</v>
      </c>
      <c r="G24" s="16">
        <f t="shared" si="2"/>
        <v>7.0959075803129082E-3</v>
      </c>
      <c r="H24" s="16">
        <f t="shared" si="3"/>
        <v>26.832901595420147</v>
      </c>
      <c r="I24" s="16">
        <f t="shared" si="4"/>
        <v>4.0268344627262358E-3</v>
      </c>
      <c r="O24" s="18">
        <v>0.40972219999999998</v>
      </c>
      <c r="P24" s="16">
        <v>4444.87</v>
      </c>
    </row>
    <row r="25" spans="1:16" x14ac:dyDescent="0.3">
      <c r="A25" s="22">
        <v>45167</v>
      </c>
      <c r="B25" s="17">
        <v>0.43333334000000001</v>
      </c>
      <c r="C25" s="16">
        <v>245.82</v>
      </c>
      <c r="D25" s="16">
        <v>4465.8500000000004</v>
      </c>
      <c r="E25" s="16">
        <f t="shared" si="0"/>
        <v>-1.6269421622069658E-4</v>
      </c>
      <c r="F25" s="16">
        <f t="shared" si="1"/>
        <v>1.3885063031485509E-4</v>
      </c>
      <c r="G25" s="16">
        <f t="shared" si="2"/>
        <v>-6.1737422791934039E-3</v>
      </c>
      <c r="H25" s="16">
        <f t="shared" si="3"/>
        <v>37.946906919042846</v>
      </c>
      <c r="I25" s="16">
        <f t="shared" si="4"/>
        <v>5.2689519442082351E-3</v>
      </c>
      <c r="O25" s="18">
        <v>0.41041665999999999</v>
      </c>
      <c r="P25" s="16">
        <v>4445.1400000000003</v>
      </c>
    </row>
    <row r="26" spans="1:16" x14ac:dyDescent="0.3">
      <c r="A26" s="22">
        <v>45167</v>
      </c>
      <c r="B26" s="17">
        <v>0.43402780000000002</v>
      </c>
      <c r="C26" s="16">
        <v>245.655</v>
      </c>
      <c r="D26" s="16">
        <v>4464.47</v>
      </c>
      <c r="E26" s="16">
        <f t="shared" si="0"/>
        <v>-6.7122284598483467E-4</v>
      </c>
      <c r="F26" s="16">
        <f t="shared" si="1"/>
        <v>-3.0901172229253312E-4</v>
      </c>
      <c r="G26" s="16">
        <f t="shared" si="2"/>
        <v>-2.5470830858521552E-2</v>
      </c>
      <c r="H26" s="16">
        <f t="shared" si="3"/>
        <v>37.946906919042846</v>
      </c>
      <c r="I26" s="16">
        <f t="shared" si="4"/>
        <v>-1.1726039062727872E-2</v>
      </c>
      <c r="O26" s="18">
        <v>0.41111112</v>
      </c>
      <c r="P26" s="16">
        <v>4446.43</v>
      </c>
    </row>
    <row r="27" spans="1:16" x14ac:dyDescent="0.3">
      <c r="A27" s="22">
        <v>45167</v>
      </c>
      <c r="B27" s="17">
        <v>0.43472221</v>
      </c>
      <c r="C27" s="16">
        <v>245.95</v>
      </c>
      <c r="D27" s="16">
        <v>4464.2299999999996</v>
      </c>
      <c r="E27" s="16">
        <f t="shared" si="0"/>
        <v>1.2008711404204574E-3</v>
      </c>
      <c r="F27" s="16">
        <f t="shared" si="1"/>
        <v>-5.3757780878960147E-5</v>
      </c>
      <c r="G27" s="16">
        <f t="shared" si="2"/>
        <v>4.5570985935576694E-2</v>
      </c>
      <c r="H27" s="16">
        <f t="shared" si="3"/>
        <v>37.948273050862937</v>
      </c>
      <c r="I27" s="16">
        <f t="shared" si="4"/>
        <v>-2.0400149474032385E-3</v>
      </c>
      <c r="O27" s="18">
        <v>0.41180557000000001</v>
      </c>
      <c r="P27" s="16">
        <v>4446.6099999999997</v>
      </c>
    </row>
    <row r="28" spans="1:16" x14ac:dyDescent="0.3">
      <c r="A28" s="22">
        <v>45167</v>
      </c>
      <c r="B28" s="17">
        <v>0.43888887999999998</v>
      </c>
      <c r="C28" s="16">
        <v>246.09</v>
      </c>
      <c r="D28" s="16">
        <v>4471.3100000000004</v>
      </c>
      <c r="E28" s="16">
        <f t="shared" si="0"/>
        <v>5.6922138646072287E-4</v>
      </c>
      <c r="F28" s="16">
        <f t="shared" si="1"/>
        <v>1.5859397925287984E-3</v>
      </c>
      <c r="G28" s="16">
        <f t="shared" si="2"/>
        <v>8.818336272936116E-3</v>
      </c>
      <c r="H28" s="16">
        <f t="shared" si="3"/>
        <v>15.491927188060062</v>
      </c>
      <c r="I28" s="16">
        <f t="shared" si="4"/>
        <v>2.4569263790503226E-2</v>
      </c>
      <c r="O28" s="18">
        <v>0.41249999999999998</v>
      </c>
      <c r="P28" s="16">
        <v>4445.53</v>
      </c>
    </row>
    <row r="29" spans="1:16" x14ac:dyDescent="0.3">
      <c r="A29" s="22">
        <v>45167</v>
      </c>
      <c r="B29" s="17">
        <v>0.43958332999999999</v>
      </c>
      <c r="C29" s="16">
        <v>246.17</v>
      </c>
      <c r="D29" s="16">
        <v>4471.58</v>
      </c>
      <c r="E29" s="16">
        <f t="shared" si="0"/>
        <v>3.2508431874510985E-4</v>
      </c>
      <c r="F29" s="16">
        <f t="shared" si="1"/>
        <v>6.0384987844619821E-5</v>
      </c>
      <c r="G29" s="16">
        <f t="shared" si="2"/>
        <v>1.2336033202030375E-2</v>
      </c>
      <c r="H29" s="16">
        <f t="shared" si="3"/>
        <v>37.947180133603233</v>
      </c>
      <c r="I29" s="16">
        <f t="shared" si="4"/>
        <v>2.2914400111052301E-3</v>
      </c>
      <c r="O29" s="18">
        <v>0.41319444999999999</v>
      </c>
      <c r="P29" s="16">
        <v>4444.9799999999996</v>
      </c>
    </row>
    <row r="30" spans="1:16" x14ac:dyDescent="0.3">
      <c r="A30" s="22">
        <v>45167</v>
      </c>
      <c r="B30" s="17">
        <v>0.44236112</v>
      </c>
      <c r="C30" s="16">
        <v>245.8</v>
      </c>
      <c r="D30" s="16">
        <v>4467</v>
      </c>
      <c r="E30" s="16">
        <f t="shared" si="0"/>
        <v>-1.5030263638947726E-3</v>
      </c>
      <c r="F30" s="16">
        <f t="shared" si="1"/>
        <v>-1.0242464632188013E-3</v>
      </c>
      <c r="G30" s="16">
        <f t="shared" si="2"/>
        <v>-2.8517857419913969E-2</v>
      </c>
      <c r="H30" s="16">
        <f t="shared" si="3"/>
        <v>18.973624219082904</v>
      </c>
      <c r="I30" s="16">
        <f t="shared" si="4"/>
        <v>-1.9433667500838255E-2</v>
      </c>
      <c r="O30" s="18">
        <v>0.4138889</v>
      </c>
      <c r="P30" s="16">
        <v>4441.95</v>
      </c>
    </row>
    <row r="31" spans="1:16" x14ac:dyDescent="0.3">
      <c r="A31" s="22">
        <v>45167</v>
      </c>
      <c r="B31" s="17">
        <v>0.44305557000000001</v>
      </c>
      <c r="C31" s="16">
        <v>245.61</v>
      </c>
      <c r="D31" s="16">
        <v>4466.8599999999997</v>
      </c>
      <c r="E31" s="16">
        <f t="shared" si="0"/>
        <v>-7.7298616761593863E-4</v>
      </c>
      <c r="F31" s="16">
        <f t="shared" si="1"/>
        <v>-3.1340944705692283E-5</v>
      </c>
      <c r="G31" s="16">
        <f t="shared" si="2"/>
        <v>-2.9332645343305649E-2</v>
      </c>
      <c r="H31" s="16">
        <f t="shared" si="3"/>
        <v>37.947180133603233</v>
      </c>
      <c r="I31" s="16">
        <f t="shared" si="4"/>
        <v>-1.1893004743042037E-3</v>
      </c>
      <c r="O31" s="18">
        <v>0.41458333000000003</v>
      </c>
      <c r="P31" s="16">
        <v>4443.33</v>
      </c>
    </row>
    <row r="32" spans="1:16" x14ac:dyDescent="0.3">
      <c r="A32" s="22">
        <v>45167</v>
      </c>
      <c r="B32" s="17">
        <v>0.44652777999999999</v>
      </c>
      <c r="C32" s="16">
        <v>245.49</v>
      </c>
      <c r="D32" s="16">
        <v>4465.71</v>
      </c>
      <c r="E32" s="16">
        <f t="shared" si="0"/>
        <v>-4.8857945523392591E-4</v>
      </c>
      <c r="F32" s="16">
        <f t="shared" si="1"/>
        <v>-2.5745154314208107E-4</v>
      </c>
      <c r="G32" s="16">
        <f t="shared" si="2"/>
        <v>-8.2914828956868851E-3</v>
      </c>
      <c r="H32" s="16">
        <f t="shared" si="3"/>
        <v>16.97059261674649</v>
      </c>
      <c r="I32" s="16">
        <f t="shared" si="4"/>
        <v>-4.3691052572169915E-3</v>
      </c>
      <c r="O32" s="18">
        <v>0.41527777999999999</v>
      </c>
      <c r="P32" s="16">
        <v>4444.37</v>
      </c>
    </row>
    <row r="33" spans="1:16" x14ac:dyDescent="0.3">
      <c r="A33" s="22">
        <v>45167</v>
      </c>
      <c r="B33" s="17">
        <v>0.44722223</v>
      </c>
      <c r="C33" s="16">
        <v>245.51</v>
      </c>
      <c r="D33" s="16">
        <v>4464.7</v>
      </c>
      <c r="E33" s="16">
        <f t="shared" si="0"/>
        <v>8.1469713633882472E-5</v>
      </c>
      <c r="F33" s="16">
        <f t="shared" si="1"/>
        <v>-2.2616784341128696E-4</v>
      </c>
      <c r="G33" s="16">
        <f t="shared" si="2"/>
        <v>3.0915458986980095E-3</v>
      </c>
      <c r="H33" s="16">
        <f t="shared" si="3"/>
        <v>37.947180133603233</v>
      </c>
      <c r="I33" s="16">
        <f t="shared" si="4"/>
        <v>-8.5824318943566753E-3</v>
      </c>
      <c r="O33" s="18">
        <v>0.41597223</v>
      </c>
      <c r="P33" s="16">
        <v>4444.55</v>
      </c>
    </row>
    <row r="34" spans="1:16" x14ac:dyDescent="0.3">
      <c r="A34" s="22">
        <v>45167</v>
      </c>
      <c r="B34" s="17">
        <v>0.44791666000000002</v>
      </c>
      <c r="C34" s="16">
        <v>245.45500000000001</v>
      </c>
      <c r="D34" s="16">
        <v>4462.32</v>
      </c>
      <c r="E34" s="16">
        <f t="shared" si="0"/>
        <v>-2.2402346136604783E-4</v>
      </c>
      <c r="F34" s="16">
        <f t="shared" si="1"/>
        <v>-5.3307053105474257E-4</v>
      </c>
      <c r="G34" s="16">
        <f t="shared" si="2"/>
        <v>-8.5011810595199879E-3</v>
      </c>
      <c r="H34" s="16">
        <f t="shared" si="3"/>
        <v>37.947726580428579</v>
      </c>
      <c r="I34" s="16">
        <f t="shared" si="4"/>
        <v>-2.0228814760549232E-2</v>
      </c>
      <c r="O34" s="18">
        <v>0.41666666000000002</v>
      </c>
      <c r="P34" s="16">
        <v>4453.51</v>
      </c>
    </row>
    <row r="35" spans="1:16" x14ac:dyDescent="0.3">
      <c r="A35" s="22">
        <v>45167</v>
      </c>
      <c r="B35" s="17">
        <v>0.44861109999999998</v>
      </c>
      <c r="C35" s="16">
        <v>245.03</v>
      </c>
      <c r="D35" s="16">
        <v>4462.2299999999996</v>
      </c>
      <c r="E35" s="16">
        <f t="shared" si="0"/>
        <v>-1.7314782750402777E-3</v>
      </c>
      <c r="F35" s="16">
        <f t="shared" si="1"/>
        <v>-2.016888076160955E-5</v>
      </c>
      <c r="G35" s="16">
        <f t="shared" si="2"/>
        <v>-6.5705191075670619E-2</v>
      </c>
      <c r="H35" s="16">
        <f t="shared" si="3"/>
        <v>37.947453354066589</v>
      </c>
      <c r="I35" s="16">
        <f t="shared" si="4"/>
        <v>-7.653576619049095E-4</v>
      </c>
      <c r="K35" s="23"/>
      <c r="L35" s="23" t="s">
        <v>73</v>
      </c>
      <c r="O35" s="18">
        <v>0.41736109999999998</v>
      </c>
      <c r="P35" s="16">
        <v>4453.03</v>
      </c>
    </row>
    <row r="36" spans="1:16" x14ac:dyDescent="0.3">
      <c r="A36" s="22">
        <v>45167</v>
      </c>
      <c r="B36" s="17">
        <v>0.44930555999999999</v>
      </c>
      <c r="C36" s="16">
        <v>245.38499999999999</v>
      </c>
      <c r="D36" s="16">
        <v>4462.6000000000004</v>
      </c>
      <c r="E36" s="16">
        <f t="shared" si="0"/>
        <v>1.4488021874872047E-3</v>
      </c>
      <c r="F36" s="16">
        <f t="shared" si="1"/>
        <v>8.2918182164702493E-5</v>
      </c>
      <c r="G36" s="16">
        <f t="shared" si="2"/>
        <v>5.4977561752682619E-2</v>
      </c>
      <c r="H36" s="16">
        <f t="shared" si="3"/>
        <v>37.946906919042846</v>
      </c>
      <c r="I36" s="16">
        <f t="shared" si="4"/>
        <v>3.1464885405002043E-3</v>
      </c>
      <c r="K36" s="24" cm="1">
        <f t="array" ref="K36:M36">LINEST(G5:G63,H5:I63)</f>
        <v>-0.16592944814612412</v>
      </c>
      <c r="L36" s="25">
        <v>7.8514945874886839E-4</v>
      </c>
      <c r="M36" s="24">
        <v>-1.7823499077151632E-2</v>
      </c>
      <c r="O36" s="18">
        <v>0.41805555999999999</v>
      </c>
      <c r="P36" s="16">
        <v>4455.28</v>
      </c>
    </row>
    <row r="37" spans="1:16" x14ac:dyDescent="0.3">
      <c r="A37" s="22">
        <v>45167</v>
      </c>
      <c r="B37" s="17">
        <v>0.45</v>
      </c>
      <c r="C37" s="16">
        <v>245.38</v>
      </c>
      <c r="D37" s="16">
        <v>4461.7</v>
      </c>
      <c r="E37" s="16">
        <f t="shared" ref="E37:E63" si="5">(C37-C36)/C36</f>
        <v>-2.0376143611041641E-5</v>
      </c>
      <c r="F37" s="16">
        <f t="shared" ref="F37:F63" si="6">(D37-D36)/D36</f>
        <v>-2.0167615291546309E-4</v>
      </c>
      <c r="G37" s="16">
        <f t="shared" ref="G37:G63" si="7">E37/(SQRT(B37-B36))</f>
        <v>-7.7322275921573374E-4</v>
      </c>
      <c r="H37" s="16">
        <f t="shared" ref="H37:H63" si="8">1/(SQRT(B37-B36))</f>
        <v>37.947453354065075</v>
      </c>
      <c r="I37" s="16">
        <f t="shared" ref="I37:I63" si="9">F37/(SQRT(B37-B36))</f>
        <v>-7.6530964053868307E-3</v>
      </c>
      <c r="O37" s="18">
        <v>0.41875000000000001</v>
      </c>
      <c r="P37" s="16">
        <v>4453.3</v>
      </c>
    </row>
    <row r="38" spans="1:16" x14ac:dyDescent="0.3">
      <c r="A38" s="22">
        <v>45167</v>
      </c>
      <c r="B38" s="17">
        <v>0.45138889999999998</v>
      </c>
      <c r="C38" s="16">
        <v>245.52</v>
      </c>
      <c r="D38" s="16">
        <v>4466.46</v>
      </c>
      <c r="E38" s="16">
        <f t="shared" si="5"/>
        <v>5.7054364658902425E-4</v>
      </c>
      <c r="F38" s="16">
        <f t="shared" si="6"/>
        <v>1.0668579241096933E-3</v>
      </c>
      <c r="G38" s="16">
        <f t="shared" si="7"/>
        <v>1.5309231298041534E-2</v>
      </c>
      <c r="H38" s="16">
        <f t="shared" si="8"/>
        <v>26.832708399378824</v>
      </c>
      <c r="I38" s="16">
        <f t="shared" si="9"/>
        <v>2.8626687581202022E-2</v>
      </c>
      <c r="O38" s="18">
        <v>0.41944443999999997</v>
      </c>
      <c r="P38" s="16">
        <v>4456.2</v>
      </c>
    </row>
    <row r="39" spans="1:16" x14ac:dyDescent="0.3">
      <c r="A39" s="22">
        <v>45167</v>
      </c>
      <c r="B39" s="17">
        <v>0.45208332000000001</v>
      </c>
      <c r="C39" s="16">
        <v>245.65</v>
      </c>
      <c r="D39" s="16">
        <v>4468.01</v>
      </c>
      <c r="E39" s="16">
        <f t="shared" si="5"/>
        <v>5.2948843271422063E-4</v>
      </c>
      <c r="F39" s="16">
        <f t="shared" si="6"/>
        <v>3.470309820305526E-4</v>
      </c>
      <c r="G39" s="16">
        <f t="shared" si="7"/>
        <v>2.0093026945462861E-2</v>
      </c>
      <c r="H39" s="16">
        <f t="shared" si="8"/>
        <v>37.947999812693958</v>
      </c>
      <c r="I39" s="16">
        <f t="shared" si="9"/>
        <v>1.3169131641094409E-2</v>
      </c>
      <c r="O39" s="18">
        <v>0.42013889999999998</v>
      </c>
      <c r="P39" s="16">
        <v>4457.63</v>
      </c>
    </row>
    <row r="40" spans="1:16" x14ac:dyDescent="0.3">
      <c r="A40" s="22">
        <v>45167</v>
      </c>
      <c r="B40" s="17">
        <v>0.45416667999999999</v>
      </c>
      <c r="C40" s="16">
        <v>245.655</v>
      </c>
      <c r="D40" s="16">
        <v>4463.6899999999996</v>
      </c>
      <c r="E40" s="16">
        <f t="shared" si="5"/>
        <v>2.035416242619765E-5</v>
      </c>
      <c r="F40" s="16">
        <f t="shared" si="6"/>
        <v>-9.668733955386443E-4</v>
      </c>
      <c r="G40" s="16">
        <f t="shared" si="7"/>
        <v>4.459345020264233E-4</v>
      </c>
      <c r="H40" s="16">
        <f t="shared" si="8"/>
        <v>21.908762084578104</v>
      </c>
      <c r="I40" s="16">
        <f t="shared" si="9"/>
        <v>-2.1182999188764338E-2</v>
      </c>
      <c r="O40" s="18">
        <v>0.42083332000000001</v>
      </c>
      <c r="P40" s="16">
        <v>4456.82</v>
      </c>
    </row>
    <row r="41" spans="1:16" x14ac:dyDescent="0.3">
      <c r="A41" s="22">
        <v>45167</v>
      </c>
      <c r="B41" s="17">
        <v>0.45624999999999999</v>
      </c>
      <c r="C41" s="16">
        <v>245.315</v>
      </c>
      <c r="D41" s="16">
        <v>4463.6499999999996</v>
      </c>
      <c r="E41" s="16">
        <f t="shared" si="5"/>
        <v>-1.3840548737050066E-3</v>
      </c>
      <c r="F41" s="16">
        <f t="shared" si="6"/>
        <v>-8.9611957819569961E-6</v>
      </c>
      <c r="G41" s="16">
        <f t="shared" si="7"/>
        <v>-3.0323220040587226E-2</v>
      </c>
      <c r="H41" s="16">
        <f t="shared" si="8"/>
        <v>21.908972409030529</v>
      </c>
      <c r="I41" s="16">
        <f t="shared" si="9"/>
        <v>-1.9633059113881659E-4</v>
      </c>
      <c r="O41" s="18">
        <v>0.42152777000000002</v>
      </c>
      <c r="P41" s="16">
        <v>4457.45</v>
      </c>
    </row>
    <row r="42" spans="1:16" x14ac:dyDescent="0.3">
      <c r="A42" s="22">
        <v>45167</v>
      </c>
      <c r="B42" s="17">
        <v>0.45694444000000001</v>
      </c>
      <c r="C42" s="16">
        <v>245.52</v>
      </c>
      <c r="D42" s="16">
        <v>4463.42</v>
      </c>
      <c r="E42" s="16">
        <f t="shared" si="5"/>
        <v>8.3566027352592587E-4</v>
      </c>
      <c r="F42" s="16">
        <f t="shared" si="6"/>
        <v>-5.1527337492761185E-5</v>
      </c>
      <c r="G42" s="16">
        <f t="shared" si="7"/>
        <v>3.1711179249470332E-2</v>
      </c>
      <c r="H42" s="16">
        <f t="shared" si="8"/>
        <v>37.947453354065075</v>
      </c>
      <c r="I42" s="16">
        <f t="shared" si="9"/>
        <v>-1.9553312359657238E-3</v>
      </c>
      <c r="O42" s="18">
        <v>0.42222222999999998</v>
      </c>
      <c r="P42" s="16">
        <v>4457.46</v>
      </c>
    </row>
    <row r="43" spans="1:16" x14ac:dyDescent="0.3">
      <c r="A43" s="22">
        <v>45167</v>
      </c>
      <c r="B43" s="17">
        <v>0.45763890000000002</v>
      </c>
      <c r="C43" s="16">
        <v>245.43</v>
      </c>
      <c r="D43" s="16">
        <v>4464.21</v>
      </c>
      <c r="E43" s="16">
        <f t="shared" si="5"/>
        <v>-3.6656891495602561E-4</v>
      </c>
      <c r="F43" s="16">
        <f t="shared" si="6"/>
        <v>1.7699432273905741E-4</v>
      </c>
      <c r="G43" s="16">
        <f t="shared" si="7"/>
        <v>-1.3910156495250837E-2</v>
      </c>
      <c r="H43" s="16">
        <f t="shared" si="8"/>
        <v>37.946906919042846</v>
      </c>
      <c r="I43" s="16">
        <f t="shared" si="9"/>
        <v>6.7163870901780403E-3</v>
      </c>
      <c r="O43" s="18">
        <v>0.42291667999999999</v>
      </c>
      <c r="P43" s="16">
        <v>4456.5600000000004</v>
      </c>
    </row>
    <row r="44" spans="1:16" x14ac:dyDescent="0.3">
      <c r="A44" s="22">
        <v>45167</v>
      </c>
      <c r="B44" s="17">
        <v>0.45833333999999998</v>
      </c>
      <c r="C44" s="16">
        <v>245.4</v>
      </c>
      <c r="D44" s="16">
        <v>4464.38</v>
      </c>
      <c r="E44" s="16">
        <f t="shared" si="5"/>
        <v>-1.2223444566679352E-4</v>
      </c>
      <c r="F44" s="16">
        <f t="shared" si="6"/>
        <v>3.8080645847769878E-5</v>
      </c>
      <c r="G44" s="16">
        <f t="shared" si="7"/>
        <v>-4.6384859252008338E-3</v>
      </c>
      <c r="H44" s="16">
        <f t="shared" si="8"/>
        <v>37.947453354066589</v>
      </c>
      <c r="I44" s="16">
        <f t="shared" si="9"/>
        <v>1.445063532000977E-3</v>
      </c>
      <c r="O44" s="18">
        <v>0.42361110000000002</v>
      </c>
      <c r="P44" s="16">
        <v>4454.2700000000004</v>
      </c>
    </row>
    <row r="45" spans="1:16" x14ac:dyDescent="0.3">
      <c r="A45" s="22">
        <v>45167</v>
      </c>
      <c r="B45" s="17">
        <v>0.45902777</v>
      </c>
      <c r="C45" s="16">
        <v>245.01</v>
      </c>
      <c r="D45" s="16">
        <v>4464.99</v>
      </c>
      <c r="E45" s="16">
        <f t="shared" si="5"/>
        <v>-1.5892420537897912E-3</v>
      </c>
      <c r="F45" s="16">
        <f t="shared" si="6"/>
        <v>1.3663711422407424E-4</v>
      </c>
      <c r="G45" s="16">
        <f t="shared" si="7"/>
        <v>-6.0308122927333764E-2</v>
      </c>
      <c r="H45" s="16">
        <f t="shared" si="8"/>
        <v>37.947726580428579</v>
      </c>
      <c r="I45" s="16">
        <f t="shared" si="9"/>
        <v>5.1850678513139575E-3</v>
      </c>
      <c r="O45" s="18">
        <v>0.42430556000000003</v>
      </c>
      <c r="P45" s="16">
        <v>4453.78</v>
      </c>
    </row>
    <row r="46" spans="1:16" x14ac:dyDescent="0.3">
      <c r="A46" s="22">
        <v>45167</v>
      </c>
      <c r="B46" s="17">
        <v>0.46041666999999997</v>
      </c>
      <c r="C46" s="16">
        <v>244.68</v>
      </c>
      <c r="D46" s="16">
        <v>4466.1000000000004</v>
      </c>
      <c r="E46" s="16">
        <f t="shared" si="5"/>
        <v>-1.3468838006611326E-3</v>
      </c>
      <c r="F46" s="16">
        <f t="shared" si="6"/>
        <v>2.4860078074096068E-4</v>
      </c>
      <c r="G46" s="16">
        <f t="shared" si="7"/>
        <v>-3.6140540270987245E-2</v>
      </c>
      <c r="H46" s="16">
        <f t="shared" si="8"/>
        <v>26.832708399378824</v>
      </c>
      <c r="I46" s="16">
        <f t="shared" si="9"/>
        <v>6.6706322574801085E-3</v>
      </c>
      <c r="O46" s="18">
        <v>0.42499999999999999</v>
      </c>
      <c r="P46" s="16">
        <v>4454.59</v>
      </c>
    </row>
    <row r="47" spans="1:16" x14ac:dyDescent="0.3">
      <c r="A47" s="22">
        <v>45167</v>
      </c>
      <c r="B47" s="17">
        <v>0.4611111</v>
      </c>
      <c r="C47" s="16">
        <v>244.76</v>
      </c>
      <c r="D47" s="16">
        <v>4465.68</v>
      </c>
      <c r="E47" s="16">
        <f t="shared" si="5"/>
        <v>3.2695765898309661E-4</v>
      </c>
      <c r="F47" s="16">
        <f t="shared" si="6"/>
        <v>-9.4041781420047189E-5</v>
      </c>
      <c r="G47" s="16">
        <f t="shared" si="7"/>
        <v>1.2407299846467558E-2</v>
      </c>
      <c r="H47" s="16">
        <f t="shared" si="8"/>
        <v>37.947726580428579</v>
      </c>
      <c r="I47" s="16">
        <f t="shared" si="9"/>
        <v>-3.568671808464379E-3</v>
      </c>
      <c r="O47" s="18">
        <v>0.42569444000000001</v>
      </c>
      <c r="P47" s="16">
        <v>4455.8100000000004</v>
      </c>
    </row>
    <row r="48" spans="1:16" x14ac:dyDescent="0.3">
      <c r="A48" s="22">
        <v>45167</v>
      </c>
      <c r="B48" s="17">
        <v>0.46180555000000001</v>
      </c>
      <c r="C48" s="16">
        <v>244.755</v>
      </c>
      <c r="D48" s="16">
        <v>4466.29</v>
      </c>
      <c r="E48" s="16">
        <f t="shared" si="5"/>
        <v>-2.0428174538304675E-5</v>
      </c>
      <c r="F48" s="16">
        <f t="shared" si="6"/>
        <v>1.3659733791934769E-4</v>
      </c>
      <c r="G48" s="16">
        <f t="shared" si="7"/>
        <v>-7.7519161900573464E-4</v>
      </c>
      <c r="H48" s="16">
        <f t="shared" si="8"/>
        <v>37.947180133603233</v>
      </c>
      <c r="I48" s="16">
        <f t="shared" si="9"/>
        <v>5.1834837877961582E-3</v>
      </c>
      <c r="O48" s="18">
        <v>0.42638890000000002</v>
      </c>
      <c r="P48" s="16">
        <v>4457.91</v>
      </c>
    </row>
    <row r="49" spans="1:16" x14ac:dyDescent="0.3">
      <c r="A49" s="22">
        <v>45167</v>
      </c>
      <c r="B49" s="17">
        <v>0.46250000000000002</v>
      </c>
      <c r="C49" s="16">
        <v>244.75</v>
      </c>
      <c r="D49" s="16">
        <v>4468.03</v>
      </c>
      <c r="E49" s="16">
        <f t="shared" si="5"/>
        <v>-2.0428591857144706E-5</v>
      </c>
      <c r="F49" s="16">
        <f t="shared" si="6"/>
        <v>3.8958509187710197E-4</v>
      </c>
      <c r="G49" s="16">
        <f t="shared" si="7"/>
        <v>-7.7520745507893046E-4</v>
      </c>
      <c r="H49" s="16">
        <f t="shared" si="8"/>
        <v>37.947180133603233</v>
      </c>
      <c r="I49" s="16">
        <f t="shared" si="9"/>
        <v>1.4783655658826755E-2</v>
      </c>
      <c r="O49" s="18">
        <v>0.42708333999999998</v>
      </c>
      <c r="P49" s="16">
        <v>4461.2299999999996</v>
      </c>
    </row>
    <row r="50" spans="1:16" x14ac:dyDescent="0.3">
      <c r="A50" s="22">
        <v>45167</v>
      </c>
      <c r="B50" s="17">
        <v>0.46319442999999999</v>
      </c>
      <c r="C50" s="16">
        <v>244.98</v>
      </c>
      <c r="D50" s="16">
        <v>4466.93</v>
      </c>
      <c r="E50" s="16">
        <f t="shared" si="5"/>
        <v>9.3973442288044844E-4</v>
      </c>
      <c r="F50" s="16">
        <f t="shared" si="6"/>
        <v>-2.4619351257700918E-4</v>
      </c>
      <c r="G50" s="16">
        <f t="shared" si="7"/>
        <v>3.5660784937685527E-2</v>
      </c>
      <c r="H50" s="16">
        <f t="shared" si="8"/>
        <v>37.947726580430093</v>
      </c>
      <c r="I50" s="16">
        <f t="shared" si="9"/>
        <v>-9.3424841011480221E-3</v>
      </c>
      <c r="O50" s="18">
        <v>0.42777777</v>
      </c>
      <c r="P50" s="16">
        <v>4461.62</v>
      </c>
    </row>
    <row r="51" spans="1:16" x14ac:dyDescent="0.3">
      <c r="A51" s="22">
        <v>45167</v>
      </c>
      <c r="B51" s="17">
        <v>0.46388888</v>
      </c>
      <c r="C51" s="16">
        <v>244.82499999999999</v>
      </c>
      <c r="D51" s="16">
        <v>4467.29</v>
      </c>
      <c r="E51" s="16">
        <f t="shared" si="5"/>
        <v>-6.3270471058862418E-4</v>
      </c>
      <c r="F51" s="16">
        <f t="shared" si="6"/>
        <v>8.0592263590356807E-5</v>
      </c>
      <c r="G51" s="16">
        <f t="shared" si="7"/>
        <v>-2.4009359624085826E-2</v>
      </c>
      <c r="H51" s="16">
        <f t="shared" si="8"/>
        <v>37.947180133603233</v>
      </c>
      <c r="I51" s="16">
        <f t="shared" si="9"/>
        <v>3.0582491438381032E-3</v>
      </c>
      <c r="O51" s="18">
        <v>0.42847222000000001</v>
      </c>
      <c r="P51" s="16">
        <v>4463.6099999999997</v>
      </c>
    </row>
    <row r="52" spans="1:16" x14ac:dyDescent="0.3">
      <c r="A52" s="22">
        <v>45167</v>
      </c>
      <c r="B52" s="17">
        <v>0.46458334000000001</v>
      </c>
      <c r="C52" s="16">
        <v>244.55</v>
      </c>
      <c r="D52" s="16">
        <v>4467.24</v>
      </c>
      <c r="E52" s="16">
        <f t="shared" si="5"/>
        <v>-1.1232513019502799E-3</v>
      </c>
      <c r="F52" s="16">
        <f t="shared" si="6"/>
        <v>-1.1192467916831435E-5</v>
      </c>
      <c r="G52" s="16">
        <f t="shared" si="7"/>
        <v>-4.2623912601800963E-2</v>
      </c>
      <c r="H52" s="16">
        <f t="shared" si="8"/>
        <v>37.946906919042846</v>
      </c>
      <c r="I52" s="16">
        <f t="shared" si="9"/>
        <v>-4.2471953823437585E-4</v>
      </c>
      <c r="O52" s="18">
        <v>0.42916666999999997</v>
      </c>
      <c r="P52" s="16">
        <v>4462.8100000000004</v>
      </c>
    </row>
    <row r="53" spans="1:16" x14ac:dyDescent="0.3">
      <c r="A53" s="22">
        <v>45167</v>
      </c>
      <c r="B53" s="17">
        <v>0.46527780000000002</v>
      </c>
      <c r="C53" s="16">
        <v>244.64</v>
      </c>
      <c r="D53" s="16">
        <v>4468.74</v>
      </c>
      <c r="E53" s="16">
        <f t="shared" si="5"/>
        <v>3.6802289920251477E-4</v>
      </c>
      <c r="F53" s="16">
        <f t="shared" si="6"/>
        <v>3.3577779568592692E-4</v>
      </c>
      <c r="G53" s="16">
        <f t="shared" si="7"/>
        <v>1.3965330700114116E-2</v>
      </c>
      <c r="H53" s="16">
        <f t="shared" si="8"/>
        <v>37.946906919042846</v>
      </c>
      <c r="I53" s="16">
        <f t="shared" si="9"/>
        <v>1.2741728758375256E-2</v>
      </c>
      <c r="O53" s="18">
        <v>0.4298611</v>
      </c>
      <c r="P53" s="16">
        <v>4463.1099999999997</v>
      </c>
    </row>
    <row r="54" spans="1:16" x14ac:dyDescent="0.3">
      <c r="A54" s="22">
        <v>45167</v>
      </c>
      <c r="B54" s="17">
        <v>0.46805554999999999</v>
      </c>
      <c r="C54" s="16">
        <v>244.6</v>
      </c>
      <c r="D54" s="16">
        <v>4470.6899999999996</v>
      </c>
      <c r="E54" s="16">
        <f t="shared" si="5"/>
        <v>-1.6350555918897991E-4</v>
      </c>
      <c r="F54" s="16">
        <f t="shared" si="6"/>
        <v>4.3636461284384822E-4</v>
      </c>
      <c r="G54" s="16">
        <f t="shared" si="7"/>
        <v>-3.1023153744355685E-3</v>
      </c>
      <c r="H54" s="16">
        <f t="shared" si="8"/>
        <v>18.97376083005171</v>
      </c>
      <c r="I54" s="16">
        <f t="shared" si="9"/>
        <v>8.2794777987972874E-3</v>
      </c>
      <c r="O54" s="18">
        <v>0.43055555000000001</v>
      </c>
      <c r="P54" s="16">
        <v>4463.05</v>
      </c>
    </row>
    <row r="55" spans="1:16" x14ac:dyDescent="0.3">
      <c r="A55" s="22">
        <v>45167</v>
      </c>
      <c r="B55" s="17">
        <v>0.46875</v>
      </c>
      <c r="C55" s="16">
        <v>244.42500000000001</v>
      </c>
      <c r="D55" s="16">
        <v>4470.93</v>
      </c>
      <c r="E55" s="16">
        <f t="shared" si="5"/>
        <v>-7.1545380212585013E-4</v>
      </c>
      <c r="F55" s="16">
        <f t="shared" si="6"/>
        <v>5.368298853212619E-5</v>
      </c>
      <c r="G55" s="16">
        <f t="shared" si="7"/>
        <v>-2.7149454306540959E-2</v>
      </c>
      <c r="H55" s="16">
        <f t="shared" si="8"/>
        <v>37.947180133603233</v>
      </c>
      <c r="I55" s="16">
        <f t="shared" si="9"/>
        <v>2.0371180359387495E-3</v>
      </c>
      <c r="O55" s="18">
        <v>0.43125000000000002</v>
      </c>
      <c r="P55" s="16">
        <v>4464.5600000000004</v>
      </c>
    </row>
    <row r="56" spans="1:16" x14ac:dyDescent="0.3">
      <c r="A56" s="22">
        <v>45167</v>
      </c>
      <c r="B56" s="17">
        <v>0.47152779</v>
      </c>
      <c r="C56" s="16">
        <v>243.95</v>
      </c>
      <c r="D56" s="16">
        <v>4472.1099999999997</v>
      </c>
      <c r="E56" s="16">
        <f t="shared" si="5"/>
        <v>-1.9433364017593239E-3</v>
      </c>
      <c r="F56" s="16">
        <f t="shared" si="6"/>
        <v>2.6392719188164014E-4</v>
      </c>
      <c r="G56" s="16">
        <f t="shared" si="7"/>
        <v>-3.6872134618246129E-2</v>
      </c>
      <c r="H56" s="16">
        <f t="shared" si="8"/>
        <v>18.973624219082904</v>
      </c>
      <c r="I56" s="16">
        <f t="shared" si="9"/>
        <v>5.0076553599600277E-3</v>
      </c>
      <c r="O56" s="18">
        <v>0.43194442999999999</v>
      </c>
      <c r="P56" s="16">
        <v>4466.18</v>
      </c>
    </row>
    <row r="57" spans="1:16" x14ac:dyDescent="0.3">
      <c r="A57" s="22">
        <v>45167</v>
      </c>
      <c r="B57" s="17">
        <v>0.47222219999999998</v>
      </c>
      <c r="C57" s="16">
        <v>244.26</v>
      </c>
      <c r="D57" s="16">
        <v>4470.96</v>
      </c>
      <c r="E57" s="16">
        <f t="shared" si="5"/>
        <v>1.2707522033203618E-3</v>
      </c>
      <c r="F57" s="16">
        <f t="shared" si="6"/>
        <v>-2.5714930983353191E-4</v>
      </c>
      <c r="G57" s="16">
        <f t="shared" si="7"/>
        <v>4.8222851591586791E-2</v>
      </c>
      <c r="H57" s="16">
        <f t="shared" si="8"/>
        <v>37.948273050862937</v>
      </c>
      <c r="I57" s="16">
        <f t="shared" si="9"/>
        <v>-9.7583722244038232E-3</v>
      </c>
      <c r="O57" s="18">
        <v>0.43263888</v>
      </c>
      <c r="P57" s="16">
        <v>4465.2299999999996</v>
      </c>
    </row>
    <row r="58" spans="1:16" x14ac:dyDescent="0.3">
      <c r="A58" s="22">
        <v>45167</v>
      </c>
      <c r="B58" s="17">
        <v>0.47291665999999999</v>
      </c>
      <c r="C58" s="16">
        <v>244.06</v>
      </c>
      <c r="D58" s="16">
        <v>4472.75</v>
      </c>
      <c r="E58" s="16">
        <f t="shared" si="5"/>
        <v>-8.18799639728112E-4</v>
      </c>
      <c r="F58" s="16">
        <f t="shared" si="6"/>
        <v>4.0036144362731128E-4</v>
      </c>
      <c r="G58" s="16">
        <f t="shared" si="7"/>
        <v>-3.1070913714108483E-2</v>
      </c>
      <c r="H58" s="16">
        <f t="shared" si="8"/>
        <v>37.946906919042846</v>
      </c>
      <c r="I58" s="16">
        <f t="shared" si="9"/>
        <v>1.51924784352992E-2</v>
      </c>
      <c r="O58" s="18">
        <v>0.43333334000000001</v>
      </c>
      <c r="P58" s="16">
        <v>4465.8500000000004</v>
      </c>
    </row>
    <row r="59" spans="1:16" x14ac:dyDescent="0.3">
      <c r="A59" s="22">
        <v>45167</v>
      </c>
      <c r="B59" s="17">
        <v>0.47569444999999999</v>
      </c>
      <c r="C59" s="16">
        <v>243.91</v>
      </c>
      <c r="D59" s="16">
        <v>4474.67</v>
      </c>
      <c r="E59" s="16">
        <f t="shared" si="5"/>
        <v>-6.1460296648367489E-4</v>
      </c>
      <c r="F59" s="16">
        <f t="shared" si="6"/>
        <v>4.2926611145270197E-4</v>
      </c>
      <c r="G59" s="16">
        <f t="shared" si="7"/>
        <v>-1.1661245729994852E-2</v>
      </c>
      <c r="H59" s="16">
        <f t="shared" si="8"/>
        <v>18.973624219082904</v>
      </c>
      <c r="I59" s="16">
        <f t="shared" si="9"/>
        <v>8.1447338886905269E-3</v>
      </c>
      <c r="O59" s="18">
        <v>0.43402780000000002</v>
      </c>
      <c r="P59" s="16">
        <v>4464.47</v>
      </c>
    </row>
    <row r="60" spans="1:16" x14ac:dyDescent="0.3">
      <c r="A60" s="22">
        <v>45167</v>
      </c>
      <c r="B60" s="17">
        <v>0.47916666000000002</v>
      </c>
      <c r="C60" s="16">
        <v>243.995</v>
      </c>
      <c r="D60" s="16">
        <v>4476.18</v>
      </c>
      <c r="E60" s="16">
        <f t="shared" si="5"/>
        <v>3.4848919683493074E-4</v>
      </c>
      <c r="F60" s="16">
        <f t="shared" si="6"/>
        <v>3.3745505255141012E-4</v>
      </c>
      <c r="G60" s="16">
        <f t="shared" si="7"/>
        <v>5.9140681908227428E-3</v>
      </c>
      <c r="H60" s="16">
        <f t="shared" si="8"/>
        <v>16.970592616746355</v>
      </c>
      <c r="I60" s="16">
        <f t="shared" si="9"/>
        <v>5.7268122233127142E-3</v>
      </c>
      <c r="O60" s="18">
        <v>0.43472221</v>
      </c>
      <c r="P60" s="16">
        <v>4464.2299999999996</v>
      </c>
    </row>
    <row r="61" spans="1:16" x14ac:dyDescent="0.3">
      <c r="A61" s="22">
        <v>45167</v>
      </c>
      <c r="B61" s="17">
        <v>0.48055555999999999</v>
      </c>
      <c r="C61" s="16">
        <v>244.64</v>
      </c>
      <c r="D61" s="16">
        <v>4477.21</v>
      </c>
      <c r="E61" s="16">
        <f t="shared" si="5"/>
        <v>2.6434967929669945E-3</v>
      </c>
      <c r="F61" s="16">
        <f t="shared" si="6"/>
        <v>2.3010692152678071E-4</v>
      </c>
      <c r="G61" s="16">
        <f t="shared" si="7"/>
        <v>7.0932178600376455E-2</v>
      </c>
      <c r="H61" s="16">
        <f t="shared" si="8"/>
        <v>26.832708399378824</v>
      </c>
      <c r="I61" s="16">
        <f t="shared" si="9"/>
        <v>6.1743919260068524E-3</v>
      </c>
      <c r="O61" s="18">
        <v>0.43541667000000001</v>
      </c>
      <c r="P61" s="16">
        <v>4465.0200000000004</v>
      </c>
    </row>
    <row r="62" spans="1:16" x14ac:dyDescent="0.3">
      <c r="A62" s="22">
        <v>45167</v>
      </c>
      <c r="B62" s="17">
        <v>0.48194443999999997</v>
      </c>
      <c r="C62" s="16">
        <v>244.60499999999999</v>
      </c>
      <c r="D62" s="16">
        <v>4478.78</v>
      </c>
      <c r="E62" s="16">
        <f t="shared" si="5"/>
        <v>-1.4306736429037193E-4</v>
      </c>
      <c r="F62" s="16">
        <f t="shared" si="6"/>
        <v>3.5066481134450004E-4</v>
      </c>
      <c r="G62" s="16">
        <f t="shared" si="7"/>
        <v>-3.8389125075196763E-3</v>
      </c>
      <c r="H62" s="16">
        <f t="shared" si="8"/>
        <v>26.832901595420147</v>
      </c>
      <c r="I62" s="16">
        <f t="shared" si="9"/>
        <v>9.4093543757835397E-3</v>
      </c>
      <c r="O62" s="18">
        <v>0.43611112000000002</v>
      </c>
      <c r="P62" s="16">
        <v>4466.0600000000004</v>
      </c>
    </row>
    <row r="63" spans="1:16" x14ac:dyDescent="0.3">
      <c r="A63" s="22">
        <v>45167</v>
      </c>
      <c r="B63" s="17">
        <v>0.48402777000000002</v>
      </c>
      <c r="C63" s="16">
        <v>244.715</v>
      </c>
      <c r="D63" s="16">
        <v>4481.25</v>
      </c>
      <c r="E63" s="16">
        <f t="shared" si="5"/>
        <v>4.4970462582536597E-4</v>
      </c>
      <c r="F63" s="16">
        <f t="shared" si="6"/>
        <v>5.5148946811414148E-4</v>
      </c>
      <c r="G63" s="16">
        <f t="shared" si="7"/>
        <v>9.852542593196038E-3</v>
      </c>
      <c r="H63" s="16">
        <f t="shared" si="8"/>
        <v>21.908919827349255</v>
      </c>
      <c r="I63" s="16">
        <f t="shared" si="9"/>
        <v>1.2082538542540209E-2</v>
      </c>
      <c r="O63" s="18">
        <v>0.43680554999999999</v>
      </c>
      <c r="P63" s="16">
        <v>4465.8500000000004</v>
      </c>
    </row>
    <row r="64" spans="1:16" x14ac:dyDescent="0.3">
      <c r="O64" s="18">
        <v>0.4375</v>
      </c>
      <c r="P64" s="16">
        <v>4469.05</v>
      </c>
    </row>
    <row r="65" spans="15:16" x14ac:dyDescent="0.3">
      <c r="O65" s="18">
        <v>0.43819445000000001</v>
      </c>
      <c r="P65" s="16">
        <v>4470.5200000000004</v>
      </c>
    </row>
    <row r="66" spans="15:16" x14ac:dyDescent="0.3">
      <c r="O66" s="18">
        <v>0.43888887999999998</v>
      </c>
      <c r="P66" s="16">
        <v>4471.3100000000004</v>
      </c>
    </row>
    <row r="67" spans="15:16" x14ac:dyDescent="0.3">
      <c r="O67" s="18">
        <v>0.43958332999999999</v>
      </c>
      <c r="P67" s="16">
        <v>4471.58</v>
      </c>
    </row>
    <row r="68" spans="15:16" x14ac:dyDescent="0.3">
      <c r="O68" s="18">
        <v>0.44027779</v>
      </c>
      <c r="P68" s="16">
        <v>4472.3500000000004</v>
      </c>
    </row>
    <row r="69" spans="15:16" x14ac:dyDescent="0.3">
      <c r="O69" s="18">
        <v>0.44097219999999998</v>
      </c>
      <c r="P69" s="16">
        <v>4472.87</v>
      </c>
    </row>
    <row r="70" spans="15:16" x14ac:dyDescent="0.3">
      <c r="O70" s="18">
        <v>0.44166665999999999</v>
      </c>
      <c r="P70" s="16">
        <v>4473.45</v>
      </c>
    </row>
    <row r="71" spans="15:16" x14ac:dyDescent="0.3">
      <c r="O71" s="18">
        <v>0.44236112</v>
      </c>
      <c r="P71" s="16">
        <v>4467</v>
      </c>
    </row>
    <row r="72" spans="15:16" x14ac:dyDescent="0.3">
      <c r="O72" s="18">
        <v>0.44305557000000001</v>
      </c>
      <c r="P72" s="16">
        <v>4466.8599999999997</v>
      </c>
    </row>
    <row r="73" spans="15:16" x14ac:dyDescent="0.3">
      <c r="O73" s="18">
        <v>0.44374999999999998</v>
      </c>
      <c r="P73" s="16">
        <v>4465.3500000000004</v>
      </c>
    </row>
    <row r="74" spans="15:16" x14ac:dyDescent="0.3">
      <c r="O74" s="18">
        <v>0.44444444999999999</v>
      </c>
      <c r="P74" s="16">
        <v>4464.76</v>
      </c>
    </row>
    <row r="75" spans="15:16" x14ac:dyDescent="0.3">
      <c r="O75" s="18">
        <v>0.4451389</v>
      </c>
      <c r="P75" s="16">
        <v>4464.6099999999997</v>
      </c>
    </row>
    <row r="76" spans="15:16" x14ac:dyDescent="0.3">
      <c r="O76" s="18">
        <v>0.44583333000000003</v>
      </c>
      <c r="P76" s="16">
        <v>4465.0200000000004</v>
      </c>
    </row>
    <row r="77" spans="15:16" x14ac:dyDescent="0.3">
      <c r="O77" s="18">
        <v>0.44652777999999999</v>
      </c>
      <c r="P77" s="16">
        <v>4465.71</v>
      </c>
    </row>
    <row r="78" spans="15:16" x14ac:dyDescent="0.3">
      <c r="O78" s="18">
        <v>0.44722223</v>
      </c>
      <c r="P78" s="16">
        <v>4464.7</v>
      </c>
    </row>
    <row r="79" spans="15:16" x14ac:dyDescent="0.3">
      <c r="O79" s="18">
        <v>0.44791666000000002</v>
      </c>
      <c r="P79" s="16">
        <v>4462.32</v>
      </c>
    </row>
    <row r="80" spans="15:16" x14ac:dyDescent="0.3">
      <c r="O80" s="18">
        <v>0.44861109999999998</v>
      </c>
      <c r="P80" s="16">
        <v>4462.2299999999996</v>
      </c>
    </row>
    <row r="81" spans="15:16" x14ac:dyDescent="0.3">
      <c r="O81" s="18">
        <v>0.44930555999999999</v>
      </c>
      <c r="P81" s="16">
        <v>4462.6000000000004</v>
      </c>
    </row>
    <row r="82" spans="15:16" x14ac:dyDescent="0.3">
      <c r="O82" s="18">
        <v>0.45</v>
      </c>
      <c r="P82" s="16">
        <v>4461.7</v>
      </c>
    </row>
    <row r="83" spans="15:16" x14ac:dyDescent="0.3">
      <c r="O83" s="18">
        <v>0.45069443999999997</v>
      </c>
      <c r="P83" s="16">
        <v>4465.12</v>
      </c>
    </row>
    <row r="84" spans="15:16" x14ac:dyDescent="0.3">
      <c r="O84" s="18">
        <v>0.45138889999999998</v>
      </c>
      <c r="P84" s="16">
        <v>4466.46</v>
      </c>
    </row>
    <row r="85" spans="15:16" x14ac:dyDescent="0.3">
      <c r="O85" s="18">
        <v>0.45208332000000001</v>
      </c>
      <c r="P85" s="16">
        <v>4468.01</v>
      </c>
    </row>
    <row r="86" spans="15:16" x14ac:dyDescent="0.3">
      <c r="O86" s="18">
        <v>0.45277777000000002</v>
      </c>
      <c r="P86" s="16">
        <v>4467.93</v>
      </c>
    </row>
    <row r="87" spans="15:16" x14ac:dyDescent="0.3">
      <c r="O87" s="18">
        <v>0.45347222999999998</v>
      </c>
      <c r="P87" s="16">
        <v>4465.62</v>
      </c>
    </row>
    <row r="88" spans="15:16" x14ac:dyDescent="0.3">
      <c r="O88" s="18">
        <v>0.45416667999999999</v>
      </c>
      <c r="P88" s="16">
        <v>4463.6899999999996</v>
      </c>
    </row>
    <row r="89" spans="15:16" x14ac:dyDescent="0.3">
      <c r="O89" s="18">
        <v>0.45486110000000002</v>
      </c>
      <c r="P89" s="16">
        <v>4462.29</v>
      </c>
    </row>
    <row r="90" spans="15:16" x14ac:dyDescent="0.3">
      <c r="O90" s="18">
        <v>0.45555556000000003</v>
      </c>
      <c r="P90" s="16">
        <v>4462.8</v>
      </c>
    </row>
    <row r="91" spans="15:16" x14ac:dyDescent="0.3">
      <c r="O91" s="18">
        <v>0.45624999999999999</v>
      </c>
      <c r="P91" s="16">
        <v>4463.6499999999996</v>
      </c>
    </row>
    <row r="92" spans="15:16" x14ac:dyDescent="0.3">
      <c r="O92" s="18">
        <v>0.45694444000000001</v>
      </c>
      <c r="P92" s="16">
        <v>4463.42</v>
      </c>
    </row>
    <row r="93" spans="15:16" x14ac:dyDescent="0.3">
      <c r="O93" s="18">
        <v>0.45763890000000002</v>
      </c>
      <c r="P93" s="16">
        <v>4464.21</v>
      </c>
    </row>
    <row r="94" spans="15:16" x14ac:dyDescent="0.3">
      <c r="O94" s="18">
        <v>0.45833333999999998</v>
      </c>
      <c r="P94" s="16">
        <v>4464.38</v>
      </c>
    </row>
    <row r="95" spans="15:16" x14ac:dyDescent="0.3">
      <c r="O95" s="18">
        <v>0.45902777</v>
      </c>
      <c r="P95" s="16">
        <v>4464.99</v>
      </c>
    </row>
    <row r="96" spans="15:16" x14ac:dyDescent="0.3">
      <c r="O96" s="18">
        <v>0.45972222000000001</v>
      </c>
      <c r="P96" s="16">
        <v>4465.17</v>
      </c>
    </row>
    <row r="97" spans="15:16" x14ac:dyDescent="0.3">
      <c r="O97" s="18">
        <v>0.46041666999999997</v>
      </c>
      <c r="P97" s="16">
        <v>4466.1000000000004</v>
      </c>
    </row>
    <row r="98" spans="15:16" x14ac:dyDescent="0.3">
      <c r="O98" s="18">
        <v>0.4611111</v>
      </c>
      <c r="P98" s="16">
        <v>4465.68</v>
      </c>
    </row>
    <row r="99" spans="15:16" x14ac:dyDescent="0.3">
      <c r="O99" s="18">
        <v>0.46180555000000001</v>
      </c>
      <c r="P99" s="16">
        <v>4466.29</v>
      </c>
    </row>
    <row r="100" spans="15:16" x14ac:dyDescent="0.3">
      <c r="O100" s="18">
        <v>0.46250000000000002</v>
      </c>
      <c r="P100" s="16">
        <v>4468.03</v>
      </c>
    </row>
    <row r="101" spans="15:16" x14ac:dyDescent="0.3">
      <c r="O101" s="18">
        <v>0.46319442999999999</v>
      </c>
      <c r="P101" s="16">
        <v>4466.93</v>
      </c>
    </row>
    <row r="102" spans="15:16" x14ac:dyDescent="0.3">
      <c r="O102" s="18">
        <v>0.46388888</v>
      </c>
      <c r="P102" s="16">
        <v>4467.29</v>
      </c>
    </row>
    <row r="103" spans="15:16" x14ac:dyDescent="0.3">
      <c r="O103" s="18">
        <v>0.46458334000000001</v>
      </c>
      <c r="P103" s="16">
        <v>4467.24</v>
      </c>
    </row>
    <row r="104" spans="15:16" x14ac:dyDescent="0.3">
      <c r="O104" s="18">
        <v>0.46527780000000002</v>
      </c>
      <c r="P104" s="16">
        <v>4468.74</v>
      </c>
    </row>
    <row r="105" spans="15:16" x14ac:dyDescent="0.3">
      <c r="O105" s="18">
        <v>0.46597221</v>
      </c>
      <c r="P105" s="16">
        <v>4467.87</v>
      </c>
    </row>
    <row r="106" spans="15:16" x14ac:dyDescent="0.3">
      <c r="O106" s="18">
        <v>0.46666667000000001</v>
      </c>
      <c r="P106" s="16">
        <v>4469.7700000000004</v>
      </c>
    </row>
    <row r="107" spans="15:16" x14ac:dyDescent="0.3">
      <c r="O107" s="18">
        <v>0.46736112000000002</v>
      </c>
      <c r="P107" s="16">
        <v>4470.1899999999996</v>
      </c>
    </row>
    <row r="108" spans="15:16" x14ac:dyDescent="0.3">
      <c r="O108" s="18">
        <v>0.46805554999999999</v>
      </c>
      <c r="P108" s="16">
        <v>4470.6899999999996</v>
      </c>
    </row>
    <row r="109" spans="15:16" x14ac:dyDescent="0.3">
      <c r="O109" s="18">
        <v>0.46875</v>
      </c>
      <c r="P109" s="16">
        <v>4470.93</v>
      </c>
    </row>
    <row r="110" spans="15:16" x14ac:dyDescent="0.3">
      <c r="O110" s="18">
        <v>0.46944445000000001</v>
      </c>
      <c r="P110" s="16">
        <v>4471.6499999999996</v>
      </c>
    </row>
    <row r="111" spans="15:16" x14ac:dyDescent="0.3">
      <c r="O111" s="18">
        <v>0.47013887999999998</v>
      </c>
      <c r="P111" s="16">
        <v>4471.5600000000004</v>
      </c>
    </row>
    <row r="112" spans="15:16" x14ac:dyDescent="0.3">
      <c r="O112" s="18">
        <v>0.47083332999999999</v>
      </c>
      <c r="P112" s="16">
        <v>4471.58</v>
      </c>
    </row>
    <row r="113" spans="15:16" x14ac:dyDescent="0.3">
      <c r="O113" s="18">
        <v>0.47152779</v>
      </c>
      <c r="P113" s="16">
        <v>4472.1099999999997</v>
      </c>
    </row>
    <row r="114" spans="15:16" x14ac:dyDescent="0.3">
      <c r="O114" s="18">
        <v>0.47222219999999998</v>
      </c>
      <c r="P114" s="16">
        <v>4470.96</v>
      </c>
    </row>
    <row r="115" spans="15:16" x14ac:dyDescent="0.3">
      <c r="O115" s="18">
        <v>0.47291665999999999</v>
      </c>
      <c r="P115" s="16">
        <v>4472.75</v>
      </c>
    </row>
    <row r="116" spans="15:16" x14ac:dyDescent="0.3">
      <c r="O116" s="18">
        <v>0.47361112</v>
      </c>
      <c r="P116" s="16">
        <v>4473.8100000000004</v>
      </c>
    </row>
    <row r="117" spans="15:16" x14ac:dyDescent="0.3">
      <c r="O117" s="18">
        <v>0.47430557000000001</v>
      </c>
      <c r="P117" s="16">
        <v>4473.79</v>
      </c>
    </row>
    <row r="118" spans="15:16" x14ac:dyDescent="0.3">
      <c r="O118" s="18">
        <v>0.47499999999999998</v>
      </c>
      <c r="P118" s="16">
        <v>4474.57</v>
      </c>
    </row>
    <row r="119" spans="15:16" x14ac:dyDescent="0.3">
      <c r="O119" s="18">
        <v>0.47569444999999999</v>
      </c>
      <c r="P119" s="16">
        <v>4474.67</v>
      </c>
    </row>
    <row r="120" spans="15:16" x14ac:dyDescent="0.3">
      <c r="O120" s="18">
        <v>0.4763889</v>
      </c>
      <c r="P120" s="16">
        <v>4474.22</v>
      </c>
    </row>
    <row r="121" spans="15:16" x14ac:dyDescent="0.3">
      <c r="O121" s="18">
        <v>0.47708333000000003</v>
      </c>
      <c r="P121" s="16">
        <v>4475.1899999999996</v>
      </c>
    </row>
    <row r="122" spans="15:16" x14ac:dyDescent="0.3">
      <c r="O122" s="18">
        <v>0.47777777999999999</v>
      </c>
      <c r="P122" s="16">
        <v>4474.49</v>
      </c>
    </row>
    <row r="123" spans="15:16" x14ac:dyDescent="0.3">
      <c r="O123" s="18">
        <v>0.47847223</v>
      </c>
      <c r="P123" s="16">
        <v>4474.59</v>
      </c>
    </row>
    <row r="124" spans="15:16" x14ac:dyDescent="0.3">
      <c r="O124" s="18">
        <v>0.47916666000000002</v>
      </c>
      <c r="P124" s="16">
        <v>4476.18</v>
      </c>
    </row>
    <row r="125" spans="15:16" x14ac:dyDescent="0.3">
      <c r="O125" s="18">
        <v>0.47986109999999998</v>
      </c>
      <c r="P125" s="16">
        <v>4477.01</v>
      </c>
    </row>
    <row r="126" spans="15:16" x14ac:dyDescent="0.3">
      <c r="O126" s="18">
        <v>0.48055555999999999</v>
      </c>
      <c r="P126" s="16">
        <v>4477.21</v>
      </c>
    </row>
    <row r="127" spans="15:16" x14ac:dyDescent="0.3">
      <c r="O127" s="18">
        <v>0.48125000000000001</v>
      </c>
      <c r="P127" s="16">
        <v>4477.2700000000004</v>
      </c>
    </row>
    <row r="128" spans="15:16" x14ac:dyDescent="0.3">
      <c r="O128" s="18">
        <v>0.48194443999999997</v>
      </c>
      <c r="P128" s="16">
        <v>4478.78</v>
      </c>
    </row>
    <row r="129" spans="15:16" x14ac:dyDescent="0.3">
      <c r="O129" s="18">
        <v>0.48263889999999998</v>
      </c>
      <c r="P129" s="16">
        <v>4481.22</v>
      </c>
    </row>
    <row r="130" spans="15:16" x14ac:dyDescent="0.3">
      <c r="O130" s="18">
        <v>0.48333332000000001</v>
      </c>
      <c r="P130" s="16">
        <v>4480.62</v>
      </c>
    </row>
    <row r="131" spans="15:16" x14ac:dyDescent="0.3">
      <c r="O131" s="18">
        <v>0.48402777000000002</v>
      </c>
      <c r="P131" s="16">
        <v>4481.25</v>
      </c>
    </row>
    <row r="132" spans="15:16" x14ac:dyDescent="0.3">
      <c r="O132" s="18">
        <v>0.48472222999999998</v>
      </c>
      <c r="P132" s="16">
        <v>4482.03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3A42-D4F9-4CD9-ABD1-BD10183CF0A4}">
  <dimension ref="A1:Q74"/>
  <sheetViews>
    <sheetView workbookViewId="0">
      <selection activeCell="I8" sqref="I8"/>
    </sheetView>
  </sheetViews>
  <sheetFormatPr defaultColWidth="9.109375" defaultRowHeight="15.6" x14ac:dyDescent="0.3"/>
  <cols>
    <col min="1" max="1" width="12" style="16" customWidth="1"/>
    <col min="2" max="2" width="14.44140625" style="18" customWidth="1"/>
    <col min="3" max="3" width="17.5546875" style="16" customWidth="1"/>
    <col min="4" max="6" width="18.109375" style="16" customWidth="1"/>
    <col min="7" max="10" width="9.109375" style="16"/>
    <col min="11" max="11" width="9.44140625" style="16" bestFit="1" customWidth="1"/>
    <col min="12" max="15" width="9.109375" style="16"/>
    <col min="16" max="16" width="12.88671875" style="18" bestFit="1" customWidth="1"/>
    <col min="17" max="17" width="19.5546875" style="16" customWidth="1"/>
    <col min="18" max="16384" width="9.109375" style="16"/>
  </cols>
  <sheetData>
    <row r="1" spans="1:17" x14ac:dyDescent="0.3">
      <c r="A1" s="36" t="s">
        <v>66</v>
      </c>
      <c r="B1" s="53"/>
    </row>
    <row r="3" spans="1:17" x14ac:dyDescent="0.3">
      <c r="A3" s="41" t="s">
        <v>0</v>
      </c>
      <c r="B3" s="42" t="s">
        <v>55</v>
      </c>
      <c r="C3" s="41" t="s">
        <v>11</v>
      </c>
      <c r="D3" s="41" t="s">
        <v>12</v>
      </c>
      <c r="E3" s="41" t="s">
        <v>56</v>
      </c>
      <c r="F3" s="41" t="s">
        <v>57</v>
      </c>
      <c r="P3" s="18" t="s">
        <v>55</v>
      </c>
      <c r="Q3" s="16" t="s">
        <v>12</v>
      </c>
    </row>
    <row r="4" spans="1:17" x14ac:dyDescent="0.3">
      <c r="A4" s="22">
        <v>45167</v>
      </c>
      <c r="B4" s="18">
        <v>0.39583333999999998</v>
      </c>
      <c r="C4" s="16">
        <v>98.1</v>
      </c>
      <c r="D4" s="16" cm="1">
        <f t="array" ref="D4:D63">VLOOKUP(B4:B63,P4:Q74,2,TRUE)</f>
        <v>4434.34</v>
      </c>
      <c r="P4" s="18">
        <v>0.39583333999999998</v>
      </c>
      <c r="Q4" s="16">
        <v>4434.34</v>
      </c>
    </row>
    <row r="5" spans="1:17" x14ac:dyDescent="0.3">
      <c r="A5" s="22">
        <v>45167</v>
      </c>
      <c r="B5" s="18">
        <v>0.39652777</v>
      </c>
      <c r="C5" s="16">
        <v>97.76</v>
      </c>
      <c r="D5" s="16">
        <v>4433.63</v>
      </c>
      <c r="E5" s="43">
        <f>(C5-C4)/C4</f>
        <v>-3.4658511722730806E-3</v>
      </c>
      <c r="F5" s="16">
        <f>(D5-D4)/D4</f>
        <v>-1.6011401922271101E-4</v>
      </c>
      <c r="P5" s="18">
        <v>0.39652777</v>
      </c>
      <c r="Q5" s="16">
        <v>4433.63</v>
      </c>
    </row>
    <row r="6" spans="1:17" x14ac:dyDescent="0.3">
      <c r="A6" s="22">
        <v>45167</v>
      </c>
      <c r="B6" s="18">
        <v>0.39791666999999997</v>
      </c>
      <c r="C6" s="16">
        <v>97.76</v>
      </c>
      <c r="D6" s="16">
        <v>4435.29</v>
      </c>
      <c r="E6" s="43">
        <f t="shared" ref="E6:E63" si="0">(C6-C5)/C5</f>
        <v>0</v>
      </c>
      <c r="F6" s="16">
        <f t="shared" ref="F6:F63" si="1">(D6-D5)/D5</f>
        <v>3.7441103565246861E-4</v>
      </c>
      <c r="P6" s="18">
        <v>0.39722222000000001</v>
      </c>
      <c r="Q6" s="16">
        <v>4434.1099999999997</v>
      </c>
    </row>
    <row r="7" spans="1:17" x14ac:dyDescent="0.3">
      <c r="A7" s="22">
        <v>45167</v>
      </c>
      <c r="B7" s="18">
        <v>0.3986111</v>
      </c>
      <c r="C7" s="16">
        <v>97.685000000000002</v>
      </c>
      <c r="D7" s="16">
        <v>4437.08</v>
      </c>
      <c r="E7" s="43">
        <f t="shared" si="0"/>
        <v>-7.6718494271688662E-4</v>
      </c>
      <c r="F7" s="16">
        <f t="shared" si="1"/>
        <v>4.0358127653433343E-4</v>
      </c>
      <c r="P7" s="18">
        <v>0.39791666999999997</v>
      </c>
      <c r="Q7" s="16">
        <v>4435.29</v>
      </c>
    </row>
    <row r="8" spans="1:17" x14ac:dyDescent="0.3">
      <c r="A8" s="22">
        <v>45167</v>
      </c>
      <c r="B8" s="18">
        <v>0.4</v>
      </c>
      <c r="C8" s="16">
        <v>97.265600000000006</v>
      </c>
      <c r="D8" s="16">
        <v>4436.01</v>
      </c>
      <c r="E8" s="43">
        <f t="shared" si="0"/>
        <v>-4.2933920253876851E-3</v>
      </c>
      <c r="F8" s="16">
        <f t="shared" si="1"/>
        <v>-2.4114958486205095E-4</v>
      </c>
      <c r="P8" s="18">
        <v>0.3986111</v>
      </c>
      <c r="Q8" s="16">
        <v>4437.08</v>
      </c>
    </row>
    <row r="9" spans="1:17" x14ac:dyDescent="0.3">
      <c r="A9" s="22">
        <v>45167</v>
      </c>
      <c r="B9" s="18">
        <v>0.40069442999999999</v>
      </c>
      <c r="C9" s="16">
        <v>97.55</v>
      </c>
      <c r="D9" s="16">
        <v>4436.1000000000004</v>
      </c>
      <c r="E9" s="43">
        <f t="shared" si="0"/>
        <v>2.9239525587668289E-3</v>
      </c>
      <c r="F9" s="16">
        <f t="shared" si="1"/>
        <v>2.0288502505662863E-5</v>
      </c>
      <c r="P9" s="18">
        <v>0.39930555000000001</v>
      </c>
      <c r="Q9" s="16">
        <v>4436.4799999999996</v>
      </c>
    </row>
    <row r="10" spans="1:17" x14ac:dyDescent="0.3">
      <c r="A10" s="22">
        <v>45167</v>
      </c>
      <c r="B10" s="18">
        <v>0.40138888</v>
      </c>
      <c r="C10" s="16">
        <v>97.5715</v>
      </c>
      <c r="D10" s="16">
        <v>4436.05</v>
      </c>
      <c r="E10" s="43">
        <f t="shared" si="0"/>
        <v>2.2039979497696753E-4</v>
      </c>
      <c r="F10" s="16">
        <f t="shared" si="1"/>
        <v>-1.127116160595611E-5</v>
      </c>
      <c r="P10" s="18">
        <v>0.4</v>
      </c>
      <c r="Q10" s="16">
        <v>4436.01</v>
      </c>
    </row>
    <row r="11" spans="1:17" x14ac:dyDescent="0.3">
      <c r="A11" s="22">
        <v>45167</v>
      </c>
      <c r="B11" s="18">
        <v>0.40208334000000001</v>
      </c>
      <c r="C11" s="16">
        <v>97.685000000000002</v>
      </c>
      <c r="D11" s="16">
        <v>4436.8</v>
      </c>
      <c r="E11" s="43">
        <f t="shared" si="0"/>
        <v>1.1632495144586477E-3</v>
      </c>
      <c r="F11" s="16">
        <f t="shared" si="1"/>
        <v>1.6906932969646418E-4</v>
      </c>
      <c r="P11" s="18">
        <v>0.40069442999999999</v>
      </c>
      <c r="Q11" s="16">
        <v>4436.1000000000004</v>
      </c>
    </row>
    <row r="12" spans="1:17" x14ac:dyDescent="0.3">
      <c r="A12" s="22">
        <v>45167</v>
      </c>
      <c r="B12" s="18">
        <v>0.40277780000000002</v>
      </c>
      <c r="C12" s="16">
        <v>97.8</v>
      </c>
      <c r="D12" s="16">
        <v>4437.1400000000003</v>
      </c>
      <c r="E12" s="43">
        <f t="shared" si="0"/>
        <v>1.1772534165941024E-3</v>
      </c>
      <c r="F12" s="16">
        <f t="shared" si="1"/>
        <v>7.6631806707569755E-5</v>
      </c>
      <c r="P12" s="18">
        <v>0.40138888</v>
      </c>
      <c r="Q12" s="16">
        <v>4436.05</v>
      </c>
    </row>
    <row r="13" spans="1:17" x14ac:dyDescent="0.3">
      <c r="A13" s="22">
        <v>45167</v>
      </c>
      <c r="B13" s="18">
        <v>0.40347221</v>
      </c>
      <c r="C13" s="16">
        <v>97.75</v>
      </c>
      <c r="D13" s="16">
        <v>4438.5600000000004</v>
      </c>
      <c r="E13" s="43">
        <f t="shared" si="0"/>
        <v>-5.1124744376275218E-4</v>
      </c>
      <c r="F13" s="16">
        <f t="shared" si="1"/>
        <v>3.2002596266966391E-4</v>
      </c>
      <c r="P13" s="18">
        <v>0.40208334000000001</v>
      </c>
      <c r="Q13" s="16">
        <v>4436.8</v>
      </c>
    </row>
    <row r="14" spans="1:17" x14ac:dyDescent="0.3">
      <c r="A14" s="22">
        <v>45167</v>
      </c>
      <c r="B14" s="18">
        <v>0.40416667000000001</v>
      </c>
      <c r="C14" s="16">
        <v>97.66</v>
      </c>
      <c r="D14" s="16">
        <v>4441.72</v>
      </c>
      <c r="E14" s="43">
        <f t="shared" si="0"/>
        <v>-9.2071611253200425E-4</v>
      </c>
      <c r="F14" s="16">
        <f t="shared" si="1"/>
        <v>7.1194261201827939E-4</v>
      </c>
      <c r="P14" s="18">
        <v>0.40277780000000002</v>
      </c>
      <c r="Q14" s="16">
        <v>4437.1400000000003</v>
      </c>
    </row>
    <row r="15" spans="1:17" x14ac:dyDescent="0.3">
      <c r="A15" s="22">
        <v>45167</v>
      </c>
      <c r="B15" s="18">
        <v>0.40486112000000002</v>
      </c>
      <c r="C15" s="16">
        <v>97.555000000000007</v>
      </c>
      <c r="D15" s="16">
        <v>4442.5</v>
      </c>
      <c r="E15" s="43">
        <f t="shared" si="0"/>
        <v>-1.0751587139052813E-3</v>
      </c>
      <c r="F15" s="16">
        <f t="shared" si="1"/>
        <v>1.7560764748785274E-4</v>
      </c>
      <c r="P15" s="18">
        <v>0.40347221</v>
      </c>
      <c r="Q15" s="16">
        <v>4438.5600000000004</v>
      </c>
    </row>
    <row r="16" spans="1:17" x14ac:dyDescent="0.3">
      <c r="A16" s="22">
        <v>45167</v>
      </c>
      <c r="B16" s="18">
        <v>0.40555554999999999</v>
      </c>
      <c r="C16" s="16">
        <v>97.66</v>
      </c>
      <c r="D16" s="16">
        <v>4441.62</v>
      </c>
      <c r="E16" s="43">
        <f t="shared" si="0"/>
        <v>1.0763159243502615E-3</v>
      </c>
      <c r="F16" s="16">
        <f t="shared" si="1"/>
        <v>-1.9808666291504988E-4</v>
      </c>
      <c r="P16" s="18">
        <v>0.40416667000000001</v>
      </c>
      <c r="Q16" s="16">
        <v>4441.72</v>
      </c>
    </row>
    <row r="17" spans="1:17" x14ac:dyDescent="0.3">
      <c r="A17" s="22">
        <v>45167</v>
      </c>
      <c r="B17" s="18">
        <v>0.40625</v>
      </c>
      <c r="C17" s="16">
        <v>97.655000000000001</v>
      </c>
      <c r="D17" s="16">
        <v>4445.51</v>
      </c>
      <c r="E17" s="43">
        <f t="shared" si="0"/>
        <v>-5.1198033995448011E-5</v>
      </c>
      <c r="F17" s="16">
        <f t="shared" si="1"/>
        <v>8.7580657507853614E-4</v>
      </c>
      <c r="P17" s="18">
        <v>0.40486112000000002</v>
      </c>
      <c r="Q17" s="16">
        <v>4442.5</v>
      </c>
    </row>
    <row r="18" spans="1:17" x14ac:dyDescent="0.3">
      <c r="A18" s="22">
        <v>45167</v>
      </c>
      <c r="B18" s="18">
        <v>0.40694445000000001</v>
      </c>
      <c r="C18" s="16">
        <v>97.68</v>
      </c>
      <c r="D18" s="16">
        <v>4447.2299999999996</v>
      </c>
      <c r="E18" s="43">
        <f t="shared" si="0"/>
        <v>2.5600327684200178E-4</v>
      </c>
      <c r="F18" s="16">
        <f t="shared" si="1"/>
        <v>3.8690723898930494E-4</v>
      </c>
      <c r="P18" s="18">
        <v>0.40555554999999999</v>
      </c>
      <c r="Q18" s="16">
        <v>4441.62</v>
      </c>
    </row>
    <row r="19" spans="1:17" x14ac:dyDescent="0.3">
      <c r="A19" s="22">
        <v>45167</v>
      </c>
      <c r="B19" s="18">
        <v>0.40833332999999999</v>
      </c>
      <c r="C19" s="16">
        <v>97.62</v>
      </c>
      <c r="D19" s="16">
        <v>4446.08</v>
      </c>
      <c r="E19" s="43">
        <f t="shared" si="0"/>
        <v>-6.1425061425063744E-4</v>
      </c>
      <c r="F19" s="16">
        <f t="shared" si="1"/>
        <v>-2.585879300147814E-4</v>
      </c>
      <c r="P19" s="18">
        <v>0.40625</v>
      </c>
      <c r="Q19" s="16">
        <v>4445.51</v>
      </c>
    </row>
    <row r="20" spans="1:17" x14ac:dyDescent="0.3">
      <c r="A20" s="22">
        <v>45167</v>
      </c>
      <c r="B20" s="18">
        <v>0.40902779</v>
      </c>
      <c r="C20" s="16">
        <v>97.734999999999999</v>
      </c>
      <c r="D20" s="16">
        <v>4446.45</v>
      </c>
      <c r="E20" s="43">
        <f t="shared" si="0"/>
        <v>1.1780372874410456E-3</v>
      </c>
      <c r="F20" s="16">
        <f t="shared" si="1"/>
        <v>8.3219375269876132E-5</v>
      </c>
      <c r="P20" s="18">
        <v>0.40694445000000001</v>
      </c>
      <c r="Q20" s="16">
        <v>4447.2299999999996</v>
      </c>
    </row>
    <row r="21" spans="1:17" x14ac:dyDescent="0.3">
      <c r="A21" s="22">
        <v>45167</v>
      </c>
      <c r="B21" s="18">
        <v>0.40972219999999998</v>
      </c>
      <c r="C21" s="16">
        <v>97.67</v>
      </c>
      <c r="D21" s="16">
        <v>4444.87</v>
      </c>
      <c r="E21" s="43">
        <f t="shared" si="0"/>
        <v>-6.6506369263823325E-4</v>
      </c>
      <c r="F21" s="16">
        <f t="shared" si="1"/>
        <v>-3.5533965298157569E-4</v>
      </c>
      <c r="P21" s="18">
        <v>0.40763887999999998</v>
      </c>
      <c r="Q21" s="16">
        <v>4445.99</v>
      </c>
    </row>
    <row r="22" spans="1:17" x14ac:dyDescent="0.3">
      <c r="A22" s="22">
        <v>45167</v>
      </c>
      <c r="B22" s="18">
        <v>0.41111112</v>
      </c>
      <c r="C22" s="16">
        <v>97.625</v>
      </c>
      <c r="D22" s="16">
        <v>4446.43</v>
      </c>
      <c r="E22" s="43">
        <f t="shared" si="0"/>
        <v>-4.607351284939255E-4</v>
      </c>
      <c r="F22" s="16">
        <f t="shared" si="1"/>
        <v>3.5096639496777189E-4</v>
      </c>
      <c r="P22" s="18">
        <v>0.40833332999999999</v>
      </c>
      <c r="Q22" s="16">
        <v>4446.08</v>
      </c>
    </row>
    <row r="23" spans="1:17" x14ac:dyDescent="0.3">
      <c r="A23" s="22">
        <v>45167</v>
      </c>
      <c r="B23" s="18">
        <v>0.41249999999999998</v>
      </c>
      <c r="C23" s="16">
        <v>97.71</v>
      </c>
      <c r="D23" s="16">
        <v>4445.53</v>
      </c>
      <c r="E23" s="43">
        <f t="shared" si="0"/>
        <v>8.7067861715742635E-4</v>
      </c>
      <c r="F23" s="16">
        <f t="shared" si="1"/>
        <v>-2.024095735231513E-4</v>
      </c>
      <c r="P23" s="18">
        <v>0.40902779</v>
      </c>
      <c r="Q23" s="16">
        <v>4446.45</v>
      </c>
    </row>
    <row r="24" spans="1:17" x14ac:dyDescent="0.3">
      <c r="A24" s="22">
        <v>45167</v>
      </c>
      <c r="B24" s="18">
        <v>0.41319444999999999</v>
      </c>
      <c r="C24" s="16">
        <v>97.69</v>
      </c>
      <c r="D24" s="16">
        <v>4444.9799999999996</v>
      </c>
      <c r="E24" s="43">
        <f t="shared" si="0"/>
        <v>-2.0468734008797484E-4</v>
      </c>
      <c r="F24" s="16">
        <f t="shared" si="1"/>
        <v>-1.2371978144342337E-4</v>
      </c>
      <c r="P24" s="18">
        <v>0.40972219999999998</v>
      </c>
      <c r="Q24" s="16">
        <v>4444.87</v>
      </c>
    </row>
    <row r="25" spans="1:17" x14ac:dyDescent="0.3">
      <c r="A25" s="22">
        <v>45167</v>
      </c>
      <c r="B25" s="18">
        <v>0.4138889</v>
      </c>
      <c r="C25" s="16">
        <v>97.647499999999994</v>
      </c>
      <c r="D25" s="16">
        <v>4441.95</v>
      </c>
      <c r="E25" s="43">
        <f t="shared" si="0"/>
        <v>-4.3504964684209211E-4</v>
      </c>
      <c r="F25" s="16">
        <f t="shared" si="1"/>
        <v>-6.8166785902293054E-4</v>
      </c>
      <c r="P25" s="18">
        <v>0.41041665999999999</v>
      </c>
      <c r="Q25" s="16">
        <v>4445.1400000000003</v>
      </c>
    </row>
    <row r="26" spans="1:17" x14ac:dyDescent="0.3">
      <c r="A26" s="22">
        <v>45167</v>
      </c>
      <c r="B26" s="18">
        <v>0.41527777999999999</v>
      </c>
      <c r="C26" s="16">
        <v>97.625</v>
      </c>
      <c r="D26" s="16">
        <v>4444.37</v>
      </c>
      <c r="E26" s="43">
        <f t="shared" si="0"/>
        <v>-2.3042064568978978E-4</v>
      </c>
      <c r="F26" s="16">
        <f t="shared" si="1"/>
        <v>5.4480577223968592E-4</v>
      </c>
      <c r="P26" s="18">
        <v>0.41111112</v>
      </c>
      <c r="Q26" s="16">
        <v>4446.43</v>
      </c>
    </row>
    <row r="27" spans="1:17" x14ac:dyDescent="0.3">
      <c r="A27" s="22">
        <v>45167</v>
      </c>
      <c r="B27" s="18">
        <v>0.41597223</v>
      </c>
      <c r="C27" s="16">
        <v>97.58</v>
      </c>
      <c r="D27" s="16">
        <v>4444.55</v>
      </c>
      <c r="E27" s="43">
        <f t="shared" si="0"/>
        <v>-4.6094750320104178E-4</v>
      </c>
      <c r="F27" s="16">
        <f t="shared" si="1"/>
        <v>4.0500678386428455E-5</v>
      </c>
      <c r="P27" s="18">
        <v>0.41180557000000001</v>
      </c>
      <c r="Q27" s="16">
        <v>4446.6099999999997</v>
      </c>
    </row>
    <row r="28" spans="1:17" x14ac:dyDescent="0.3">
      <c r="A28" s="22">
        <v>45167</v>
      </c>
      <c r="B28" s="18">
        <v>0.41666666000000002</v>
      </c>
      <c r="C28" s="16">
        <v>97.64</v>
      </c>
      <c r="D28" s="16">
        <v>4453.51</v>
      </c>
      <c r="E28" s="43">
        <f t="shared" si="0"/>
        <v>6.1488009838083901E-4</v>
      </c>
      <c r="F28" s="16">
        <f t="shared" si="1"/>
        <v>2.0159521211371313E-3</v>
      </c>
      <c r="H28" s="44" t="s">
        <v>49</v>
      </c>
      <c r="I28" s="44"/>
      <c r="J28" s="44"/>
      <c r="K28" s="29">
        <f>SLOPE(E5:E63,F5:F63)</f>
        <v>0.50189889688181577</v>
      </c>
      <c r="P28" s="18">
        <v>0.41249999999999998</v>
      </c>
      <c r="Q28" s="16">
        <v>4445.53</v>
      </c>
    </row>
    <row r="29" spans="1:17" x14ac:dyDescent="0.3">
      <c r="A29" s="22">
        <v>45167</v>
      </c>
      <c r="B29" s="18">
        <v>0.41736109999999998</v>
      </c>
      <c r="C29" s="16">
        <v>97.57</v>
      </c>
      <c r="D29" s="16">
        <v>4453.03</v>
      </c>
      <c r="E29" s="43">
        <f t="shared" si="0"/>
        <v>-7.1691929537082534E-4</v>
      </c>
      <c r="F29" s="16">
        <f t="shared" si="1"/>
        <v>-1.07780155428072E-4</v>
      </c>
      <c r="H29" s="44" t="s">
        <v>50</v>
      </c>
      <c r="I29" s="44"/>
      <c r="J29" s="44"/>
      <c r="K29" s="29">
        <f>SLOPE(E5:E62,E6:E63)</f>
        <v>-7.1485676951599283E-2</v>
      </c>
      <c r="P29" s="18">
        <v>0.41319444999999999</v>
      </c>
      <c r="Q29" s="16">
        <v>4444.9799999999996</v>
      </c>
    </row>
    <row r="30" spans="1:17" x14ac:dyDescent="0.3">
      <c r="A30" s="22">
        <v>45167</v>
      </c>
      <c r="B30" s="18">
        <v>0.41805555999999999</v>
      </c>
      <c r="C30" s="16">
        <v>97.5</v>
      </c>
      <c r="D30" s="16">
        <v>4455.28</v>
      </c>
      <c r="E30" s="43">
        <f t="shared" si="0"/>
        <v>-7.1743363738847171E-4</v>
      </c>
      <c r="F30" s="16">
        <f t="shared" si="1"/>
        <v>5.052739370720611E-4</v>
      </c>
      <c r="H30" s="44" t="s">
        <v>51</v>
      </c>
      <c r="I30" s="44"/>
      <c r="J30" s="44"/>
      <c r="K30" s="29">
        <f>SLOPE(E6:E63,E5:E62)</f>
        <v>-5.9344196504073597E-2</v>
      </c>
      <c r="P30" s="18">
        <v>0.4138889</v>
      </c>
      <c r="Q30" s="16">
        <v>4441.95</v>
      </c>
    </row>
    <row r="31" spans="1:17" x14ac:dyDescent="0.3">
      <c r="A31" s="22">
        <v>45167</v>
      </c>
      <c r="B31" s="18">
        <v>0.41875000000000001</v>
      </c>
      <c r="C31" s="16">
        <v>97.48</v>
      </c>
      <c r="D31" s="16">
        <v>4453.3</v>
      </c>
      <c r="E31" s="43">
        <f t="shared" si="0"/>
        <v>-2.0512820512816432E-4</v>
      </c>
      <c r="F31" s="16">
        <f t="shared" si="1"/>
        <v>-4.4441651254232363E-4</v>
      </c>
      <c r="H31" s="44" t="s">
        <v>52</v>
      </c>
      <c r="I31" s="44"/>
      <c r="J31" s="44"/>
      <c r="K31" s="29">
        <f>SLOPE(F6:F63,F5:F62)</f>
        <v>-5.0945443540858719E-2</v>
      </c>
      <c r="P31" s="18">
        <v>0.41458333000000003</v>
      </c>
      <c r="Q31" s="16">
        <v>4443.33</v>
      </c>
    </row>
    <row r="32" spans="1:17" x14ac:dyDescent="0.3">
      <c r="A32" s="22">
        <v>45167</v>
      </c>
      <c r="B32" s="18">
        <v>0.41944443999999997</v>
      </c>
      <c r="C32" s="16">
        <v>97.5</v>
      </c>
      <c r="D32" s="16">
        <v>4456.2</v>
      </c>
      <c r="E32" s="43">
        <f t="shared" si="0"/>
        <v>2.0517029134177288E-4</v>
      </c>
      <c r="F32" s="16">
        <f t="shared" si="1"/>
        <v>6.5120247906039024E-4</v>
      </c>
      <c r="H32" s="44" t="s">
        <v>53</v>
      </c>
      <c r="I32" s="44"/>
      <c r="J32" s="44"/>
      <c r="K32" s="29">
        <f>(K28+K29+K30)/(1+(2*K31))</f>
        <v>0.41316697279733072</v>
      </c>
      <c r="P32" s="18">
        <v>0.41527777999999999</v>
      </c>
      <c r="Q32" s="16">
        <v>4444.37</v>
      </c>
    </row>
    <row r="33" spans="1:17" x14ac:dyDescent="0.3">
      <c r="A33" s="22">
        <v>45167</v>
      </c>
      <c r="B33" s="18">
        <v>0.42013889999999998</v>
      </c>
      <c r="C33" s="16">
        <v>97.43</v>
      </c>
      <c r="D33" s="16">
        <v>4457.63</v>
      </c>
      <c r="E33" s="43">
        <f t="shared" si="0"/>
        <v>-7.1794871794864795E-4</v>
      </c>
      <c r="F33" s="16">
        <f t="shared" si="1"/>
        <v>3.2090121628299695E-4</v>
      </c>
      <c r="P33" s="18">
        <v>0.41597223</v>
      </c>
      <c r="Q33" s="16">
        <v>4444.55</v>
      </c>
    </row>
    <row r="34" spans="1:17" x14ac:dyDescent="0.3">
      <c r="A34" s="22">
        <v>45167</v>
      </c>
      <c r="B34" s="18">
        <v>0.42083332000000001</v>
      </c>
      <c r="C34" s="16">
        <v>97.41</v>
      </c>
      <c r="D34" s="16">
        <v>4456.82</v>
      </c>
      <c r="E34" s="43">
        <f t="shared" si="0"/>
        <v>-2.0527558246957026E-4</v>
      </c>
      <c r="F34" s="16">
        <f t="shared" si="1"/>
        <v>-1.8171090916033861E-4</v>
      </c>
      <c r="P34" s="18">
        <v>0.41666666000000002</v>
      </c>
      <c r="Q34" s="16">
        <v>4453.51</v>
      </c>
    </row>
    <row r="35" spans="1:17" x14ac:dyDescent="0.3">
      <c r="A35" s="22">
        <v>45167</v>
      </c>
      <c r="B35" s="18">
        <v>0.42152777000000002</v>
      </c>
      <c r="C35" s="16">
        <v>97.444999999999993</v>
      </c>
      <c r="D35" s="16">
        <v>4457.45</v>
      </c>
      <c r="E35" s="43">
        <f t="shared" si="0"/>
        <v>3.5930602607531659E-4</v>
      </c>
      <c r="F35" s="16">
        <f t="shared" si="1"/>
        <v>1.4135639312337254E-4</v>
      </c>
      <c r="P35" s="18">
        <v>0.41736109999999998</v>
      </c>
      <c r="Q35" s="16">
        <v>4453.03</v>
      </c>
    </row>
    <row r="36" spans="1:17" x14ac:dyDescent="0.3">
      <c r="A36" s="22">
        <v>45167</v>
      </c>
      <c r="B36" s="18">
        <v>0.42222222999999998</v>
      </c>
      <c r="C36" s="16">
        <v>97.58</v>
      </c>
      <c r="D36" s="16">
        <v>4457.46</v>
      </c>
      <c r="E36" s="43">
        <f t="shared" si="0"/>
        <v>1.3853968905536982E-3</v>
      </c>
      <c r="F36" s="16">
        <f t="shared" si="1"/>
        <v>2.2434351479474314E-6</v>
      </c>
      <c r="P36" s="18">
        <v>0.41805555999999999</v>
      </c>
      <c r="Q36" s="16">
        <v>4455.28</v>
      </c>
    </row>
    <row r="37" spans="1:17" x14ac:dyDescent="0.3">
      <c r="A37" s="22">
        <v>45167</v>
      </c>
      <c r="B37" s="18">
        <v>0.42291667999999999</v>
      </c>
      <c r="C37" s="16">
        <v>97.55</v>
      </c>
      <c r="D37" s="16">
        <v>4456.5600000000004</v>
      </c>
      <c r="E37" s="43">
        <f t="shared" si="0"/>
        <v>-3.074400491904195E-4</v>
      </c>
      <c r="F37" s="16">
        <f t="shared" si="1"/>
        <v>-2.0190871034168252E-4</v>
      </c>
      <c r="P37" s="18">
        <v>0.41875000000000001</v>
      </c>
      <c r="Q37" s="16">
        <v>4453.3</v>
      </c>
    </row>
    <row r="38" spans="1:17" x14ac:dyDescent="0.3">
      <c r="A38" s="22">
        <v>45167</v>
      </c>
      <c r="B38" s="18">
        <v>0.42361110000000002</v>
      </c>
      <c r="C38" s="16">
        <v>97.51</v>
      </c>
      <c r="D38" s="16">
        <v>4454.2700000000004</v>
      </c>
      <c r="E38" s="43">
        <f t="shared" si="0"/>
        <v>-4.1004613018956476E-4</v>
      </c>
      <c r="F38" s="16">
        <f t="shared" si="1"/>
        <v>-5.1384924695279841E-4</v>
      </c>
      <c r="P38" s="18">
        <v>0.41944443999999997</v>
      </c>
      <c r="Q38" s="16">
        <v>4456.2</v>
      </c>
    </row>
    <row r="39" spans="1:17" x14ac:dyDescent="0.3">
      <c r="A39" s="22">
        <v>45167</v>
      </c>
      <c r="B39" s="18">
        <v>0.42430556000000003</v>
      </c>
      <c r="C39" s="16">
        <v>97.41</v>
      </c>
      <c r="D39" s="16">
        <v>4453.78</v>
      </c>
      <c r="E39" s="43">
        <f t="shared" si="0"/>
        <v>-1.0255358424777819E-3</v>
      </c>
      <c r="F39" s="16">
        <f t="shared" si="1"/>
        <v>-1.1000680246161351E-4</v>
      </c>
      <c r="P39" s="18">
        <v>0.42013889999999998</v>
      </c>
      <c r="Q39" s="16">
        <v>4457.63</v>
      </c>
    </row>
    <row r="40" spans="1:17" x14ac:dyDescent="0.3">
      <c r="A40" s="22">
        <v>45167</v>
      </c>
      <c r="B40" s="18">
        <v>0.42499999999999999</v>
      </c>
      <c r="C40" s="16">
        <v>97.38</v>
      </c>
      <c r="D40" s="16">
        <v>4454.59</v>
      </c>
      <c r="E40" s="43">
        <f t="shared" si="0"/>
        <v>-3.0797659377888447E-4</v>
      </c>
      <c r="F40" s="16">
        <f t="shared" si="1"/>
        <v>1.8186798629487766E-4</v>
      </c>
      <c r="P40" s="18">
        <v>0.42083332000000001</v>
      </c>
      <c r="Q40" s="16">
        <v>4456.82</v>
      </c>
    </row>
    <row r="41" spans="1:17" x14ac:dyDescent="0.3">
      <c r="A41" s="22">
        <v>45167</v>
      </c>
      <c r="B41" s="18">
        <v>0.42569444000000001</v>
      </c>
      <c r="C41" s="16">
        <v>97.385000000000005</v>
      </c>
      <c r="D41" s="16">
        <v>4455.8100000000004</v>
      </c>
      <c r="E41" s="43">
        <f t="shared" si="0"/>
        <v>5.1345245430372393E-5</v>
      </c>
      <c r="F41" s="16">
        <f t="shared" si="1"/>
        <v>2.7387481227234261E-4</v>
      </c>
      <c r="P41" s="18">
        <v>0.42152777000000002</v>
      </c>
      <c r="Q41" s="16">
        <v>4457.45</v>
      </c>
    </row>
    <row r="42" spans="1:17" x14ac:dyDescent="0.3">
      <c r="A42" s="22">
        <v>45167</v>
      </c>
      <c r="B42" s="18">
        <v>0.42638890000000002</v>
      </c>
      <c r="C42" s="16">
        <v>97.44</v>
      </c>
      <c r="D42" s="16">
        <v>4457.91</v>
      </c>
      <c r="E42" s="43">
        <f t="shared" si="0"/>
        <v>5.6476870154533658E-4</v>
      </c>
      <c r="F42" s="16">
        <f t="shared" si="1"/>
        <v>4.7129478142009067E-4</v>
      </c>
      <c r="P42" s="18">
        <v>0.42222222999999998</v>
      </c>
      <c r="Q42" s="16">
        <v>4457.46</v>
      </c>
    </row>
    <row r="43" spans="1:17" x14ac:dyDescent="0.3">
      <c r="A43" s="22">
        <v>45167</v>
      </c>
      <c r="B43" s="18">
        <v>0.42708333999999998</v>
      </c>
      <c r="C43" s="16">
        <v>97.605000000000004</v>
      </c>
      <c r="D43" s="16">
        <v>4461.2299999999996</v>
      </c>
      <c r="E43" s="43">
        <f t="shared" si="0"/>
        <v>1.6933497536946456E-3</v>
      </c>
      <c r="F43" s="16">
        <f t="shared" si="1"/>
        <v>7.4474361303833165E-4</v>
      </c>
      <c r="P43" s="18">
        <v>0.42291667999999999</v>
      </c>
      <c r="Q43" s="16">
        <v>4456.5600000000004</v>
      </c>
    </row>
    <row r="44" spans="1:17" x14ac:dyDescent="0.3">
      <c r="A44" s="22">
        <v>45167</v>
      </c>
      <c r="B44" s="18">
        <v>0.42777777</v>
      </c>
      <c r="C44" s="16">
        <v>97.766000000000005</v>
      </c>
      <c r="D44" s="16">
        <v>4461.62</v>
      </c>
      <c r="E44" s="43">
        <f t="shared" si="0"/>
        <v>1.6495056605706814E-3</v>
      </c>
      <c r="F44" s="16">
        <f t="shared" si="1"/>
        <v>8.7419837130192231E-5</v>
      </c>
      <c r="P44" s="18">
        <v>0.42361110000000002</v>
      </c>
      <c r="Q44" s="16">
        <v>4454.2700000000004</v>
      </c>
    </row>
    <row r="45" spans="1:17" x14ac:dyDescent="0.3">
      <c r="A45" s="22">
        <v>45167</v>
      </c>
      <c r="B45" s="18">
        <v>0.42847222000000001</v>
      </c>
      <c r="C45" s="16">
        <v>97.775000000000006</v>
      </c>
      <c r="D45" s="16">
        <v>4463.6099999999997</v>
      </c>
      <c r="E45" s="43">
        <f t="shared" si="0"/>
        <v>9.2056543174522234E-5</v>
      </c>
      <c r="F45" s="16">
        <f t="shared" si="1"/>
        <v>4.4602633124286287E-4</v>
      </c>
      <c r="P45" s="18">
        <v>0.42430556000000003</v>
      </c>
      <c r="Q45" s="16">
        <v>4453.78</v>
      </c>
    </row>
    <row r="46" spans="1:17" x14ac:dyDescent="0.3">
      <c r="A46" s="22">
        <v>45167</v>
      </c>
      <c r="B46" s="18">
        <v>0.42916666999999997</v>
      </c>
      <c r="C46" s="16">
        <v>97.784999999999997</v>
      </c>
      <c r="D46" s="16">
        <v>4462.8100000000004</v>
      </c>
      <c r="E46" s="43">
        <f t="shared" si="0"/>
        <v>1.0227563283038512E-4</v>
      </c>
      <c r="F46" s="16">
        <f t="shared" si="1"/>
        <v>-1.7922712781790354E-4</v>
      </c>
      <c r="P46" s="18">
        <v>0.42499999999999999</v>
      </c>
      <c r="Q46" s="16">
        <v>4454.59</v>
      </c>
    </row>
    <row r="47" spans="1:17" x14ac:dyDescent="0.3">
      <c r="A47" s="22">
        <v>45167</v>
      </c>
      <c r="B47" s="18">
        <v>0.4298611</v>
      </c>
      <c r="C47" s="16">
        <v>97.885000000000005</v>
      </c>
      <c r="D47" s="16">
        <v>4463.1099999999997</v>
      </c>
      <c r="E47" s="43">
        <f t="shared" si="0"/>
        <v>1.022651735951409E-3</v>
      </c>
      <c r="F47" s="16">
        <f t="shared" si="1"/>
        <v>6.7222220977203239E-5</v>
      </c>
      <c r="P47" s="18">
        <v>0.42569444000000001</v>
      </c>
      <c r="Q47" s="16">
        <v>4455.8100000000004</v>
      </c>
    </row>
    <row r="48" spans="1:17" x14ac:dyDescent="0.3">
      <c r="A48" s="22">
        <v>45167</v>
      </c>
      <c r="B48" s="18">
        <v>0.43125000000000002</v>
      </c>
      <c r="C48" s="16">
        <v>97.86</v>
      </c>
      <c r="D48" s="16">
        <v>4464.5600000000004</v>
      </c>
      <c r="E48" s="43">
        <f t="shared" si="0"/>
        <v>-2.5540174694800718E-4</v>
      </c>
      <c r="F48" s="16">
        <f t="shared" si="1"/>
        <v>3.2488556186173489E-4</v>
      </c>
      <c r="P48" s="18">
        <v>0.42638890000000002</v>
      </c>
      <c r="Q48" s="16">
        <v>4457.91</v>
      </c>
    </row>
    <row r="49" spans="1:17" x14ac:dyDescent="0.3">
      <c r="A49" s="22">
        <v>45167</v>
      </c>
      <c r="B49" s="18">
        <v>0.43194442999999999</v>
      </c>
      <c r="C49" s="16">
        <v>97.81</v>
      </c>
      <c r="D49" s="16">
        <v>4466.18</v>
      </c>
      <c r="E49" s="43">
        <f t="shared" si="0"/>
        <v>-5.109339873288081E-4</v>
      </c>
      <c r="F49" s="16">
        <f t="shared" si="1"/>
        <v>3.6285770602251748E-4</v>
      </c>
      <c r="P49" s="18">
        <v>0.42708333999999998</v>
      </c>
      <c r="Q49" s="16">
        <v>4461.2299999999996</v>
      </c>
    </row>
    <row r="50" spans="1:17" x14ac:dyDescent="0.3">
      <c r="A50" s="22">
        <v>45167</v>
      </c>
      <c r="B50" s="18">
        <v>0.43263888</v>
      </c>
      <c r="C50" s="16">
        <v>97.855000000000004</v>
      </c>
      <c r="D50" s="16">
        <v>4465.2299999999996</v>
      </c>
      <c r="E50" s="43">
        <f t="shared" si="0"/>
        <v>4.6007565688581641E-4</v>
      </c>
      <c r="F50" s="16">
        <f t="shared" si="1"/>
        <v>-2.1270974300201235E-4</v>
      </c>
      <c r="P50" s="18">
        <v>0.42777777</v>
      </c>
      <c r="Q50" s="16">
        <v>4461.62</v>
      </c>
    </row>
    <row r="51" spans="1:17" x14ac:dyDescent="0.3">
      <c r="A51" s="22">
        <v>45167</v>
      </c>
      <c r="B51" s="18">
        <v>0.43333334000000001</v>
      </c>
      <c r="C51" s="16">
        <v>97.81</v>
      </c>
      <c r="D51" s="16">
        <v>4465.8500000000004</v>
      </c>
      <c r="E51" s="43">
        <f t="shared" si="0"/>
        <v>-4.59864084615009E-4</v>
      </c>
      <c r="F51" s="16">
        <f t="shared" si="1"/>
        <v>1.3885063031485509E-4</v>
      </c>
      <c r="P51" s="18">
        <v>0.42847222000000001</v>
      </c>
      <c r="Q51" s="16">
        <v>4463.6099999999997</v>
      </c>
    </row>
    <row r="52" spans="1:17" x14ac:dyDescent="0.3">
      <c r="A52" s="22">
        <v>45167</v>
      </c>
      <c r="B52" s="18">
        <v>0.43402780000000002</v>
      </c>
      <c r="C52" s="16">
        <v>97.775000000000006</v>
      </c>
      <c r="D52" s="16">
        <v>4464.47</v>
      </c>
      <c r="E52" s="43">
        <f t="shared" si="0"/>
        <v>-3.5783662202225325E-4</v>
      </c>
      <c r="F52" s="16">
        <f t="shared" si="1"/>
        <v>-3.0901172229253312E-4</v>
      </c>
      <c r="P52" s="18">
        <v>0.42916666999999997</v>
      </c>
      <c r="Q52" s="16">
        <v>4462.8100000000004</v>
      </c>
    </row>
    <row r="53" spans="1:17" x14ac:dyDescent="0.3">
      <c r="A53" s="22">
        <v>45167</v>
      </c>
      <c r="B53" s="18">
        <v>0.43472221</v>
      </c>
      <c r="C53" s="16">
        <v>97.7</v>
      </c>
      <c r="D53" s="16">
        <v>4464.2299999999996</v>
      </c>
      <c r="E53" s="43">
        <f t="shared" si="0"/>
        <v>-7.6706724622861505E-4</v>
      </c>
      <c r="F53" s="16">
        <f t="shared" si="1"/>
        <v>-5.3757780878960147E-5</v>
      </c>
      <c r="P53" s="18">
        <v>0.4298611</v>
      </c>
      <c r="Q53" s="16">
        <v>4463.1099999999997</v>
      </c>
    </row>
    <row r="54" spans="1:17" x14ac:dyDescent="0.3">
      <c r="A54" s="22">
        <v>45167</v>
      </c>
      <c r="B54" s="18">
        <v>0.43541667000000001</v>
      </c>
      <c r="C54" s="16">
        <v>97.71</v>
      </c>
      <c r="D54" s="16">
        <v>4465.0200000000004</v>
      </c>
      <c r="E54" s="43">
        <f t="shared" si="0"/>
        <v>1.0235414534279329E-4</v>
      </c>
      <c r="F54" s="16">
        <f t="shared" si="1"/>
        <v>1.7696220848855754E-4</v>
      </c>
      <c r="P54" s="18">
        <v>0.43055555000000001</v>
      </c>
      <c r="Q54" s="16">
        <v>4463.05</v>
      </c>
    </row>
    <row r="55" spans="1:17" x14ac:dyDescent="0.3">
      <c r="A55" s="22">
        <v>45167</v>
      </c>
      <c r="B55" s="18">
        <v>0.43611112000000002</v>
      </c>
      <c r="C55" s="16">
        <v>97.7</v>
      </c>
      <c r="D55" s="16">
        <v>4466.0600000000004</v>
      </c>
      <c r="E55" s="43">
        <f t="shared" si="0"/>
        <v>-1.023436700439147E-4</v>
      </c>
      <c r="F55" s="16">
        <f t="shared" si="1"/>
        <v>2.3292168904057842E-4</v>
      </c>
      <c r="P55" s="18">
        <v>0.43125000000000002</v>
      </c>
      <c r="Q55" s="16">
        <v>4464.5600000000004</v>
      </c>
    </row>
    <row r="56" spans="1:17" x14ac:dyDescent="0.3">
      <c r="A56" s="22">
        <v>45167</v>
      </c>
      <c r="B56" s="18">
        <v>0.43680554999999999</v>
      </c>
      <c r="C56" s="16">
        <v>97.62</v>
      </c>
      <c r="D56" s="16">
        <v>4465.8500000000004</v>
      </c>
      <c r="E56" s="43">
        <f t="shared" si="0"/>
        <v>-8.1883316274307361E-4</v>
      </c>
      <c r="F56" s="16">
        <f t="shared" si="1"/>
        <v>-4.702131184982655E-5</v>
      </c>
      <c r="P56" s="18">
        <v>0.43194442999999999</v>
      </c>
      <c r="Q56" s="16">
        <v>4466.18</v>
      </c>
    </row>
    <row r="57" spans="1:17" x14ac:dyDescent="0.3">
      <c r="A57" s="22">
        <v>45167</v>
      </c>
      <c r="B57" s="18">
        <v>0.4375</v>
      </c>
      <c r="C57" s="16">
        <v>97.65</v>
      </c>
      <c r="D57" s="16">
        <v>4469.05</v>
      </c>
      <c r="E57" s="43">
        <f t="shared" si="0"/>
        <v>3.0731407498464593E-4</v>
      </c>
      <c r="F57" s="16">
        <f t="shared" si="1"/>
        <v>7.1654892125795036E-4</v>
      </c>
      <c r="P57" s="18">
        <v>0.43263888</v>
      </c>
      <c r="Q57" s="16">
        <v>4465.2299999999996</v>
      </c>
    </row>
    <row r="58" spans="1:17" x14ac:dyDescent="0.3">
      <c r="A58" s="22">
        <v>45167</v>
      </c>
      <c r="B58" s="18">
        <v>0.43888887999999998</v>
      </c>
      <c r="C58" s="16">
        <v>97.69</v>
      </c>
      <c r="D58" s="16">
        <v>4471.3100000000004</v>
      </c>
      <c r="E58" s="43">
        <f t="shared" si="0"/>
        <v>4.0962621607774745E-4</v>
      </c>
      <c r="F58" s="16">
        <f t="shared" si="1"/>
        <v>5.0570031662214971E-4</v>
      </c>
      <c r="P58" s="18">
        <v>0.43333334000000001</v>
      </c>
      <c r="Q58" s="16">
        <v>4465.8500000000004</v>
      </c>
    </row>
    <row r="59" spans="1:17" x14ac:dyDescent="0.3">
      <c r="A59" s="22">
        <v>45167</v>
      </c>
      <c r="B59" s="18">
        <v>0.43958332999999999</v>
      </c>
      <c r="C59" s="16">
        <v>97.72</v>
      </c>
      <c r="D59" s="16">
        <v>4471.58</v>
      </c>
      <c r="E59" s="43">
        <f t="shared" si="0"/>
        <v>3.0709386835910672E-4</v>
      </c>
      <c r="F59" s="16">
        <f t="shared" si="1"/>
        <v>6.0384987844619821E-5</v>
      </c>
      <c r="P59" s="18">
        <v>0.43402780000000002</v>
      </c>
      <c r="Q59" s="16">
        <v>4464.47</v>
      </c>
    </row>
    <row r="60" spans="1:17" x14ac:dyDescent="0.3">
      <c r="A60" s="22">
        <v>45167</v>
      </c>
      <c r="B60" s="18">
        <v>0.44097219999999998</v>
      </c>
      <c r="C60" s="16">
        <v>97.66</v>
      </c>
      <c r="D60" s="16">
        <v>4472.87</v>
      </c>
      <c r="E60" s="43">
        <f t="shared" si="0"/>
        <v>-6.1399918133444816E-4</v>
      </c>
      <c r="F60" s="16">
        <f t="shared" si="1"/>
        <v>2.8848863265332691E-4</v>
      </c>
      <c r="P60" s="18">
        <v>0.43472221</v>
      </c>
      <c r="Q60" s="16">
        <v>4464.2299999999996</v>
      </c>
    </row>
    <row r="61" spans="1:17" x14ac:dyDescent="0.3">
      <c r="A61" s="22">
        <v>45167</v>
      </c>
      <c r="B61" s="18">
        <v>0.44166665999999999</v>
      </c>
      <c r="C61" s="16">
        <v>97.644999999999996</v>
      </c>
      <c r="D61" s="16">
        <v>4473.45</v>
      </c>
      <c r="E61" s="43">
        <f t="shared" si="0"/>
        <v>-1.5359410198648955E-4</v>
      </c>
      <c r="F61" s="16">
        <f t="shared" si="1"/>
        <v>1.2967065888342994E-4</v>
      </c>
      <c r="P61" s="18">
        <v>0.43541667000000001</v>
      </c>
      <c r="Q61" s="16">
        <v>4465.0200000000004</v>
      </c>
    </row>
    <row r="62" spans="1:17" x14ac:dyDescent="0.3">
      <c r="A62" s="22">
        <v>45167</v>
      </c>
      <c r="B62" s="18">
        <v>0.44236112</v>
      </c>
      <c r="C62" s="16">
        <v>97.55</v>
      </c>
      <c r="D62" s="16">
        <v>4467</v>
      </c>
      <c r="E62" s="43">
        <f t="shared" si="0"/>
        <v>-9.7291207947154353E-4</v>
      </c>
      <c r="F62" s="16">
        <f t="shared" si="1"/>
        <v>-1.4418401904569892E-3</v>
      </c>
      <c r="P62" s="18">
        <v>0.43611112000000002</v>
      </c>
      <c r="Q62" s="16">
        <v>4466.0600000000004</v>
      </c>
    </row>
    <row r="63" spans="1:17" x14ac:dyDescent="0.3">
      <c r="A63" s="22">
        <v>45167</v>
      </c>
      <c r="B63" s="18">
        <v>0.44305557000000001</v>
      </c>
      <c r="C63" s="16">
        <v>97.48</v>
      </c>
      <c r="D63" s="16">
        <v>4466.8599999999997</v>
      </c>
      <c r="E63" s="43">
        <f t="shared" si="0"/>
        <v>-7.175807278318112E-4</v>
      </c>
      <c r="F63" s="16">
        <f t="shared" si="1"/>
        <v>-3.1340944705692283E-5</v>
      </c>
      <c r="P63" s="18">
        <v>0.43680554999999999</v>
      </c>
      <c r="Q63" s="16">
        <v>4465.8500000000004</v>
      </c>
    </row>
    <row r="64" spans="1:17" x14ac:dyDescent="0.3">
      <c r="P64" s="18">
        <v>0.4375</v>
      </c>
      <c r="Q64" s="16">
        <v>4469.05</v>
      </c>
    </row>
    <row r="65" spans="16:17" x14ac:dyDescent="0.3">
      <c r="P65" s="18">
        <v>0.43819445000000001</v>
      </c>
      <c r="Q65" s="16">
        <v>4470.5200000000004</v>
      </c>
    </row>
    <row r="66" spans="16:17" x14ac:dyDescent="0.3">
      <c r="P66" s="18">
        <v>0.43888887999999998</v>
      </c>
      <c r="Q66" s="16">
        <v>4471.3100000000004</v>
      </c>
    </row>
    <row r="67" spans="16:17" x14ac:dyDescent="0.3">
      <c r="P67" s="18">
        <v>0.43958332999999999</v>
      </c>
      <c r="Q67" s="16">
        <v>4471.58</v>
      </c>
    </row>
    <row r="68" spans="16:17" x14ac:dyDescent="0.3">
      <c r="P68" s="18">
        <v>0.44027779</v>
      </c>
      <c r="Q68" s="16">
        <v>4472.3500000000004</v>
      </c>
    </row>
    <row r="69" spans="16:17" x14ac:dyDescent="0.3">
      <c r="P69" s="18">
        <v>0.44097219999999998</v>
      </c>
      <c r="Q69" s="16">
        <v>4472.87</v>
      </c>
    </row>
    <row r="70" spans="16:17" x14ac:dyDescent="0.3">
      <c r="P70" s="18">
        <v>0.44166665999999999</v>
      </c>
      <c r="Q70" s="16">
        <v>4473.45</v>
      </c>
    </row>
    <row r="71" spans="16:17" x14ac:dyDescent="0.3">
      <c r="P71" s="18">
        <v>0.44236112</v>
      </c>
      <c r="Q71" s="16">
        <v>4467</v>
      </c>
    </row>
    <row r="72" spans="16:17" x14ac:dyDescent="0.3">
      <c r="P72" s="18">
        <v>0.44305557000000001</v>
      </c>
      <c r="Q72" s="16">
        <v>4466.8599999999997</v>
      </c>
    </row>
    <row r="73" spans="16:17" x14ac:dyDescent="0.3">
      <c r="P73" s="18">
        <v>0.44374999999999998</v>
      </c>
      <c r="Q73" s="16">
        <v>4465.3500000000004</v>
      </c>
    </row>
    <row r="74" spans="16:17" x14ac:dyDescent="0.3">
      <c r="P74" s="18">
        <v>0.44444444999999999</v>
      </c>
      <c r="Q74" s="16">
        <v>4464.76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CB22-5119-4695-9847-99FA7AA245D6}">
  <dimension ref="A1:R108"/>
  <sheetViews>
    <sheetView workbookViewId="0">
      <selection activeCell="G23" sqref="G23"/>
    </sheetView>
  </sheetViews>
  <sheetFormatPr defaultRowHeight="14.4" x14ac:dyDescent="0.3"/>
  <cols>
    <col min="1" max="1" width="10.6640625" customWidth="1"/>
    <col min="2" max="2" width="11" customWidth="1"/>
    <col min="6" max="6" width="10.6640625" customWidth="1"/>
    <col min="7" max="7" width="12" customWidth="1"/>
    <col min="9" max="9" width="9.33203125" customWidth="1"/>
  </cols>
  <sheetData>
    <row r="1" spans="1:18" x14ac:dyDescent="0.3">
      <c r="A1" s="10" t="s">
        <v>2</v>
      </c>
      <c r="B1" s="10"/>
      <c r="C1" s="10"/>
      <c r="D1" s="10"/>
      <c r="E1" s="10"/>
      <c r="F1" s="10" t="s">
        <v>5</v>
      </c>
      <c r="G1" s="10"/>
      <c r="H1" s="10"/>
      <c r="I1" s="10"/>
      <c r="L1" s="56" t="s">
        <v>6</v>
      </c>
      <c r="M1" s="56"/>
      <c r="N1" s="56"/>
      <c r="O1" s="56"/>
      <c r="P1" s="56"/>
      <c r="Q1" s="56"/>
      <c r="R1" s="56"/>
    </row>
    <row r="3" spans="1:18" x14ac:dyDescent="0.3">
      <c r="A3" s="54" t="s">
        <v>0</v>
      </c>
      <c r="B3" s="54" t="s">
        <v>4</v>
      </c>
      <c r="F3" s="55" t="s">
        <v>0</v>
      </c>
      <c r="G3" s="55" t="s">
        <v>3</v>
      </c>
    </row>
    <row r="4" spans="1:18" x14ac:dyDescent="0.3">
      <c r="A4" s="13" cm="1">
        <f t="array" ref="A4:A68">_xll.FDS("MKTX-US","JULIAN(FG_PRICE(-3AM,0,D).dates)")</f>
        <v>45072</v>
      </c>
      <c r="B4" s="12" cm="1">
        <f t="array" ref="B4:B68">_xll.FDS("MKTX-US","FG_PRICE(-3AM,0,D)")</f>
        <v>279.27999999999997</v>
      </c>
      <c r="F4" s="13" cm="1">
        <f t="array" ref="F4:F108">_xll.FDS("MKTX-US","JULIAN(FG_PRICE(-2AY,0,W).dates)")</f>
        <v>44435</v>
      </c>
      <c r="G4" s="12" cm="1">
        <f t="array" ref="G4:G108">_xll.FDS("MKTX-US","FG_PRICE(-2AY,0,W)")</f>
        <v>484.77</v>
      </c>
    </row>
    <row r="5" spans="1:18" x14ac:dyDescent="0.3">
      <c r="A5" s="14">
        <v>45076</v>
      </c>
      <c r="B5" s="8">
        <v>278.92</v>
      </c>
      <c r="F5" s="14">
        <v>44442</v>
      </c>
      <c r="G5" s="8">
        <v>475.22</v>
      </c>
    </row>
    <row r="6" spans="1:18" x14ac:dyDescent="0.3">
      <c r="A6" s="14">
        <v>45077</v>
      </c>
      <c r="B6" s="8">
        <v>272.41000000000003</v>
      </c>
      <c r="F6" s="14">
        <v>44449</v>
      </c>
      <c r="G6" s="8">
        <v>438.49</v>
      </c>
    </row>
    <row r="7" spans="1:18" x14ac:dyDescent="0.3">
      <c r="A7" s="14">
        <v>45078</v>
      </c>
      <c r="B7" s="8">
        <v>277.33</v>
      </c>
      <c r="F7" s="14">
        <v>44456</v>
      </c>
      <c r="G7" s="8">
        <v>426</v>
      </c>
    </row>
    <row r="8" spans="1:18" x14ac:dyDescent="0.3">
      <c r="A8" s="14">
        <v>45079</v>
      </c>
      <c r="B8" s="8">
        <v>281.51</v>
      </c>
      <c r="F8" s="14">
        <v>44463</v>
      </c>
      <c r="G8" s="8">
        <v>424</v>
      </c>
    </row>
    <row r="9" spans="1:18" x14ac:dyDescent="0.3">
      <c r="A9" s="14">
        <v>45082</v>
      </c>
      <c r="B9" s="8">
        <v>273.89</v>
      </c>
      <c r="F9" s="14">
        <v>44470</v>
      </c>
      <c r="G9" s="8">
        <v>417.82</v>
      </c>
    </row>
    <row r="10" spans="1:18" x14ac:dyDescent="0.3">
      <c r="A10" s="14">
        <v>45083</v>
      </c>
      <c r="B10" s="8">
        <v>266.33</v>
      </c>
      <c r="F10" s="14">
        <v>44477</v>
      </c>
      <c r="G10" s="8">
        <v>410.15</v>
      </c>
    </row>
    <row r="11" spans="1:18" x14ac:dyDescent="0.3">
      <c r="A11" s="14">
        <v>45084</v>
      </c>
      <c r="B11" s="8">
        <v>271.56</v>
      </c>
      <c r="F11" s="14">
        <v>44484</v>
      </c>
      <c r="G11" s="8">
        <v>405.77</v>
      </c>
    </row>
    <row r="12" spans="1:18" x14ac:dyDescent="0.3">
      <c r="A12" s="14">
        <v>45085</v>
      </c>
      <c r="B12" s="8">
        <v>276.43</v>
      </c>
      <c r="F12" s="14">
        <v>44491</v>
      </c>
      <c r="G12" s="8">
        <v>415.43</v>
      </c>
    </row>
    <row r="13" spans="1:18" x14ac:dyDescent="0.3">
      <c r="A13" s="14">
        <v>45086</v>
      </c>
      <c r="B13" s="8">
        <v>276.64999999999998</v>
      </c>
      <c r="F13" s="14">
        <v>44498</v>
      </c>
      <c r="G13" s="8">
        <v>408.67</v>
      </c>
    </row>
    <row r="14" spans="1:18" x14ac:dyDescent="0.3">
      <c r="A14" s="14">
        <v>45089</v>
      </c>
      <c r="B14" s="8">
        <v>270.31</v>
      </c>
      <c r="F14" s="14">
        <v>44505</v>
      </c>
      <c r="G14" s="8">
        <v>388.31</v>
      </c>
    </row>
    <row r="15" spans="1:18" x14ac:dyDescent="0.3">
      <c r="A15" s="14">
        <v>45090</v>
      </c>
      <c r="B15" s="8">
        <v>267.98</v>
      </c>
      <c r="F15" s="14">
        <v>44512</v>
      </c>
      <c r="G15" s="8">
        <v>388.82</v>
      </c>
    </row>
    <row r="16" spans="1:18" x14ac:dyDescent="0.3">
      <c r="A16" s="14">
        <v>45091</v>
      </c>
      <c r="B16" s="8">
        <v>276.14999999999998</v>
      </c>
      <c r="F16" s="14">
        <v>44519</v>
      </c>
      <c r="G16" s="8">
        <v>359.79</v>
      </c>
    </row>
    <row r="17" spans="1:7" x14ac:dyDescent="0.3">
      <c r="A17" s="14">
        <v>45092</v>
      </c>
      <c r="B17" s="8">
        <v>280.20999999999998</v>
      </c>
      <c r="F17" s="14">
        <v>44526</v>
      </c>
      <c r="G17" s="8">
        <v>360.52</v>
      </c>
    </row>
    <row r="18" spans="1:7" x14ac:dyDescent="0.3">
      <c r="A18" s="14">
        <v>45093</v>
      </c>
      <c r="B18" s="8">
        <v>277.14999999999998</v>
      </c>
      <c r="F18" s="14">
        <v>44533</v>
      </c>
      <c r="G18" s="8">
        <v>349.08</v>
      </c>
    </row>
    <row r="19" spans="1:7" x14ac:dyDescent="0.3">
      <c r="A19" s="14">
        <v>45097</v>
      </c>
      <c r="B19" s="8">
        <v>274.47000000000003</v>
      </c>
      <c r="F19" s="14">
        <v>44540</v>
      </c>
      <c r="G19" s="8">
        <v>385.84</v>
      </c>
    </row>
    <row r="20" spans="1:7" x14ac:dyDescent="0.3">
      <c r="A20" s="14">
        <v>45098</v>
      </c>
      <c r="B20" s="8">
        <v>266.89999999999998</v>
      </c>
      <c r="F20" s="14">
        <v>44547</v>
      </c>
      <c r="G20" s="8">
        <v>410.42</v>
      </c>
    </row>
    <row r="21" spans="1:7" x14ac:dyDescent="0.3">
      <c r="A21" s="14">
        <v>45099</v>
      </c>
      <c r="B21" s="8">
        <v>265.44</v>
      </c>
      <c r="F21" s="14">
        <v>44553</v>
      </c>
      <c r="G21" s="8">
        <v>410.67</v>
      </c>
    </row>
    <row r="22" spans="1:7" x14ac:dyDescent="0.3">
      <c r="A22" s="14">
        <v>45100</v>
      </c>
      <c r="B22" s="8">
        <v>263</v>
      </c>
      <c r="F22" s="14">
        <v>44561</v>
      </c>
      <c r="G22" s="8">
        <v>411.27</v>
      </c>
    </row>
    <row r="23" spans="1:7" x14ac:dyDescent="0.3">
      <c r="A23" s="14">
        <v>45103</v>
      </c>
      <c r="B23" s="8">
        <v>262.76</v>
      </c>
      <c r="F23" s="14">
        <v>44568</v>
      </c>
      <c r="G23" s="8">
        <v>378.74</v>
      </c>
    </row>
    <row r="24" spans="1:7" x14ac:dyDescent="0.3">
      <c r="A24" s="14">
        <v>45104</v>
      </c>
      <c r="B24" s="8">
        <v>259.37</v>
      </c>
      <c r="F24" s="14">
        <v>44575</v>
      </c>
      <c r="G24" s="8">
        <v>371.54</v>
      </c>
    </row>
    <row r="25" spans="1:7" x14ac:dyDescent="0.3">
      <c r="A25" s="14">
        <v>45105</v>
      </c>
      <c r="B25" s="8">
        <v>257.89</v>
      </c>
      <c r="F25" s="14">
        <v>44582</v>
      </c>
      <c r="G25" s="8">
        <v>364.58</v>
      </c>
    </row>
    <row r="26" spans="1:7" x14ac:dyDescent="0.3">
      <c r="A26" s="14">
        <v>45106</v>
      </c>
      <c r="B26" s="8">
        <v>261.98</v>
      </c>
      <c r="F26" s="14">
        <v>44589</v>
      </c>
      <c r="G26" s="8">
        <v>335.31</v>
      </c>
    </row>
    <row r="27" spans="1:7" x14ac:dyDescent="0.3">
      <c r="A27" s="14">
        <v>45107</v>
      </c>
      <c r="B27" s="8">
        <v>261.42</v>
      </c>
      <c r="F27" s="14">
        <v>44596</v>
      </c>
      <c r="G27" s="8">
        <v>366.71</v>
      </c>
    </row>
    <row r="28" spans="1:7" x14ac:dyDescent="0.3">
      <c r="A28" s="14">
        <v>45110</v>
      </c>
      <c r="B28" s="8">
        <v>262.14999999999998</v>
      </c>
      <c r="F28" s="14">
        <v>44603</v>
      </c>
      <c r="G28" s="8">
        <v>378</v>
      </c>
    </row>
    <row r="29" spans="1:7" x14ac:dyDescent="0.3">
      <c r="A29" s="14">
        <v>45112</v>
      </c>
      <c r="B29" s="8">
        <v>258.38</v>
      </c>
      <c r="F29" s="14">
        <v>44610</v>
      </c>
      <c r="G29" s="8">
        <v>372.01</v>
      </c>
    </row>
    <row r="30" spans="1:7" x14ac:dyDescent="0.3">
      <c r="A30" s="14">
        <v>45113</v>
      </c>
      <c r="B30" s="8">
        <v>250.6</v>
      </c>
      <c r="F30" s="14">
        <v>44617</v>
      </c>
      <c r="G30" s="8">
        <v>379.32</v>
      </c>
    </row>
    <row r="31" spans="1:7" x14ac:dyDescent="0.3">
      <c r="A31" s="14">
        <v>45114</v>
      </c>
      <c r="B31" s="8">
        <v>248.1</v>
      </c>
      <c r="F31" s="14">
        <v>44624</v>
      </c>
      <c r="G31" s="8">
        <v>368.33</v>
      </c>
    </row>
    <row r="32" spans="1:7" x14ac:dyDescent="0.3">
      <c r="A32" s="14">
        <v>45117</v>
      </c>
      <c r="B32" s="8">
        <v>247.2</v>
      </c>
      <c r="F32" s="14">
        <v>44631</v>
      </c>
      <c r="G32" s="8">
        <v>342.59</v>
      </c>
    </row>
    <row r="33" spans="1:7" x14ac:dyDescent="0.3">
      <c r="A33" s="14">
        <v>45118</v>
      </c>
      <c r="B33" s="8">
        <v>246.96</v>
      </c>
      <c r="F33" s="14">
        <v>44638</v>
      </c>
      <c r="G33" s="8">
        <v>353.84</v>
      </c>
    </row>
    <row r="34" spans="1:7" x14ac:dyDescent="0.3">
      <c r="A34" s="14">
        <v>45119</v>
      </c>
      <c r="B34" s="8">
        <v>250.78</v>
      </c>
      <c r="F34" s="14">
        <v>44645</v>
      </c>
      <c r="G34" s="8">
        <v>351.89</v>
      </c>
    </row>
    <row r="35" spans="1:7" x14ac:dyDescent="0.3">
      <c r="A35" s="14">
        <v>45120</v>
      </c>
      <c r="B35" s="8">
        <v>252.13</v>
      </c>
      <c r="F35" s="14">
        <v>44652</v>
      </c>
      <c r="G35" s="8">
        <v>339.44</v>
      </c>
    </row>
    <row r="36" spans="1:7" x14ac:dyDescent="0.3">
      <c r="A36" s="14">
        <v>45121</v>
      </c>
      <c r="B36" s="8">
        <v>250.54</v>
      </c>
      <c r="F36" s="14">
        <v>44659</v>
      </c>
      <c r="G36" s="8">
        <v>281.06</v>
      </c>
    </row>
    <row r="37" spans="1:7" x14ac:dyDescent="0.3">
      <c r="A37" s="14">
        <v>45124</v>
      </c>
      <c r="B37" s="8">
        <v>255.3</v>
      </c>
      <c r="F37" s="14">
        <v>44665</v>
      </c>
      <c r="G37" s="8">
        <v>265.45</v>
      </c>
    </row>
    <row r="38" spans="1:7" x14ac:dyDescent="0.3">
      <c r="A38" s="14">
        <v>45125</v>
      </c>
      <c r="B38" s="8">
        <v>256.95</v>
      </c>
      <c r="F38" s="14">
        <v>44673</v>
      </c>
      <c r="G38" s="8">
        <v>265.93</v>
      </c>
    </row>
    <row r="39" spans="1:7" x14ac:dyDescent="0.3">
      <c r="A39" s="14">
        <v>45126</v>
      </c>
      <c r="B39" s="8">
        <v>261.14</v>
      </c>
      <c r="F39" s="14">
        <v>44680</v>
      </c>
      <c r="G39" s="8">
        <v>263.61</v>
      </c>
    </row>
    <row r="40" spans="1:7" x14ac:dyDescent="0.3">
      <c r="A40" s="14">
        <v>45127</v>
      </c>
      <c r="B40" s="8">
        <v>266.89999999999998</v>
      </c>
      <c r="F40" s="14">
        <v>44687</v>
      </c>
      <c r="G40" s="8">
        <v>265.04000000000002</v>
      </c>
    </row>
    <row r="41" spans="1:7" x14ac:dyDescent="0.3">
      <c r="A41" s="14">
        <v>45128</v>
      </c>
      <c r="B41" s="8">
        <v>270.61</v>
      </c>
      <c r="F41" s="14">
        <v>44694</v>
      </c>
      <c r="G41" s="8">
        <v>263.38</v>
      </c>
    </row>
    <row r="42" spans="1:7" x14ac:dyDescent="0.3">
      <c r="A42" s="14">
        <v>45131</v>
      </c>
      <c r="B42" s="8">
        <v>271.31</v>
      </c>
      <c r="F42" s="14">
        <v>44701</v>
      </c>
      <c r="G42" s="8">
        <v>279.31</v>
      </c>
    </row>
    <row r="43" spans="1:7" x14ac:dyDescent="0.3">
      <c r="A43" s="14">
        <v>45132</v>
      </c>
      <c r="B43" s="8">
        <v>269.44</v>
      </c>
      <c r="F43" s="14">
        <v>44708</v>
      </c>
      <c r="G43" s="8">
        <v>287.89</v>
      </c>
    </row>
    <row r="44" spans="1:7" x14ac:dyDescent="0.3">
      <c r="A44" s="14">
        <v>45133</v>
      </c>
      <c r="B44" s="8">
        <v>274.38</v>
      </c>
      <c r="F44" s="14">
        <v>44715</v>
      </c>
      <c r="G44" s="8">
        <v>278.48</v>
      </c>
    </row>
    <row r="45" spans="1:7" x14ac:dyDescent="0.3">
      <c r="A45" s="14">
        <v>45134</v>
      </c>
      <c r="B45" s="8">
        <v>269.5</v>
      </c>
      <c r="F45" s="14">
        <v>44722</v>
      </c>
      <c r="G45" s="8">
        <v>273.89</v>
      </c>
    </row>
    <row r="46" spans="1:7" x14ac:dyDescent="0.3">
      <c r="A46" s="14">
        <v>45135</v>
      </c>
      <c r="B46" s="8">
        <v>270.97000000000003</v>
      </c>
      <c r="F46" s="14">
        <v>44729</v>
      </c>
      <c r="G46" s="8">
        <v>264.20999999999998</v>
      </c>
    </row>
    <row r="47" spans="1:7" x14ac:dyDescent="0.3">
      <c r="A47" s="14">
        <v>45138</v>
      </c>
      <c r="B47" s="8">
        <v>269.22000000000003</v>
      </c>
      <c r="F47" s="14">
        <v>44736</v>
      </c>
      <c r="G47" s="8">
        <v>277.64</v>
      </c>
    </row>
    <row r="48" spans="1:7" x14ac:dyDescent="0.3">
      <c r="A48" s="14">
        <v>45139</v>
      </c>
      <c r="B48" s="8">
        <v>262.60000000000002</v>
      </c>
      <c r="F48" s="14">
        <v>44743</v>
      </c>
      <c r="G48" s="8">
        <v>257.77</v>
      </c>
    </row>
    <row r="49" spans="1:7" x14ac:dyDescent="0.3">
      <c r="A49" s="14">
        <v>45140</v>
      </c>
      <c r="B49" s="8">
        <v>261.3</v>
      </c>
      <c r="F49" s="14">
        <v>44750</v>
      </c>
      <c r="G49" s="8">
        <v>266.11</v>
      </c>
    </row>
    <row r="50" spans="1:7" x14ac:dyDescent="0.3">
      <c r="A50" s="14">
        <v>45141</v>
      </c>
      <c r="B50" s="8">
        <v>248.69</v>
      </c>
      <c r="F50" s="14">
        <v>44757</v>
      </c>
      <c r="G50" s="8">
        <v>266.57</v>
      </c>
    </row>
    <row r="51" spans="1:7" x14ac:dyDescent="0.3">
      <c r="A51" s="14">
        <v>45142</v>
      </c>
      <c r="B51" s="8">
        <v>242.85</v>
      </c>
      <c r="F51" s="14">
        <v>44764</v>
      </c>
      <c r="G51" s="8">
        <v>270.83999999999997</v>
      </c>
    </row>
    <row r="52" spans="1:7" x14ac:dyDescent="0.3">
      <c r="A52" s="14">
        <v>45145</v>
      </c>
      <c r="B52" s="8">
        <v>244.38</v>
      </c>
      <c r="F52" s="14">
        <v>44771</v>
      </c>
      <c r="G52" s="8">
        <v>270.77999999999997</v>
      </c>
    </row>
    <row r="53" spans="1:7" x14ac:dyDescent="0.3">
      <c r="A53" s="14">
        <v>45146</v>
      </c>
      <c r="B53" s="8">
        <v>237.03</v>
      </c>
      <c r="F53" s="14">
        <v>44778</v>
      </c>
      <c r="G53" s="8">
        <v>264.23</v>
      </c>
    </row>
    <row r="54" spans="1:7" x14ac:dyDescent="0.3">
      <c r="A54" s="14">
        <v>45147</v>
      </c>
      <c r="B54" s="8">
        <v>238.58</v>
      </c>
      <c r="F54" s="14">
        <v>44785</v>
      </c>
      <c r="G54" s="8">
        <v>270.86</v>
      </c>
    </row>
    <row r="55" spans="1:7" x14ac:dyDescent="0.3">
      <c r="A55" s="14">
        <v>45148</v>
      </c>
      <c r="B55" s="8">
        <v>236.63</v>
      </c>
      <c r="F55" s="14">
        <v>44792</v>
      </c>
      <c r="G55" s="8">
        <v>262.31</v>
      </c>
    </row>
    <row r="56" spans="1:7" x14ac:dyDescent="0.3">
      <c r="A56" s="14">
        <v>45149</v>
      </c>
      <c r="B56" s="8">
        <v>234.25</v>
      </c>
      <c r="F56" s="14">
        <v>44799</v>
      </c>
      <c r="G56" s="8">
        <v>244.95</v>
      </c>
    </row>
    <row r="57" spans="1:7" x14ac:dyDescent="0.3">
      <c r="A57" s="14">
        <v>45152</v>
      </c>
      <c r="B57" s="8">
        <v>236.99</v>
      </c>
      <c r="F57" s="14">
        <v>44806</v>
      </c>
      <c r="G57" s="8">
        <v>249.91</v>
      </c>
    </row>
    <row r="58" spans="1:7" x14ac:dyDescent="0.3">
      <c r="A58" s="14">
        <v>45153</v>
      </c>
      <c r="B58" s="8">
        <v>232.57</v>
      </c>
      <c r="F58" s="14">
        <v>44813</v>
      </c>
      <c r="G58" s="8">
        <v>265.93</v>
      </c>
    </row>
    <row r="59" spans="1:7" x14ac:dyDescent="0.3">
      <c r="A59" s="14">
        <v>45154</v>
      </c>
      <c r="B59" s="8">
        <v>245.33</v>
      </c>
      <c r="F59" s="14">
        <v>44820</v>
      </c>
      <c r="G59" s="8">
        <v>252.1</v>
      </c>
    </row>
    <row r="60" spans="1:7" x14ac:dyDescent="0.3">
      <c r="A60" s="14">
        <v>45155</v>
      </c>
      <c r="B60" s="8">
        <v>249.18</v>
      </c>
      <c r="F60" s="14">
        <v>44827</v>
      </c>
      <c r="G60" s="8">
        <v>227.48</v>
      </c>
    </row>
    <row r="61" spans="1:7" x14ac:dyDescent="0.3">
      <c r="A61" s="14">
        <v>45156</v>
      </c>
      <c r="B61" s="8">
        <v>248.2</v>
      </c>
      <c r="F61" s="14">
        <v>44834</v>
      </c>
      <c r="G61" s="8">
        <v>222.49</v>
      </c>
    </row>
    <row r="62" spans="1:7" x14ac:dyDescent="0.3">
      <c r="A62" s="14">
        <v>45159</v>
      </c>
      <c r="B62" s="8">
        <v>250.34</v>
      </c>
      <c r="F62" s="14">
        <v>44841</v>
      </c>
      <c r="G62" s="8">
        <v>235.62</v>
      </c>
    </row>
    <row r="63" spans="1:7" x14ac:dyDescent="0.3">
      <c r="A63" s="14">
        <v>45160</v>
      </c>
      <c r="B63" s="8">
        <v>249.32</v>
      </c>
      <c r="F63" s="14">
        <v>44848</v>
      </c>
      <c r="G63" s="8">
        <v>229.77</v>
      </c>
    </row>
    <row r="64" spans="1:7" x14ac:dyDescent="0.3">
      <c r="A64" s="14">
        <v>45161</v>
      </c>
      <c r="B64" s="8">
        <v>250.43</v>
      </c>
      <c r="F64" s="14">
        <v>44855</v>
      </c>
      <c r="G64" s="8">
        <v>243.02</v>
      </c>
    </row>
    <row r="65" spans="1:7" x14ac:dyDescent="0.3">
      <c r="A65" s="14">
        <v>45162</v>
      </c>
      <c r="B65" s="8">
        <v>245.3</v>
      </c>
      <c r="F65" s="14">
        <v>44862</v>
      </c>
      <c r="G65" s="8">
        <v>244.57</v>
      </c>
    </row>
    <row r="66" spans="1:7" x14ac:dyDescent="0.3">
      <c r="A66" s="14">
        <v>45163</v>
      </c>
      <c r="B66" s="8">
        <v>244.55</v>
      </c>
      <c r="F66" s="14">
        <v>44869</v>
      </c>
      <c r="G66" s="8">
        <v>233.99</v>
      </c>
    </row>
    <row r="67" spans="1:7" x14ac:dyDescent="0.3">
      <c r="A67" s="14">
        <v>45166</v>
      </c>
      <c r="B67" s="8">
        <v>245.88</v>
      </c>
      <c r="F67" s="14">
        <v>44876</v>
      </c>
      <c r="G67" s="8">
        <v>283.3</v>
      </c>
    </row>
    <row r="68" spans="1:7" x14ac:dyDescent="0.3">
      <c r="A68" s="14">
        <v>45167</v>
      </c>
      <c r="B68" s="8">
        <v>246.35</v>
      </c>
      <c r="F68" s="14">
        <v>44883</v>
      </c>
      <c r="G68" s="8">
        <v>259.79000000000002</v>
      </c>
    </row>
    <row r="69" spans="1:7" x14ac:dyDescent="0.3">
      <c r="F69" s="14">
        <v>44890</v>
      </c>
      <c r="G69" s="8">
        <v>256.83999999999997</v>
      </c>
    </row>
    <row r="70" spans="1:7" x14ac:dyDescent="0.3">
      <c r="F70" s="14">
        <v>44897</v>
      </c>
      <c r="G70" s="8">
        <v>281.16000000000003</v>
      </c>
    </row>
    <row r="71" spans="1:7" x14ac:dyDescent="0.3">
      <c r="F71" s="14">
        <v>44904</v>
      </c>
      <c r="G71" s="8">
        <v>280.93</v>
      </c>
    </row>
    <row r="72" spans="1:7" x14ac:dyDescent="0.3">
      <c r="F72" s="14">
        <v>44911</v>
      </c>
      <c r="G72" s="8">
        <v>278.58999999999997</v>
      </c>
    </row>
    <row r="73" spans="1:7" x14ac:dyDescent="0.3">
      <c r="F73" s="14">
        <v>44918</v>
      </c>
      <c r="G73" s="8">
        <v>280.85000000000002</v>
      </c>
    </row>
    <row r="74" spans="1:7" x14ac:dyDescent="0.3">
      <c r="F74" s="14">
        <v>44925</v>
      </c>
      <c r="G74" s="8">
        <v>278.89</v>
      </c>
    </row>
    <row r="75" spans="1:7" x14ac:dyDescent="0.3">
      <c r="F75" s="14">
        <v>44932</v>
      </c>
      <c r="G75" s="8">
        <v>314</v>
      </c>
    </row>
    <row r="76" spans="1:7" x14ac:dyDescent="0.3">
      <c r="F76" s="14">
        <v>44939</v>
      </c>
      <c r="G76" s="8">
        <v>329.02</v>
      </c>
    </row>
    <row r="77" spans="1:7" x14ac:dyDescent="0.3">
      <c r="F77" s="14">
        <v>44946</v>
      </c>
      <c r="G77" s="8">
        <v>335.98</v>
      </c>
    </row>
    <row r="78" spans="1:7" x14ac:dyDescent="0.3">
      <c r="F78" s="14">
        <v>44953</v>
      </c>
      <c r="G78" s="8">
        <v>372.37</v>
      </c>
    </row>
    <row r="79" spans="1:7" x14ac:dyDescent="0.3">
      <c r="F79" s="14">
        <v>44960</v>
      </c>
      <c r="G79" s="8">
        <v>345.9</v>
      </c>
    </row>
    <row r="80" spans="1:7" x14ac:dyDescent="0.3">
      <c r="F80" s="14">
        <v>44967</v>
      </c>
      <c r="G80" s="8">
        <v>350.19</v>
      </c>
    </row>
    <row r="81" spans="6:7" x14ac:dyDescent="0.3">
      <c r="F81" s="14">
        <v>44974</v>
      </c>
      <c r="G81" s="8">
        <v>355.17</v>
      </c>
    </row>
    <row r="82" spans="6:7" x14ac:dyDescent="0.3">
      <c r="F82" s="14">
        <v>44981</v>
      </c>
      <c r="G82" s="8">
        <v>346.62</v>
      </c>
    </row>
    <row r="83" spans="6:7" x14ac:dyDescent="0.3">
      <c r="F83" s="14">
        <v>44988</v>
      </c>
      <c r="G83" s="8">
        <v>369.52</v>
      </c>
    </row>
    <row r="84" spans="6:7" x14ac:dyDescent="0.3">
      <c r="F84" s="14">
        <v>44995</v>
      </c>
      <c r="G84" s="8">
        <v>346.73</v>
      </c>
    </row>
    <row r="85" spans="6:7" x14ac:dyDescent="0.3">
      <c r="F85" s="14">
        <v>45002</v>
      </c>
      <c r="G85" s="8">
        <v>389.77</v>
      </c>
    </row>
    <row r="86" spans="6:7" x14ac:dyDescent="0.3">
      <c r="F86" s="14">
        <v>45009</v>
      </c>
      <c r="G86" s="8">
        <v>385.99</v>
      </c>
    </row>
    <row r="87" spans="6:7" x14ac:dyDescent="0.3">
      <c r="F87" s="14">
        <v>45016</v>
      </c>
      <c r="G87" s="8">
        <v>391.29</v>
      </c>
    </row>
    <row r="88" spans="6:7" x14ac:dyDescent="0.3">
      <c r="F88" s="14">
        <v>45022</v>
      </c>
      <c r="G88" s="8">
        <v>343.29</v>
      </c>
    </row>
    <row r="89" spans="6:7" x14ac:dyDescent="0.3">
      <c r="F89" s="14">
        <v>45030</v>
      </c>
      <c r="G89" s="8">
        <v>336</v>
      </c>
    </row>
    <row r="90" spans="6:7" x14ac:dyDescent="0.3">
      <c r="F90" s="14">
        <v>45037</v>
      </c>
      <c r="G90" s="8">
        <v>327.01</v>
      </c>
    </row>
    <row r="91" spans="6:7" x14ac:dyDescent="0.3">
      <c r="F91" s="14">
        <v>45044</v>
      </c>
      <c r="G91" s="8">
        <v>318.37</v>
      </c>
    </row>
    <row r="92" spans="6:7" x14ac:dyDescent="0.3">
      <c r="F92" s="14">
        <v>45051</v>
      </c>
      <c r="G92" s="8">
        <v>300.33</v>
      </c>
    </row>
    <row r="93" spans="6:7" x14ac:dyDescent="0.3">
      <c r="F93" s="14">
        <v>45058</v>
      </c>
      <c r="G93" s="8">
        <v>299.23</v>
      </c>
    </row>
    <row r="94" spans="6:7" x14ac:dyDescent="0.3">
      <c r="F94" s="14">
        <v>45065</v>
      </c>
      <c r="G94" s="8">
        <v>284.58999999999997</v>
      </c>
    </row>
    <row r="95" spans="6:7" x14ac:dyDescent="0.3">
      <c r="F95" s="14">
        <v>45072</v>
      </c>
      <c r="G95" s="8">
        <v>279.27999999999997</v>
      </c>
    </row>
    <row r="96" spans="6:7" x14ac:dyDescent="0.3">
      <c r="F96" s="14">
        <v>45079</v>
      </c>
      <c r="G96" s="8">
        <v>281.51</v>
      </c>
    </row>
    <row r="97" spans="6:7" x14ac:dyDescent="0.3">
      <c r="F97" s="14">
        <v>45086</v>
      </c>
      <c r="G97" s="8">
        <v>276.64999999999998</v>
      </c>
    </row>
    <row r="98" spans="6:7" x14ac:dyDescent="0.3">
      <c r="F98" s="14">
        <v>45093</v>
      </c>
      <c r="G98" s="8">
        <v>277.14999999999998</v>
      </c>
    </row>
    <row r="99" spans="6:7" x14ac:dyDescent="0.3">
      <c r="F99" s="14">
        <v>45100</v>
      </c>
      <c r="G99" s="8">
        <v>263</v>
      </c>
    </row>
    <row r="100" spans="6:7" x14ac:dyDescent="0.3">
      <c r="F100" s="14">
        <v>45107</v>
      </c>
      <c r="G100" s="8">
        <v>261.42</v>
      </c>
    </row>
    <row r="101" spans="6:7" x14ac:dyDescent="0.3">
      <c r="F101" s="14">
        <v>45114</v>
      </c>
      <c r="G101" s="8">
        <v>248.1</v>
      </c>
    </row>
    <row r="102" spans="6:7" x14ac:dyDescent="0.3">
      <c r="F102" s="14">
        <v>45121</v>
      </c>
      <c r="G102" s="8">
        <v>250.54</v>
      </c>
    </row>
    <row r="103" spans="6:7" x14ac:dyDescent="0.3">
      <c r="F103" s="14">
        <v>45128</v>
      </c>
      <c r="G103" s="8">
        <v>270.61</v>
      </c>
    </row>
    <row r="104" spans="6:7" x14ac:dyDescent="0.3">
      <c r="F104" s="14">
        <v>45135</v>
      </c>
      <c r="G104" s="8">
        <v>270.97000000000003</v>
      </c>
    </row>
    <row r="105" spans="6:7" x14ac:dyDescent="0.3">
      <c r="F105" s="14">
        <v>45142</v>
      </c>
      <c r="G105" s="8">
        <v>242.85</v>
      </c>
    </row>
    <row r="106" spans="6:7" x14ac:dyDescent="0.3">
      <c r="F106" s="14">
        <v>45149</v>
      </c>
      <c r="G106" s="8">
        <v>234.25</v>
      </c>
    </row>
    <row r="107" spans="6:7" x14ac:dyDescent="0.3">
      <c r="F107" s="14">
        <v>45156</v>
      </c>
      <c r="G107" s="8">
        <v>248.2</v>
      </c>
    </row>
    <row r="108" spans="6:7" x14ac:dyDescent="0.3">
      <c r="F108" s="15">
        <v>45163</v>
      </c>
      <c r="G108" s="9">
        <v>244.55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04DE-A128-48DA-A106-227A4833DCD0}">
  <dimension ref="A1:P108"/>
  <sheetViews>
    <sheetView workbookViewId="0">
      <selection activeCell="K28" sqref="K28"/>
    </sheetView>
  </sheetViews>
  <sheetFormatPr defaultRowHeight="14.4" x14ac:dyDescent="0.3"/>
  <cols>
    <col min="1" max="1" width="10.6640625" customWidth="1"/>
    <col min="7" max="7" width="10.6640625" customWidth="1"/>
  </cols>
  <sheetData>
    <row r="1" spans="1:16" x14ac:dyDescent="0.3">
      <c r="A1" s="2" t="s">
        <v>2</v>
      </c>
      <c r="B1" s="2"/>
      <c r="C1" s="2"/>
      <c r="D1" s="2"/>
      <c r="E1" s="2"/>
      <c r="G1" s="3" t="s">
        <v>5</v>
      </c>
      <c r="H1" s="3"/>
      <c r="I1" s="3"/>
      <c r="J1" s="3"/>
      <c r="K1" s="3"/>
      <c r="M1" s="4" t="s">
        <v>54</v>
      </c>
      <c r="N1" s="4"/>
      <c r="O1" s="4"/>
      <c r="P1" s="4"/>
    </row>
    <row r="3" spans="1:16" x14ac:dyDescent="0.3">
      <c r="A3" s="57" t="s">
        <v>0</v>
      </c>
      <c r="B3" s="11" t="s">
        <v>1</v>
      </c>
      <c r="C3" s="58"/>
      <c r="D3" s="58"/>
      <c r="E3" s="58"/>
      <c r="F3" s="58"/>
      <c r="G3" s="57" t="s">
        <v>0</v>
      </c>
      <c r="H3" s="11" t="s">
        <v>1</v>
      </c>
    </row>
    <row r="4" spans="1:16" x14ac:dyDescent="0.3">
      <c r="A4" s="14" cm="1">
        <f t="array" ref="A4:A68">_xll.FDS("FRT-US","JULIAN(FG_PRICE(-3AM,0,D).dates)")</f>
        <v>45072</v>
      </c>
      <c r="B4" s="8" cm="1">
        <f t="array" ref="B4:B68">_xll.FDS("FRT-US","FG_PRICE(-3AM,0,D)")</f>
        <v>87.06</v>
      </c>
      <c r="G4" s="14" cm="1">
        <f t="array" ref="G4:G108">_xll.FDS("FRT-US","JULIAN(FG_PRICE(-2AY,0,W).dates)")</f>
        <v>44435</v>
      </c>
      <c r="H4" s="8" cm="1">
        <f t="array" ref="H4:H108">_xll.FDS("FRT-US","FG_PRICE(-2AY,0,W)")</f>
        <v>120.66</v>
      </c>
    </row>
    <row r="5" spans="1:16" x14ac:dyDescent="0.3">
      <c r="A5" s="14">
        <v>45076</v>
      </c>
      <c r="B5" s="8">
        <v>87.29</v>
      </c>
      <c r="G5" s="14">
        <v>44442</v>
      </c>
      <c r="H5" s="8">
        <v>122.86</v>
      </c>
    </row>
    <row r="6" spans="1:16" x14ac:dyDescent="0.3">
      <c r="A6" s="14">
        <v>45077</v>
      </c>
      <c r="B6" s="8">
        <v>88.2</v>
      </c>
      <c r="G6" s="14">
        <v>44449</v>
      </c>
      <c r="H6" s="8">
        <v>117.76</v>
      </c>
    </row>
    <row r="7" spans="1:16" x14ac:dyDescent="0.3">
      <c r="A7" s="14">
        <v>45078</v>
      </c>
      <c r="B7" s="8">
        <v>87.75</v>
      </c>
      <c r="G7" s="14">
        <v>44456</v>
      </c>
      <c r="H7" s="8">
        <v>119.3</v>
      </c>
    </row>
    <row r="8" spans="1:16" x14ac:dyDescent="0.3">
      <c r="A8" s="14">
        <v>45079</v>
      </c>
      <c r="B8" s="8">
        <v>91.14</v>
      </c>
      <c r="G8" s="14">
        <v>44463</v>
      </c>
      <c r="H8" s="8">
        <v>119.02</v>
      </c>
    </row>
    <row r="9" spans="1:16" x14ac:dyDescent="0.3">
      <c r="A9" s="14">
        <v>45082</v>
      </c>
      <c r="B9" s="8">
        <v>90.5</v>
      </c>
      <c r="G9" s="14">
        <v>44470</v>
      </c>
      <c r="H9" s="8">
        <v>121.05</v>
      </c>
    </row>
    <row r="10" spans="1:16" x14ac:dyDescent="0.3">
      <c r="A10" s="14">
        <v>45083</v>
      </c>
      <c r="B10" s="8">
        <v>93.18</v>
      </c>
      <c r="G10" s="14">
        <v>44477</v>
      </c>
      <c r="H10" s="8">
        <v>121.4</v>
      </c>
    </row>
    <row r="11" spans="1:16" x14ac:dyDescent="0.3">
      <c r="A11" s="14">
        <v>45084</v>
      </c>
      <c r="B11" s="8">
        <v>97.2</v>
      </c>
      <c r="G11" s="14">
        <v>44484</v>
      </c>
      <c r="H11" s="8">
        <v>124.03</v>
      </c>
    </row>
    <row r="12" spans="1:16" x14ac:dyDescent="0.3">
      <c r="A12" s="14">
        <v>45085</v>
      </c>
      <c r="B12" s="8">
        <v>96.11</v>
      </c>
      <c r="G12" s="14">
        <v>44491</v>
      </c>
      <c r="H12" s="8">
        <v>120.71</v>
      </c>
    </row>
    <row r="13" spans="1:16" x14ac:dyDescent="0.3">
      <c r="A13" s="14">
        <v>45086</v>
      </c>
      <c r="B13" s="8">
        <v>96.14</v>
      </c>
      <c r="G13" s="14">
        <v>44498</v>
      </c>
      <c r="H13" s="8">
        <v>120.35</v>
      </c>
    </row>
    <row r="14" spans="1:16" x14ac:dyDescent="0.3">
      <c r="A14" s="14">
        <v>45089</v>
      </c>
      <c r="B14" s="8">
        <v>95.34</v>
      </c>
      <c r="G14" s="14">
        <v>44505</v>
      </c>
      <c r="H14" s="8">
        <v>132.56</v>
      </c>
    </row>
    <row r="15" spans="1:16" x14ac:dyDescent="0.3">
      <c r="A15" s="14">
        <v>45090</v>
      </c>
      <c r="B15" s="8">
        <v>94.76</v>
      </c>
      <c r="G15" s="14">
        <v>44512</v>
      </c>
      <c r="H15" s="8">
        <v>127.86</v>
      </c>
    </row>
    <row r="16" spans="1:16" x14ac:dyDescent="0.3">
      <c r="A16" s="14">
        <v>45091</v>
      </c>
      <c r="B16" s="8">
        <v>94.31</v>
      </c>
      <c r="G16" s="14">
        <v>44519</v>
      </c>
      <c r="H16" s="8">
        <v>128.94</v>
      </c>
    </row>
    <row r="17" spans="1:8" x14ac:dyDescent="0.3">
      <c r="A17" s="14">
        <v>45092</v>
      </c>
      <c r="B17" s="8">
        <v>94.91</v>
      </c>
      <c r="G17" s="14">
        <v>44526</v>
      </c>
      <c r="H17" s="8">
        <v>124.95</v>
      </c>
    </row>
    <row r="18" spans="1:8" x14ac:dyDescent="0.3">
      <c r="A18" s="14">
        <v>45093</v>
      </c>
      <c r="B18" s="8">
        <v>95.93</v>
      </c>
      <c r="G18" s="14">
        <v>44533</v>
      </c>
      <c r="H18" s="8">
        <v>127.23</v>
      </c>
    </row>
    <row r="19" spans="1:8" x14ac:dyDescent="0.3">
      <c r="A19" s="14">
        <v>45097</v>
      </c>
      <c r="B19" s="8">
        <v>94.25</v>
      </c>
      <c r="G19" s="14">
        <v>44540</v>
      </c>
      <c r="H19" s="8">
        <v>130.31</v>
      </c>
    </row>
    <row r="20" spans="1:8" x14ac:dyDescent="0.3">
      <c r="A20" s="14">
        <v>45098</v>
      </c>
      <c r="B20" s="8">
        <v>92.37</v>
      </c>
      <c r="G20" s="14">
        <v>44547</v>
      </c>
      <c r="H20" s="8">
        <v>129.52000000000001</v>
      </c>
    </row>
    <row r="21" spans="1:8" x14ac:dyDescent="0.3">
      <c r="A21" s="14">
        <v>45099</v>
      </c>
      <c r="B21" s="8">
        <v>91.31</v>
      </c>
      <c r="G21" s="14">
        <v>44553</v>
      </c>
      <c r="H21" s="8">
        <v>132.38</v>
      </c>
    </row>
    <row r="22" spans="1:8" x14ac:dyDescent="0.3">
      <c r="A22" s="14">
        <v>45100</v>
      </c>
      <c r="B22" s="8">
        <v>90.1</v>
      </c>
      <c r="G22" s="14">
        <v>44561</v>
      </c>
      <c r="H22" s="8">
        <v>136.32</v>
      </c>
    </row>
    <row r="23" spans="1:8" x14ac:dyDescent="0.3">
      <c r="A23" s="14">
        <v>45103</v>
      </c>
      <c r="B23" s="8">
        <v>92.34</v>
      </c>
      <c r="G23" s="14">
        <v>44568</v>
      </c>
      <c r="H23" s="8">
        <v>134.37</v>
      </c>
    </row>
    <row r="24" spans="1:8" x14ac:dyDescent="0.3">
      <c r="A24" s="14">
        <v>45104</v>
      </c>
      <c r="B24" s="8">
        <v>94.37</v>
      </c>
      <c r="G24" s="14">
        <v>44575</v>
      </c>
      <c r="H24" s="8">
        <v>132.86000000000001</v>
      </c>
    </row>
    <row r="25" spans="1:8" x14ac:dyDescent="0.3">
      <c r="A25" s="14">
        <v>45105</v>
      </c>
      <c r="B25" s="8">
        <v>94.38</v>
      </c>
      <c r="G25" s="14">
        <v>44582</v>
      </c>
      <c r="H25" s="8">
        <v>123.22</v>
      </c>
    </row>
    <row r="26" spans="1:8" x14ac:dyDescent="0.3">
      <c r="A26" s="14">
        <v>45106</v>
      </c>
      <c r="B26" s="8">
        <v>96.35</v>
      </c>
      <c r="G26" s="14">
        <v>44589</v>
      </c>
      <c r="H26" s="8">
        <v>125.45</v>
      </c>
    </row>
    <row r="27" spans="1:8" x14ac:dyDescent="0.3">
      <c r="A27" s="14">
        <v>45107</v>
      </c>
      <c r="B27" s="8">
        <v>96.77</v>
      </c>
      <c r="G27" s="14">
        <v>44596</v>
      </c>
      <c r="H27" s="8">
        <v>122.84</v>
      </c>
    </row>
    <row r="28" spans="1:8" x14ac:dyDescent="0.3">
      <c r="A28" s="14">
        <v>45110</v>
      </c>
      <c r="B28" s="8">
        <v>97.31</v>
      </c>
      <c r="G28" s="14">
        <v>44603</v>
      </c>
      <c r="H28" s="8">
        <v>120.23</v>
      </c>
    </row>
    <row r="29" spans="1:8" x14ac:dyDescent="0.3">
      <c r="A29" s="14">
        <v>45112</v>
      </c>
      <c r="B29" s="8">
        <v>96.98</v>
      </c>
      <c r="G29" s="14">
        <v>44610</v>
      </c>
      <c r="H29" s="8">
        <v>118.08</v>
      </c>
    </row>
    <row r="30" spans="1:8" x14ac:dyDescent="0.3">
      <c r="A30" s="14">
        <v>45113</v>
      </c>
      <c r="B30" s="8">
        <v>97.08</v>
      </c>
      <c r="G30" s="14">
        <v>44617</v>
      </c>
      <c r="H30" s="8">
        <v>120.35</v>
      </c>
    </row>
    <row r="31" spans="1:8" x14ac:dyDescent="0.3">
      <c r="A31" s="14">
        <v>45114</v>
      </c>
      <c r="B31" s="8">
        <v>95.98</v>
      </c>
      <c r="G31" s="14">
        <v>44624</v>
      </c>
      <c r="H31" s="8">
        <v>120.07</v>
      </c>
    </row>
    <row r="32" spans="1:8" x14ac:dyDescent="0.3">
      <c r="A32" s="14">
        <v>45117</v>
      </c>
      <c r="B32" s="8">
        <v>97.01</v>
      </c>
      <c r="G32" s="14">
        <v>44631</v>
      </c>
      <c r="H32" s="8">
        <v>118.44</v>
      </c>
    </row>
    <row r="33" spans="1:8" x14ac:dyDescent="0.3">
      <c r="A33" s="14">
        <v>45118</v>
      </c>
      <c r="B33" s="8">
        <v>99.68</v>
      </c>
      <c r="G33" s="14">
        <v>44638</v>
      </c>
      <c r="H33" s="8">
        <v>117.38</v>
      </c>
    </row>
    <row r="34" spans="1:8" x14ac:dyDescent="0.3">
      <c r="A34" s="14">
        <v>45119</v>
      </c>
      <c r="B34" s="8">
        <v>99.71</v>
      </c>
      <c r="G34" s="14">
        <v>44645</v>
      </c>
      <c r="H34" s="8">
        <v>119.58</v>
      </c>
    </row>
    <row r="35" spans="1:8" x14ac:dyDescent="0.3">
      <c r="A35" s="14">
        <v>45120</v>
      </c>
      <c r="B35" s="8">
        <v>100.65</v>
      </c>
      <c r="G35" s="14">
        <v>44652</v>
      </c>
      <c r="H35" s="8">
        <v>124.23</v>
      </c>
    </row>
    <row r="36" spans="1:8" x14ac:dyDescent="0.3">
      <c r="A36" s="14">
        <v>45121</v>
      </c>
      <c r="B36" s="8">
        <v>100.27</v>
      </c>
      <c r="G36" s="14">
        <v>44659</v>
      </c>
      <c r="H36" s="8">
        <v>120.98</v>
      </c>
    </row>
    <row r="37" spans="1:8" x14ac:dyDescent="0.3">
      <c r="A37" s="14">
        <v>45124</v>
      </c>
      <c r="B37" s="8">
        <v>100.77</v>
      </c>
      <c r="G37" s="14">
        <v>44665</v>
      </c>
      <c r="H37" s="8">
        <v>123.26</v>
      </c>
    </row>
    <row r="38" spans="1:8" x14ac:dyDescent="0.3">
      <c r="A38" s="14">
        <v>45125</v>
      </c>
      <c r="B38" s="8">
        <v>101.05</v>
      </c>
      <c r="G38" s="14">
        <v>44673</v>
      </c>
      <c r="H38" s="8">
        <v>121.79</v>
      </c>
    </row>
    <row r="39" spans="1:8" x14ac:dyDescent="0.3">
      <c r="A39" s="14">
        <v>45126</v>
      </c>
      <c r="B39" s="8">
        <v>102.47</v>
      </c>
      <c r="G39" s="14">
        <v>44680</v>
      </c>
      <c r="H39" s="8">
        <v>117.06</v>
      </c>
    </row>
    <row r="40" spans="1:8" x14ac:dyDescent="0.3">
      <c r="A40" s="14">
        <v>45127</v>
      </c>
      <c r="B40" s="8">
        <v>102.98</v>
      </c>
      <c r="G40" s="14">
        <v>44687</v>
      </c>
      <c r="H40" s="8">
        <v>115.14</v>
      </c>
    </row>
    <row r="41" spans="1:8" x14ac:dyDescent="0.3">
      <c r="A41" s="14">
        <v>45128</v>
      </c>
      <c r="B41" s="8">
        <v>103.25</v>
      </c>
      <c r="G41" s="14">
        <v>44694</v>
      </c>
      <c r="H41" s="8">
        <v>115.97</v>
      </c>
    </row>
    <row r="42" spans="1:8" x14ac:dyDescent="0.3">
      <c r="A42" s="14">
        <v>45131</v>
      </c>
      <c r="B42" s="8">
        <v>103.16</v>
      </c>
      <c r="G42" s="14">
        <v>44701</v>
      </c>
      <c r="H42" s="8">
        <v>109.4</v>
      </c>
    </row>
    <row r="43" spans="1:8" x14ac:dyDescent="0.3">
      <c r="A43" s="14">
        <v>45132</v>
      </c>
      <c r="B43" s="8">
        <v>102.29</v>
      </c>
      <c r="G43" s="14">
        <v>44708</v>
      </c>
      <c r="H43" s="8">
        <v>115.91</v>
      </c>
    </row>
    <row r="44" spans="1:8" x14ac:dyDescent="0.3">
      <c r="A44" s="14">
        <v>45133</v>
      </c>
      <c r="B44" s="8">
        <v>102.93</v>
      </c>
      <c r="G44" s="14">
        <v>44715</v>
      </c>
      <c r="H44" s="8">
        <v>111.92</v>
      </c>
    </row>
    <row r="45" spans="1:8" x14ac:dyDescent="0.3">
      <c r="A45" s="14">
        <v>45134</v>
      </c>
      <c r="B45" s="8">
        <v>100.57</v>
      </c>
      <c r="G45" s="14">
        <v>44722</v>
      </c>
      <c r="H45" s="8">
        <v>101.95</v>
      </c>
    </row>
    <row r="46" spans="1:8" x14ac:dyDescent="0.3">
      <c r="A46" s="14">
        <v>45135</v>
      </c>
      <c r="B46" s="8">
        <v>100.93</v>
      </c>
      <c r="G46" s="14">
        <v>44729</v>
      </c>
      <c r="H46" s="8">
        <v>94.71</v>
      </c>
    </row>
    <row r="47" spans="1:8" x14ac:dyDescent="0.3">
      <c r="A47" s="14">
        <v>45138</v>
      </c>
      <c r="B47" s="8">
        <v>101.52</v>
      </c>
      <c r="G47" s="14">
        <v>44736</v>
      </c>
      <c r="H47" s="8">
        <v>99.53</v>
      </c>
    </row>
    <row r="48" spans="1:8" x14ac:dyDescent="0.3">
      <c r="A48" s="14">
        <v>45139</v>
      </c>
      <c r="B48" s="8">
        <v>101.23</v>
      </c>
      <c r="G48" s="14">
        <v>44743</v>
      </c>
      <c r="H48" s="8">
        <v>97.56</v>
      </c>
    </row>
    <row r="49" spans="1:8" x14ac:dyDescent="0.3">
      <c r="A49" s="14">
        <v>45140</v>
      </c>
      <c r="B49" s="8">
        <v>100.74</v>
      </c>
      <c r="G49" s="14">
        <v>44750</v>
      </c>
      <c r="H49" s="8">
        <v>96.92</v>
      </c>
    </row>
    <row r="50" spans="1:8" x14ac:dyDescent="0.3">
      <c r="A50" s="14">
        <v>45141</v>
      </c>
      <c r="B50" s="8">
        <v>102.63</v>
      </c>
      <c r="G50" s="14">
        <v>44757</v>
      </c>
      <c r="H50" s="8">
        <v>97.07</v>
      </c>
    </row>
    <row r="51" spans="1:8" x14ac:dyDescent="0.3">
      <c r="A51" s="14">
        <v>45142</v>
      </c>
      <c r="B51" s="8">
        <v>103.42</v>
      </c>
      <c r="G51" s="14">
        <v>44764</v>
      </c>
      <c r="H51" s="8">
        <v>102.66</v>
      </c>
    </row>
    <row r="52" spans="1:8" x14ac:dyDescent="0.3">
      <c r="A52" s="14">
        <v>45145</v>
      </c>
      <c r="B52" s="8">
        <v>103.93</v>
      </c>
      <c r="G52" s="14">
        <v>44771</v>
      </c>
      <c r="H52" s="8">
        <v>105.61</v>
      </c>
    </row>
    <row r="53" spans="1:8" x14ac:dyDescent="0.3">
      <c r="A53" s="14">
        <v>45146</v>
      </c>
      <c r="B53" s="8">
        <v>102.08</v>
      </c>
      <c r="G53" s="14">
        <v>44778</v>
      </c>
      <c r="H53" s="8">
        <v>105.75</v>
      </c>
    </row>
    <row r="54" spans="1:8" x14ac:dyDescent="0.3">
      <c r="A54" s="14">
        <v>45147</v>
      </c>
      <c r="B54" s="8">
        <v>102.99</v>
      </c>
      <c r="G54" s="14">
        <v>44785</v>
      </c>
      <c r="H54" s="8">
        <v>111.68</v>
      </c>
    </row>
    <row r="55" spans="1:8" x14ac:dyDescent="0.3">
      <c r="A55" s="14">
        <v>45148</v>
      </c>
      <c r="B55" s="8">
        <v>102.75</v>
      </c>
      <c r="G55" s="14">
        <v>44792</v>
      </c>
      <c r="H55" s="8">
        <v>110.05</v>
      </c>
    </row>
    <row r="56" spans="1:8" x14ac:dyDescent="0.3">
      <c r="A56" s="14">
        <v>45149</v>
      </c>
      <c r="B56" s="8">
        <v>102.21</v>
      </c>
      <c r="G56" s="14">
        <v>44799</v>
      </c>
      <c r="H56" s="8">
        <v>104.73</v>
      </c>
    </row>
    <row r="57" spans="1:8" x14ac:dyDescent="0.3">
      <c r="A57" s="14">
        <v>45152</v>
      </c>
      <c r="B57" s="8">
        <v>100.83</v>
      </c>
      <c r="G57" s="14">
        <v>44806</v>
      </c>
      <c r="H57" s="8">
        <v>100.77</v>
      </c>
    </row>
    <row r="58" spans="1:8" x14ac:dyDescent="0.3">
      <c r="A58" s="14">
        <v>45153</v>
      </c>
      <c r="B58" s="8">
        <v>99.25</v>
      </c>
      <c r="G58" s="14">
        <v>44813</v>
      </c>
      <c r="H58" s="8">
        <v>103.94</v>
      </c>
    </row>
    <row r="59" spans="1:8" x14ac:dyDescent="0.3">
      <c r="A59" s="14">
        <v>45154</v>
      </c>
      <c r="B59" s="8">
        <v>97.52</v>
      </c>
      <c r="G59" s="14">
        <v>44820</v>
      </c>
      <c r="H59" s="8">
        <v>100.34</v>
      </c>
    </row>
    <row r="60" spans="1:8" x14ac:dyDescent="0.3">
      <c r="A60" s="14">
        <v>45155</v>
      </c>
      <c r="B60" s="8">
        <v>96.05</v>
      </c>
      <c r="G60" s="14">
        <v>44827</v>
      </c>
      <c r="H60" s="8">
        <v>90.42</v>
      </c>
    </row>
    <row r="61" spans="1:8" x14ac:dyDescent="0.3">
      <c r="A61" s="14">
        <v>45156</v>
      </c>
      <c r="B61" s="8">
        <v>96.42</v>
      </c>
      <c r="G61" s="14">
        <v>44834</v>
      </c>
      <c r="H61" s="8">
        <v>90.12</v>
      </c>
    </row>
    <row r="62" spans="1:8" x14ac:dyDescent="0.3">
      <c r="A62" s="14">
        <v>45159</v>
      </c>
      <c r="B62" s="8">
        <v>95.83</v>
      </c>
      <c r="G62" s="14">
        <v>44841</v>
      </c>
      <c r="H62" s="8">
        <v>90.55</v>
      </c>
    </row>
    <row r="63" spans="1:8" x14ac:dyDescent="0.3">
      <c r="A63" s="14">
        <v>45160</v>
      </c>
      <c r="B63" s="8">
        <v>96.17</v>
      </c>
      <c r="G63" s="14">
        <v>44848</v>
      </c>
      <c r="H63" s="8">
        <v>89.17</v>
      </c>
    </row>
    <row r="64" spans="1:8" x14ac:dyDescent="0.3">
      <c r="A64" s="14">
        <v>45161</v>
      </c>
      <c r="B64" s="8">
        <v>98.08</v>
      </c>
      <c r="G64" s="14">
        <v>44855</v>
      </c>
      <c r="H64" s="8">
        <v>92.27</v>
      </c>
    </row>
    <row r="65" spans="1:8" x14ac:dyDescent="0.3">
      <c r="A65" s="14">
        <v>45162</v>
      </c>
      <c r="B65" s="8">
        <v>97.61</v>
      </c>
      <c r="G65" s="14">
        <v>44862</v>
      </c>
      <c r="H65" s="8">
        <v>98.87</v>
      </c>
    </row>
    <row r="66" spans="1:8" x14ac:dyDescent="0.3">
      <c r="A66" s="14">
        <v>45163</v>
      </c>
      <c r="B66" s="8">
        <v>97.56</v>
      </c>
      <c r="G66" s="14">
        <v>44869</v>
      </c>
      <c r="H66" s="8">
        <v>105.09</v>
      </c>
    </row>
    <row r="67" spans="1:8" x14ac:dyDescent="0.3">
      <c r="A67" s="14">
        <v>45166</v>
      </c>
      <c r="B67" s="8">
        <v>97.92</v>
      </c>
      <c r="G67" s="14">
        <v>44876</v>
      </c>
      <c r="H67" s="8">
        <v>107.77</v>
      </c>
    </row>
    <row r="68" spans="1:8" x14ac:dyDescent="0.3">
      <c r="A68" s="15">
        <v>45167</v>
      </c>
      <c r="B68" s="9">
        <v>98.26</v>
      </c>
      <c r="G68" s="14">
        <v>44883</v>
      </c>
      <c r="H68" s="8">
        <v>108.41</v>
      </c>
    </row>
    <row r="69" spans="1:8" x14ac:dyDescent="0.3">
      <c r="G69" s="14">
        <v>44890</v>
      </c>
      <c r="H69" s="8">
        <v>110.25</v>
      </c>
    </row>
    <row r="70" spans="1:8" x14ac:dyDescent="0.3">
      <c r="G70" s="14">
        <v>44897</v>
      </c>
      <c r="H70" s="8">
        <v>109.44</v>
      </c>
    </row>
    <row r="71" spans="1:8" x14ac:dyDescent="0.3">
      <c r="G71" s="14">
        <v>44904</v>
      </c>
      <c r="H71" s="8">
        <v>107.65</v>
      </c>
    </row>
    <row r="72" spans="1:8" x14ac:dyDescent="0.3">
      <c r="G72" s="14">
        <v>44911</v>
      </c>
      <c r="H72" s="8">
        <v>102.53</v>
      </c>
    </row>
    <row r="73" spans="1:8" x14ac:dyDescent="0.3">
      <c r="G73" s="14">
        <v>44918</v>
      </c>
      <c r="H73" s="8">
        <v>102.34</v>
      </c>
    </row>
    <row r="74" spans="1:8" x14ac:dyDescent="0.3">
      <c r="G74" s="14">
        <v>44925</v>
      </c>
      <c r="H74" s="8">
        <v>101.04</v>
      </c>
    </row>
    <row r="75" spans="1:8" x14ac:dyDescent="0.3">
      <c r="G75" s="14">
        <v>44932</v>
      </c>
      <c r="H75" s="8">
        <v>104.24</v>
      </c>
    </row>
    <row r="76" spans="1:8" x14ac:dyDescent="0.3">
      <c r="G76" s="14">
        <v>44939</v>
      </c>
      <c r="H76" s="8">
        <v>109.15</v>
      </c>
    </row>
    <row r="77" spans="1:8" x14ac:dyDescent="0.3">
      <c r="G77" s="14">
        <v>44946</v>
      </c>
      <c r="H77" s="8">
        <v>107.65</v>
      </c>
    </row>
    <row r="78" spans="1:8" x14ac:dyDescent="0.3">
      <c r="G78" s="14">
        <v>44953</v>
      </c>
      <c r="H78" s="8">
        <v>111.38</v>
      </c>
    </row>
    <row r="79" spans="1:8" x14ac:dyDescent="0.3">
      <c r="G79" s="14">
        <v>44960</v>
      </c>
      <c r="H79" s="8">
        <v>113.04</v>
      </c>
    </row>
    <row r="80" spans="1:8" x14ac:dyDescent="0.3">
      <c r="G80" s="14">
        <v>44967</v>
      </c>
      <c r="H80" s="8">
        <v>109.97</v>
      </c>
    </row>
    <row r="81" spans="7:8" x14ac:dyDescent="0.3">
      <c r="G81" s="14">
        <v>44974</v>
      </c>
      <c r="H81" s="8">
        <v>109.09</v>
      </c>
    </row>
    <row r="82" spans="7:8" x14ac:dyDescent="0.3">
      <c r="G82" s="14">
        <v>44981</v>
      </c>
      <c r="H82" s="8">
        <v>107.02</v>
      </c>
    </row>
    <row r="83" spans="7:8" x14ac:dyDescent="0.3">
      <c r="G83" s="14">
        <v>44988</v>
      </c>
      <c r="H83" s="8">
        <v>107.25</v>
      </c>
    </row>
    <row r="84" spans="7:8" x14ac:dyDescent="0.3">
      <c r="G84" s="14">
        <v>44995</v>
      </c>
      <c r="H84" s="8">
        <v>96.5</v>
      </c>
    </row>
    <row r="85" spans="7:8" x14ac:dyDescent="0.3">
      <c r="G85" s="14">
        <v>45002</v>
      </c>
      <c r="H85" s="8">
        <v>91.88</v>
      </c>
    </row>
    <row r="86" spans="7:8" x14ac:dyDescent="0.3">
      <c r="G86" s="14">
        <v>45009</v>
      </c>
      <c r="H86" s="8">
        <v>92.51</v>
      </c>
    </row>
    <row r="87" spans="7:8" x14ac:dyDescent="0.3">
      <c r="G87" s="14">
        <v>45016</v>
      </c>
      <c r="H87" s="8">
        <v>98.83</v>
      </c>
    </row>
    <row r="88" spans="7:8" x14ac:dyDescent="0.3">
      <c r="G88" s="14">
        <v>45022</v>
      </c>
      <c r="H88" s="8">
        <v>97.74</v>
      </c>
    </row>
    <row r="89" spans="7:8" x14ac:dyDescent="0.3">
      <c r="G89" s="14">
        <v>45030</v>
      </c>
      <c r="H89" s="8">
        <v>96.37</v>
      </c>
    </row>
    <row r="90" spans="7:8" x14ac:dyDescent="0.3">
      <c r="G90" s="14">
        <v>45037</v>
      </c>
      <c r="H90" s="8">
        <v>97.28</v>
      </c>
    </row>
    <row r="91" spans="7:8" x14ac:dyDescent="0.3">
      <c r="G91" s="14">
        <v>45044</v>
      </c>
      <c r="H91" s="8">
        <v>98.89</v>
      </c>
    </row>
    <row r="92" spans="7:8" x14ac:dyDescent="0.3">
      <c r="G92" s="14">
        <v>45051</v>
      </c>
      <c r="H92" s="8">
        <v>96.34</v>
      </c>
    </row>
    <row r="93" spans="7:8" x14ac:dyDescent="0.3">
      <c r="G93" s="14">
        <v>45058</v>
      </c>
      <c r="H93" s="8">
        <v>91.41</v>
      </c>
    </row>
    <row r="94" spans="7:8" x14ac:dyDescent="0.3">
      <c r="G94" s="14">
        <v>45065</v>
      </c>
      <c r="H94" s="8">
        <v>88.74</v>
      </c>
    </row>
    <row r="95" spans="7:8" x14ac:dyDescent="0.3">
      <c r="G95" s="14">
        <v>45072</v>
      </c>
      <c r="H95" s="8">
        <v>87.06</v>
      </c>
    </row>
    <row r="96" spans="7:8" x14ac:dyDescent="0.3">
      <c r="G96" s="14">
        <v>45079</v>
      </c>
      <c r="H96" s="8">
        <v>91.14</v>
      </c>
    </row>
    <row r="97" spans="7:8" x14ac:dyDescent="0.3">
      <c r="G97" s="14">
        <v>45086</v>
      </c>
      <c r="H97" s="8">
        <v>96.14</v>
      </c>
    </row>
    <row r="98" spans="7:8" x14ac:dyDescent="0.3">
      <c r="G98" s="14">
        <v>45093</v>
      </c>
      <c r="H98" s="8">
        <v>95.93</v>
      </c>
    </row>
    <row r="99" spans="7:8" x14ac:dyDescent="0.3">
      <c r="G99" s="14">
        <v>45100</v>
      </c>
      <c r="H99" s="8">
        <v>90.1</v>
      </c>
    </row>
    <row r="100" spans="7:8" x14ac:dyDescent="0.3">
      <c r="G100" s="14">
        <v>45107</v>
      </c>
      <c r="H100" s="8">
        <v>96.77</v>
      </c>
    </row>
    <row r="101" spans="7:8" x14ac:dyDescent="0.3">
      <c r="G101" s="14">
        <v>45114</v>
      </c>
      <c r="H101" s="8">
        <v>95.98</v>
      </c>
    </row>
    <row r="102" spans="7:8" x14ac:dyDescent="0.3">
      <c r="G102" s="14">
        <v>45121</v>
      </c>
      <c r="H102" s="8">
        <v>100.27</v>
      </c>
    </row>
    <row r="103" spans="7:8" x14ac:dyDescent="0.3">
      <c r="G103" s="14">
        <v>45128</v>
      </c>
      <c r="H103" s="8">
        <v>103.25</v>
      </c>
    </row>
    <row r="104" spans="7:8" x14ac:dyDescent="0.3">
      <c r="G104" s="14">
        <v>45135</v>
      </c>
      <c r="H104" s="8">
        <v>100.93</v>
      </c>
    </row>
    <row r="105" spans="7:8" x14ac:dyDescent="0.3">
      <c r="G105" s="14">
        <v>45142</v>
      </c>
      <c r="H105" s="8">
        <v>103.42</v>
      </c>
    </row>
    <row r="106" spans="7:8" x14ac:dyDescent="0.3">
      <c r="G106" s="14">
        <v>45149</v>
      </c>
      <c r="H106" s="8">
        <v>102.21</v>
      </c>
    </row>
    <row r="107" spans="7:8" x14ac:dyDescent="0.3">
      <c r="G107" s="14">
        <v>45156</v>
      </c>
      <c r="H107" s="8">
        <v>96.42</v>
      </c>
    </row>
    <row r="108" spans="7:8" x14ac:dyDescent="0.3">
      <c r="G108" s="15">
        <v>45163</v>
      </c>
      <c r="H108" s="9">
        <v>97.56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1E3-3734-4DE6-BF9A-6FBBE5518876}">
  <dimension ref="A1:R108"/>
  <sheetViews>
    <sheetView workbookViewId="0">
      <selection activeCell="P12" sqref="P12"/>
    </sheetView>
  </sheetViews>
  <sheetFormatPr defaultRowHeight="14.4" x14ac:dyDescent="0.3"/>
  <cols>
    <col min="8" max="8" width="10.6640625" customWidth="1"/>
    <col min="9" max="9" width="10.88671875" customWidth="1"/>
    <col min="13" max="13" width="10.6640625" customWidth="1"/>
    <col min="14" max="14" width="12.44140625" customWidth="1"/>
    <col min="17" max="17" width="9.5546875" customWidth="1"/>
    <col min="18" max="18" width="10.6640625" customWidth="1"/>
    <col min="19" max="19" width="11.44140625" customWidth="1"/>
  </cols>
  <sheetData>
    <row r="1" spans="1:18" x14ac:dyDescent="0.3">
      <c r="A1" s="5" t="s">
        <v>10</v>
      </c>
      <c r="B1" s="5"/>
      <c r="C1" s="5"/>
      <c r="H1" s="6" t="s">
        <v>8</v>
      </c>
      <c r="I1" s="6"/>
      <c r="J1" s="6"/>
      <c r="K1" s="6"/>
      <c r="M1" s="7" t="s">
        <v>9</v>
      </c>
      <c r="N1" s="7"/>
      <c r="O1" s="7"/>
      <c r="P1" s="7"/>
    </row>
    <row r="3" spans="1:18" x14ac:dyDescent="0.3">
      <c r="H3" s="59" t="s">
        <v>0</v>
      </c>
      <c r="I3" s="60" t="s">
        <v>3</v>
      </c>
      <c r="M3" s="61" t="s">
        <v>0</v>
      </c>
      <c r="N3" s="62" t="s">
        <v>3</v>
      </c>
    </row>
    <row r="4" spans="1:18" x14ac:dyDescent="0.3">
      <c r="H4" s="14" cm="1">
        <f t="array" ref="H4:H68">_xll.FDS("SP50","JULIAN(FG_PRICE(-3AM,0,D).dates)")</f>
        <v>45072</v>
      </c>
      <c r="I4" s="8" cm="1">
        <f t="array" ref="I4:I68">_xll.FDS("SP50","FG_PRICE(-3AM,0,D)")</f>
        <v>4205.45</v>
      </c>
      <c r="M4" s="14" cm="1">
        <f t="array" ref="M4:M108">_xll.FDS("SP50","JULIAN(FG_PRICE(-2AY,0,W).dates)")</f>
        <v>44435</v>
      </c>
      <c r="N4" s="8" cm="1">
        <f t="array" ref="N4:N108">_xll.FDS("SP50","FG_PRICE(-2AY,0,W)")</f>
        <v>4509.37</v>
      </c>
      <c r="R4" s="1"/>
    </row>
    <row r="5" spans="1:18" x14ac:dyDescent="0.3">
      <c r="H5" s="14">
        <v>45076</v>
      </c>
      <c r="I5" s="8">
        <v>4205.5200000000004</v>
      </c>
      <c r="M5" s="14">
        <v>44442</v>
      </c>
      <c r="N5" s="8">
        <v>4535.43</v>
      </c>
      <c r="R5" s="1"/>
    </row>
    <row r="6" spans="1:18" x14ac:dyDescent="0.3">
      <c r="H6" s="14">
        <v>45077</v>
      </c>
      <c r="I6" s="8">
        <v>4179.83</v>
      </c>
      <c r="M6" s="14">
        <v>44449</v>
      </c>
      <c r="N6" s="8">
        <v>4458.58</v>
      </c>
      <c r="R6" s="1"/>
    </row>
    <row r="7" spans="1:18" x14ac:dyDescent="0.3">
      <c r="H7" s="14">
        <v>45078</v>
      </c>
      <c r="I7" s="8">
        <v>4221.0200000000004</v>
      </c>
      <c r="M7" s="14">
        <v>44456</v>
      </c>
      <c r="N7" s="8">
        <v>4432.99</v>
      </c>
      <c r="R7" s="1"/>
    </row>
    <row r="8" spans="1:18" x14ac:dyDescent="0.3">
      <c r="H8" s="14">
        <v>45079</v>
      </c>
      <c r="I8" s="8">
        <v>4282.37</v>
      </c>
      <c r="M8" s="14">
        <v>44463</v>
      </c>
      <c r="N8" s="8">
        <v>4455.4799999999996</v>
      </c>
      <c r="R8" s="1"/>
    </row>
    <row r="9" spans="1:18" x14ac:dyDescent="0.3">
      <c r="H9" s="14">
        <v>45082</v>
      </c>
      <c r="I9" s="8">
        <v>4273.79</v>
      </c>
      <c r="M9" s="14">
        <v>44470</v>
      </c>
      <c r="N9" s="8">
        <v>4357.04</v>
      </c>
      <c r="R9" s="1"/>
    </row>
    <row r="10" spans="1:18" x14ac:dyDescent="0.3">
      <c r="H10" s="14">
        <v>45083</v>
      </c>
      <c r="I10" s="8">
        <v>4283.8500000000004</v>
      </c>
      <c r="M10" s="14">
        <v>44477</v>
      </c>
      <c r="N10" s="8">
        <v>4391.34</v>
      </c>
      <c r="R10" s="1"/>
    </row>
    <row r="11" spans="1:18" x14ac:dyDescent="0.3">
      <c r="H11" s="14">
        <v>45084</v>
      </c>
      <c r="I11" s="8">
        <v>4267.5200000000004</v>
      </c>
      <c r="M11" s="14">
        <v>44484</v>
      </c>
      <c r="N11" s="8">
        <v>4471.37</v>
      </c>
      <c r="R11" s="1"/>
    </row>
    <row r="12" spans="1:18" x14ac:dyDescent="0.3">
      <c r="H12" s="14">
        <v>45085</v>
      </c>
      <c r="I12" s="8">
        <v>4293.93</v>
      </c>
      <c r="M12" s="14">
        <v>44491</v>
      </c>
      <c r="N12" s="8">
        <v>4544.8999999999996</v>
      </c>
      <c r="R12" s="1"/>
    </row>
    <row r="13" spans="1:18" x14ac:dyDescent="0.3">
      <c r="H13" s="14">
        <v>45086</v>
      </c>
      <c r="I13" s="8">
        <v>4298.8599999999997</v>
      </c>
      <c r="M13" s="14">
        <v>44498</v>
      </c>
      <c r="N13" s="8">
        <v>4605.38</v>
      </c>
      <c r="R13" s="1"/>
    </row>
    <row r="14" spans="1:18" x14ac:dyDescent="0.3">
      <c r="H14" s="14">
        <v>45089</v>
      </c>
      <c r="I14" s="8">
        <v>4338.93</v>
      </c>
      <c r="M14" s="14">
        <v>44505</v>
      </c>
      <c r="N14" s="8">
        <v>4697.53</v>
      </c>
      <c r="R14" s="1"/>
    </row>
    <row r="15" spans="1:18" x14ac:dyDescent="0.3">
      <c r="H15" s="14">
        <v>45090</v>
      </c>
      <c r="I15" s="8">
        <v>4369.01</v>
      </c>
      <c r="M15" s="14">
        <v>44512</v>
      </c>
      <c r="N15" s="8">
        <v>4682.8500000000004</v>
      </c>
      <c r="R15" s="1"/>
    </row>
    <row r="16" spans="1:18" x14ac:dyDescent="0.3">
      <c r="H16" s="14">
        <v>45091</v>
      </c>
      <c r="I16" s="8">
        <v>4372.59</v>
      </c>
      <c r="M16" s="14">
        <v>44519</v>
      </c>
      <c r="N16" s="8">
        <v>4697.96</v>
      </c>
      <c r="R16" s="1"/>
    </row>
    <row r="17" spans="8:18" x14ac:dyDescent="0.3">
      <c r="H17" s="14">
        <v>45092</v>
      </c>
      <c r="I17" s="8">
        <v>4425.84</v>
      </c>
      <c r="M17" s="14">
        <v>44526</v>
      </c>
      <c r="N17" s="8">
        <v>4594.62</v>
      </c>
      <c r="R17" s="1"/>
    </row>
    <row r="18" spans="8:18" x14ac:dyDescent="0.3">
      <c r="H18" s="14">
        <v>45093</v>
      </c>
      <c r="I18" s="8">
        <v>4409.59</v>
      </c>
      <c r="M18" s="14">
        <v>44533</v>
      </c>
      <c r="N18" s="8">
        <v>4538.43</v>
      </c>
      <c r="R18" s="1"/>
    </row>
    <row r="19" spans="8:18" x14ac:dyDescent="0.3">
      <c r="H19" s="14">
        <v>45097</v>
      </c>
      <c r="I19" s="8">
        <v>4388.71</v>
      </c>
      <c r="M19" s="14">
        <v>44540</v>
      </c>
      <c r="N19" s="8">
        <v>4712.0200000000004</v>
      </c>
      <c r="R19" s="1"/>
    </row>
    <row r="20" spans="8:18" x14ac:dyDescent="0.3">
      <c r="H20" s="14">
        <v>45098</v>
      </c>
      <c r="I20" s="8">
        <v>4365.6899999999996</v>
      </c>
      <c r="M20" s="14">
        <v>44547</v>
      </c>
      <c r="N20" s="8">
        <v>4620.6400000000003</v>
      </c>
      <c r="R20" s="1"/>
    </row>
    <row r="21" spans="8:18" x14ac:dyDescent="0.3">
      <c r="H21" s="14">
        <v>45099</v>
      </c>
      <c r="I21" s="8">
        <v>4381.8900000000003</v>
      </c>
      <c r="M21" s="14">
        <v>44553</v>
      </c>
      <c r="N21" s="8">
        <v>4725.79</v>
      </c>
      <c r="R21" s="1"/>
    </row>
    <row r="22" spans="8:18" x14ac:dyDescent="0.3">
      <c r="H22" s="14">
        <v>45100</v>
      </c>
      <c r="I22" s="8">
        <v>4348.33</v>
      </c>
      <c r="M22" s="14">
        <v>44561</v>
      </c>
      <c r="N22" s="8">
        <v>4766.18</v>
      </c>
      <c r="R22" s="1"/>
    </row>
    <row r="23" spans="8:18" x14ac:dyDescent="0.3">
      <c r="H23" s="14">
        <v>45103</v>
      </c>
      <c r="I23" s="8">
        <v>4328.82</v>
      </c>
      <c r="M23" s="14">
        <v>44568</v>
      </c>
      <c r="N23" s="8">
        <v>4677.03</v>
      </c>
      <c r="R23" s="1"/>
    </row>
    <row r="24" spans="8:18" x14ac:dyDescent="0.3">
      <c r="H24" s="14">
        <v>45104</v>
      </c>
      <c r="I24" s="8">
        <v>4378.41</v>
      </c>
      <c r="M24" s="14">
        <v>44575</v>
      </c>
      <c r="N24" s="8">
        <v>4662.8500000000004</v>
      </c>
      <c r="R24" s="1"/>
    </row>
    <row r="25" spans="8:18" x14ac:dyDescent="0.3">
      <c r="H25" s="14">
        <v>45105</v>
      </c>
      <c r="I25" s="8">
        <v>4376.8599999999997</v>
      </c>
      <c r="M25" s="14">
        <v>44582</v>
      </c>
      <c r="N25" s="8">
        <v>4397.9399999999996</v>
      </c>
      <c r="R25" s="1"/>
    </row>
    <row r="26" spans="8:18" x14ac:dyDescent="0.3">
      <c r="H26" s="14">
        <v>45106</v>
      </c>
      <c r="I26" s="8">
        <v>4396.4399999999996</v>
      </c>
      <c r="M26" s="14">
        <v>44589</v>
      </c>
      <c r="N26" s="8">
        <v>4431.8500000000004</v>
      </c>
      <c r="R26" s="1"/>
    </row>
    <row r="27" spans="8:18" x14ac:dyDescent="0.3">
      <c r="H27" s="14">
        <v>45107</v>
      </c>
      <c r="I27" s="8">
        <v>4450.38</v>
      </c>
      <c r="M27" s="14">
        <v>44596</v>
      </c>
      <c r="N27" s="8">
        <v>4500.53</v>
      </c>
      <c r="R27" s="1"/>
    </row>
    <row r="28" spans="8:18" x14ac:dyDescent="0.3">
      <c r="H28" s="14">
        <v>45110</v>
      </c>
      <c r="I28" s="8">
        <v>4455.59</v>
      </c>
      <c r="M28" s="14">
        <v>44603</v>
      </c>
      <c r="N28" s="8">
        <v>4418.6400000000003</v>
      </c>
      <c r="R28" s="1"/>
    </row>
    <row r="29" spans="8:18" x14ac:dyDescent="0.3">
      <c r="H29" s="14">
        <v>45112</v>
      </c>
      <c r="I29" s="8">
        <v>4446.82</v>
      </c>
      <c r="M29" s="14">
        <v>44610</v>
      </c>
      <c r="N29" s="8">
        <v>4348.87</v>
      </c>
      <c r="R29" s="1"/>
    </row>
    <row r="30" spans="8:18" x14ac:dyDescent="0.3">
      <c r="H30" s="14">
        <v>45113</v>
      </c>
      <c r="I30" s="8">
        <v>4411.59</v>
      </c>
      <c r="M30" s="14">
        <v>44617</v>
      </c>
      <c r="N30" s="8">
        <v>4384.6499999999996</v>
      </c>
      <c r="R30" s="1"/>
    </row>
    <row r="31" spans="8:18" x14ac:dyDescent="0.3">
      <c r="H31" s="14">
        <v>45114</v>
      </c>
      <c r="I31" s="8">
        <v>4398.95</v>
      </c>
      <c r="M31" s="14">
        <v>44624</v>
      </c>
      <c r="N31" s="8">
        <v>4328.87</v>
      </c>
      <c r="R31" s="1"/>
    </row>
    <row r="32" spans="8:18" x14ac:dyDescent="0.3">
      <c r="H32" s="14">
        <v>45117</v>
      </c>
      <c r="I32" s="8">
        <v>4409.53</v>
      </c>
      <c r="M32" s="14">
        <v>44631</v>
      </c>
      <c r="N32" s="8">
        <v>4204.3100000000004</v>
      </c>
      <c r="R32" s="1"/>
    </row>
    <row r="33" spans="8:18" x14ac:dyDescent="0.3">
      <c r="H33" s="14">
        <v>45118</v>
      </c>
      <c r="I33" s="8">
        <v>4439.26</v>
      </c>
      <c r="M33" s="14">
        <v>44638</v>
      </c>
      <c r="N33" s="8">
        <v>4463.12</v>
      </c>
      <c r="R33" s="1"/>
    </row>
    <row r="34" spans="8:18" x14ac:dyDescent="0.3">
      <c r="H34" s="14">
        <v>45119</v>
      </c>
      <c r="I34" s="8">
        <v>4472.16</v>
      </c>
      <c r="M34" s="14">
        <v>44645</v>
      </c>
      <c r="N34" s="8">
        <v>4543.0600000000004</v>
      </c>
      <c r="R34" s="1"/>
    </row>
    <row r="35" spans="8:18" x14ac:dyDescent="0.3">
      <c r="H35" s="14">
        <v>45120</v>
      </c>
      <c r="I35" s="8">
        <v>4510.04</v>
      </c>
      <c r="M35" s="14">
        <v>44652</v>
      </c>
      <c r="N35" s="8">
        <v>4545.8599999999997</v>
      </c>
      <c r="R35" s="1"/>
    </row>
    <row r="36" spans="8:18" x14ac:dyDescent="0.3">
      <c r="H36" s="14">
        <v>45121</v>
      </c>
      <c r="I36" s="8">
        <v>4505.42</v>
      </c>
      <c r="M36" s="14">
        <v>44659</v>
      </c>
      <c r="N36" s="8">
        <v>4488.28</v>
      </c>
      <c r="R36" s="1"/>
    </row>
    <row r="37" spans="8:18" x14ac:dyDescent="0.3">
      <c r="H37" s="14">
        <v>45124</v>
      </c>
      <c r="I37" s="8">
        <v>4522.79</v>
      </c>
      <c r="M37" s="14">
        <v>44665</v>
      </c>
      <c r="N37" s="8">
        <v>4392.59</v>
      </c>
      <c r="R37" s="1"/>
    </row>
    <row r="38" spans="8:18" x14ac:dyDescent="0.3">
      <c r="H38" s="14">
        <v>45125</v>
      </c>
      <c r="I38" s="8">
        <v>4554.9799999999996</v>
      </c>
      <c r="M38" s="14">
        <v>44673</v>
      </c>
      <c r="N38" s="8">
        <v>4271.78</v>
      </c>
      <c r="R38" s="1"/>
    </row>
    <row r="39" spans="8:18" x14ac:dyDescent="0.3">
      <c r="H39" s="14">
        <v>45126</v>
      </c>
      <c r="I39" s="8">
        <v>4565.72</v>
      </c>
      <c r="M39" s="14">
        <v>44680</v>
      </c>
      <c r="N39" s="8">
        <v>4131.93</v>
      </c>
      <c r="R39" s="1"/>
    </row>
    <row r="40" spans="8:18" x14ac:dyDescent="0.3">
      <c r="H40" s="14">
        <v>45127</v>
      </c>
      <c r="I40" s="8">
        <v>4534.87</v>
      </c>
      <c r="M40" s="14">
        <v>44687</v>
      </c>
      <c r="N40" s="8">
        <v>4123.34</v>
      </c>
      <c r="R40" s="1"/>
    </row>
    <row r="41" spans="8:18" x14ac:dyDescent="0.3">
      <c r="H41" s="14">
        <v>45128</v>
      </c>
      <c r="I41" s="8">
        <v>4536.34</v>
      </c>
      <c r="M41" s="14">
        <v>44694</v>
      </c>
      <c r="N41" s="8">
        <v>4023.89</v>
      </c>
      <c r="R41" s="1"/>
    </row>
    <row r="42" spans="8:18" x14ac:dyDescent="0.3">
      <c r="H42" s="14">
        <v>45131</v>
      </c>
      <c r="I42" s="8">
        <v>4554.6400000000003</v>
      </c>
      <c r="M42" s="14">
        <v>44701</v>
      </c>
      <c r="N42" s="8">
        <v>3901.36</v>
      </c>
      <c r="R42" s="1"/>
    </row>
    <row r="43" spans="8:18" x14ac:dyDescent="0.3">
      <c r="H43" s="14">
        <v>45132</v>
      </c>
      <c r="I43" s="8">
        <v>4567.46</v>
      </c>
      <c r="M43" s="14">
        <v>44708</v>
      </c>
      <c r="N43" s="8">
        <v>4158.24</v>
      </c>
      <c r="R43" s="1"/>
    </row>
    <row r="44" spans="8:18" x14ac:dyDescent="0.3">
      <c r="H44" s="14">
        <v>45133</v>
      </c>
      <c r="I44" s="8">
        <v>4566.75</v>
      </c>
      <c r="M44" s="14">
        <v>44715</v>
      </c>
      <c r="N44" s="8">
        <v>4108.54</v>
      </c>
      <c r="R44" s="1"/>
    </row>
    <row r="45" spans="8:18" x14ac:dyDescent="0.3">
      <c r="H45" s="14">
        <v>45134</v>
      </c>
      <c r="I45" s="8">
        <v>4537.41</v>
      </c>
      <c r="M45" s="14">
        <v>44722</v>
      </c>
      <c r="N45" s="8">
        <v>3900.86</v>
      </c>
      <c r="R45" s="1"/>
    </row>
    <row r="46" spans="8:18" x14ac:dyDescent="0.3">
      <c r="H46" s="14">
        <v>45135</v>
      </c>
      <c r="I46" s="8">
        <v>4582.2299999999996</v>
      </c>
      <c r="M46" s="14">
        <v>44729</v>
      </c>
      <c r="N46" s="8">
        <v>3674.84</v>
      </c>
      <c r="R46" s="1"/>
    </row>
    <row r="47" spans="8:18" x14ac:dyDescent="0.3">
      <c r="H47" s="14">
        <v>45138</v>
      </c>
      <c r="I47" s="8">
        <v>4588.96</v>
      </c>
      <c r="M47" s="14">
        <v>44736</v>
      </c>
      <c r="N47" s="8">
        <v>3911.74</v>
      </c>
      <c r="R47" s="1"/>
    </row>
    <row r="48" spans="8:18" x14ac:dyDescent="0.3">
      <c r="H48" s="14">
        <v>45139</v>
      </c>
      <c r="I48" s="8">
        <v>4576.7299999999996</v>
      </c>
      <c r="M48" s="14">
        <v>44743</v>
      </c>
      <c r="N48" s="8">
        <v>3825.33</v>
      </c>
      <c r="R48" s="1"/>
    </row>
    <row r="49" spans="8:18" x14ac:dyDescent="0.3">
      <c r="H49" s="14">
        <v>45140</v>
      </c>
      <c r="I49" s="8">
        <v>4513.3900000000003</v>
      </c>
      <c r="M49" s="14">
        <v>44750</v>
      </c>
      <c r="N49" s="8">
        <v>3899.38</v>
      </c>
      <c r="R49" s="1"/>
    </row>
    <row r="50" spans="8:18" x14ac:dyDescent="0.3">
      <c r="H50" s="14">
        <v>45141</v>
      </c>
      <c r="I50" s="8">
        <v>4501.8900000000003</v>
      </c>
      <c r="M50" s="14">
        <v>44757</v>
      </c>
      <c r="N50" s="8">
        <v>3863.16</v>
      </c>
      <c r="R50" s="1"/>
    </row>
    <row r="51" spans="8:18" x14ac:dyDescent="0.3">
      <c r="H51" s="14">
        <v>45142</v>
      </c>
      <c r="I51" s="8">
        <v>4478.03</v>
      </c>
      <c r="M51" s="14">
        <v>44764</v>
      </c>
      <c r="N51" s="8">
        <v>3961.63</v>
      </c>
      <c r="R51" s="1"/>
    </row>
    <row r="52" spans="8:18" x14ac:dyDescent="0.3">
      <c r="H52" s="14">
        <v>45145</v>
      </c>
      <c r="I52" s="8">
        <v>4518.4399999999996</v>
      </c>
      <c r="M52" s="14">
        <v>44771</v>
      </c>
      <c r="N52" s="8">
        <v>4130.29</v>
      </c>
      <c r="R52" s="1"/>
    </row>
    <row r="53" spans="8:18" x14ac:dyDescent="0.3">
      <c r="H53" s="14">
        <v>45146</v>
      </c>
      <c r="I53" s="8">
        <v>4499.38</v>
      </c>
      <c r="M53" s="14">
        <v>44778</v>
      </c>
      <c r="N53" s="8">
        <v>4145.1899999999996</v>
      </c>
      <c r="R53" s="1"/>
    </row>
    <row r="54" spans="8:18" x14ac:dyDescent="0.3">
      <c r="H54" s="14">
        <v>45147</v>
      </c>
      <c r="I54" s="8">
        <v>4467.71</v>
      </c>
      <c r="M54" s="14">
        <v>44785</v>
      </c>
      <c r="N54" s="8">
        <v>4280.1499999999996</v>
      </c>
      <c r="R54" s="1"/>
    </row>
    <row r="55" spans="8:18" x14ac:dyDescent="0.3">
      <c r="H55" s="14">
        <v>45148</v>
      </c>
      <c r="I55" s="8">
        <v>4468.83</v>
      </c>
      <c r="M55" s="14">
        <v>44792</v>
      </c>
      <c r="N55" s="8">
        <v>4228.4799999999996</v>
      </c>
      <c r="R55" s="1"/>
    </row>
    <row r="56" spans="8:18" x14ac:dyDescent="0.3">
      <c r="H56" s="14">
        <v>45149</v>
      </c>
      <c r="I56" s="8">
        <v>4464.05</v>
      </c>
      <c r="M56" s="14">
        <v>44799</v>
      </c>
      <c r="N56" s="8">
        <v>4057.66</v>
      </c>
      <c r="R56" s="1"/>
    </row>
    <row r="57" spans="8:18" x14ac:dyDescent="0.3">
      <c r="H57" s="14">
        <v>45152</v>
      </c>
      <c r="I57" s="8">
        <v>4489.72</v>
      </c>
      <c r="M57" s="14">
        <v>44806</v>
      </c>
      <c r="N57" s="8">
        <v>3924.26</v>
      </c>
      <c r="R57" s="1"/>
    </row>
    <row r="58" spans="8:18" x14ac:dyDescent="0.3">
      <c r="H58" s="14">
        <v>45153</v>
      </c>
      <c r="I58" s="8">
        <v>4437.8599999999997</v>
      </c>
      <c r="M58" s="14">
        <v>44813</v>
      </c>
      <c r="N58" s="8">
        <v>4067.36</v>
      </c>
      <c r="R58" s="1"/>
    </row>
    <row r="59" spans="8:18" x14ac:dyDescent="0.3">
      <c r="H59" s="14">
        <v>45154</v>
      </c>
      <c r="I59" s="8">
        <v>4404.33</v>
      </c>
      <c r="M59" s="14">
        <v>44820</v>
      </c>
      <c r="N59" s="8">
        <v>3873.33</v>
      </c>
      <c r="R59" s="1"/>
    </row>
    <row r="60" spans="8:18" x14ac:dyDescent="0.3">
      <c r="H60" s="14">
        <v>45155</v>
      </c>
      <c r="I60" s="8">
        <v>4370.3599999999997</v>
      </c>
      <c r="M60" s="14">
        <v>44827</v>
      </c>
      <c r="N60" s="8">
        <v>3693.23</v>
      </c>
      <c r="R60" s="1"/>
    </row>
    <row r="61" spans="8:18" x14ac:dyDescent="0.3">
      <c r="H61" s="14">
        <v>45156</v>
      </c>
      <c r="I61" s="8">
        <v>4369.71</v>
      </c>
      <c r="M61" s="14">
        <v>44834</v>
      </c>
      <c r="N61" s="8">
        <v>3585.62</v>
      </c>
      <c r="R61" s="1"/>
    </row>
    <row r="62" spans="8:18" x14ac:dyDescent="0.3">
      <c r="H62" s="14">
        <v>45159</v>
      </c>
      <c r="I62" s="8">
        <v>4399.7700000000004</v>
      </c>
      <c r="M62" s="14">
        <v>44841</v>
      </c>
      <c r="N62" s="8">
        <v>3639.66</v>
      </c>
      <c r="R62" s="1"/>
    </row>
    <row r="63" spans="8:18" x14ac:dyDescent="0.3">
      <c r="H63" s="14">
        <v>45160</v>
      </c>
      <c r="I63" s="8">
        <v>4387.55</v>
      </c>
      <c r="M63" s="14">
        <v>44848</v>
      </c>
      <c r="N63" s="8">
        <v>3583.07</v>
      </c>
      <c r="R63" s="1"/>
    </row>
    <row r="64" spans="8:18" x14ac:dyDescent="0.3">
      <c r="H64" s="14">
        <v>45161</v>
      </c>
      <c r="I64" s="8">
        <v>4436.01</v>
      </c>
      <c r="M64" s="14">
        <v>44855</v>
      </c>
      <c r="N64" s="8">
        <v>3752.75</v>
      </c>
      <c r="R64" s="1"/>
    </row>
    <row r="65" spans="8:14" x14ac:dyDescent="0.3">
      <c r="H65" s="14">
        <v>45162</v>
      </c>
      <c r="I65" s="8">
        <v>4376.3100000000004</v>
      </c>
      <c r="M65" s="14">
        <v>44862</v>
      </c>
      <c r="N65" s="8">
        <v>3901.06</v>
      </c>
    </row>
    <row r="66" spans="8:14" x14ac:dyDescent="0.3">
      <c r="H66" s="14">
        <v>45163</v>
      </c>
      <c r="I66" s="8">
        <v>4405.71</v>
      </c>
      <c r="M66" s="14">
        <v>44869</v>
      </c>
      <c r="N66" s="8">
        <v>3770.55</v>
      </c>
    </row>
    <row r="67" spans="8:14" x14ac:dyDescent="0.3">
      <c r="H67" s="14">
        <v>45166</v>
      </c>
      <c r="I67" s="8">
        <v>4433.3100000000004</v>
      </c>
      <c r="M67" s="14">
        <v>44876</v>
      </c>
      <c r="N67" s="8">
        <v>3992.93</v>
      </c>
    </row>
    <row r="68" spans="8:14" x14ac:dyDescent="0.3">
      <c r="H68" s="15">
        <v>45167</v>
      </c>
      <c r="I68" s="9">
        <v>4497.63</v>
      </c>
      <c r="M68" s="14">
        <v>44883</v>
      </c>
      <c r="N68" s="8">
        <v>3965.34</v>
      </c>
    </row>
    <row r="69" spans="8:14" x14ac:dyDescent="0.3">
      <c r="M69" s="14">
        <v>44890</v>
      </c>
      <c r="N69" s="8">
        <v>4026.12</v>
      </c>
    </row>
    <row r="70" spans="8:14" x14ac:dyDescent="0.3">
      <c r="M70" s="14">
        <v>44897</v>
      </c>
      <c r="N70" s="8">
        <v>4071.7</v>
      </c>
    </row>
    <row r="71" spans="8:14" x14ac:dyDescent="0.3">
      <c r="M71" s="14">
        <v>44904</v>
      </c>
      <c r="N71" s="8">
        <v>3934.38</v>
      </c>
    </row>
    <row r="72" spans="8:14" x14ac:dyDescent="0.3">
      <c r="M72" s="14">
        <v>44911</v>
      </c>
      <c r="N72" s="8">
        <v>3852.36</v>
      </c>
    </row>
    <row r="73" spans="8:14" x14ac:dyDescent="0.3">
      <c r="M73" s="14">
        <v>44918</v>
      </c>
      <c r="N73" s="8">
        <v>3844.82</v>
      </c>
    </row>
    <row r="74" spans="8:14" x14ac:dyDescent="0.3">
      <c r="M74" s="14">
        <v>44925</v>
      </c>
      <c r="N74" s="8">
        <v>3839.5</v>
      </c>
    </row>
    <row r="75" spans="8:14" x14ac:dyDescent="0.3">
      <c r="M75" s="14">
        <v>44932</v>
      </c>
      <c r="N75" s="8">
        <v>3895.08</v>
      </c>
    </row>
    <row r="76" spans="8:14" x14ac:dyDescent="0.3">
      <c r="M76" s="14">
        <v>44939</v>
      </c>
      <c r="N76" s="8">
        <v>3999.09</v>
      </c>
    </row>
    <row r="77" spans="8:14" x14ac:dyDescent="0.3">
      <c r="M77" s="14">
        <v>44946</v>
      </c>
      <c r="N77" s="8">
        <v>3972.61</v>
      </c>
    </row>
    <row r="78" spans="8:14" x14ac:dyDescent="0.3">
      <c r="M78" s="14">
        <v>44953</v>
      </c>
      <c r="N78" s="8">
        <v>4070.56</v>
      </c>
    </row>
    <row r="79" spans="8:14" x14ac:dyDescent="0.3">
      <c r="M79" s="14">
        <v>44960</v>
      </c>
      <c r="N79" s="8">
        <v>4136.4799999999996</v>
      </c>
    </row>
    <row r="80" spans="8:14" x14ac:dyDescent="0.3">
      <c r="M80" s="14">
        <v>44967</v>
      </c>
      <c r="N80" s="8">
        <v>4090.46</v>
      </c>
    </row>
    <row r="81" spans="13:14" x14ac:dyDescent="0.3">
      <c r="M81" s="14">
        <v>44974</v>
      </c>
      <c r="N81" s="8">
        <v>4079.09</v>
      </c>
    </row>
    <row r="82" spans="13:14" x14ac:dyDescent="0.3">
      <c r="M82" s="14">
        <v>44981</v>
      </c>
      <c r="N82" s="8">
        <v>3970.04</v>
      </c>
    </row>
    <row r="83" spans="13:14" x14ac:dyDescent="0.3">
      <c r="M83" s="14">
        <v>44988</v>
      </c>
      <c r="N83" s="8">
        <v>4045.64</v>
      </c>
    </row>
    <row r="84" spans="13:14" x14ac:dyDescent="0.3">
      <c r="M84" s="14">
        <v>44995</v>
      </c>
      <c r="N84" s="8">
        <v>3861.59</v>
      </c>
    </row>
    <row r="85" spans="13:14" x14ac:dyDescent="0.3">
      <c r="M85" s="14">
        <v>45002</v>
      </c>
      <c r="N85" s="8">
        <v>3916.64</v>
      </c>
    </row>
    <row r="86" spans="13:14" x14ac:dyDescent="0.3">
      <c r="M86" s="14">
        <v>45009</v>
      </c>
      <c r="N86" s="8">
        <v>3970.99</v>
      </c>
    </row>
    <row r="87" spans="13:14" x14ac:dyDescent="0.3">
      <c r="M87" s="14">
        <v>45016</v>
      </c>
      <c r="N87" s="8">
        <v>4109.3100000000004</v>
      </c>
    </row>
    <row r="88" spans="13:14" x14ac:dyDescent="0.3">
      <c r="M88" s="14">
        <v>45022</v>
      </c>
      <c r="N88" s="8">
        <v>4105.0200000000004</v>
      </c>
    </row>
    <row r="89" spans="13:14" x14ac:dyDescent="0.3">
      <c r="M89" s="14">
        <v>45030</v>
      </c>
      <c r="N89" s="8">
        <v>4137.6400000000003</v>
      </c>
    </row>
    <row r="90" spans="13:14" x14ac:dyDescent="0.3">
      <c r="M90" s="14">
        <v>45037</v>
      </c>
      <c r="N90" s="8">
        <v>4133.5200000000004</v>
      </c>
    </row>
    <row r="91" spans="13:14" x14ac:dyDescent="0.3">
      <c r="M91" s="14">
        <v>45044</v>
      </c>
      <c r="N91" s="8">
        <v>4169.4799999999996</v>
      </c>
    </row>
    <row r="92" spans="13:14" x14ac:dyDescent="0.3">
      <c r="M92" s="14">
        <v>45051</v>
      </c>
      <c r="N92" s="8">
        <v>4136.25</v>
      </c>
    </row>
    <row r="93" spans="13:14" x14ac:dyDescent="0.3">
      <c r="M93" s="14">
        <v>45058</v>
      </c>
      <c r="N93" s="8">
        <v>4124.08</v>
      </c>
    </row>
    <row r="94" spans="13:14" x14ac:dyDescent="0.3">
      <c r="M94" s="14">
        <v>45065</v>
      </c>
      <c r="N94" s="8">
        <v>4191.9799999999996</v>
      </c>
    </row>
    <row r="95" spans="13:14" x14ac:dyDescent="0.3">
      <c r="M95" s="14">
        <v>45072</v>
      </c>
      <c r="N95" s="8">
        <v>4205.45</v>
      </c>
    </row>
    <row r="96" spans="13:14" x14ac:dyDescent="0.3">
      <c r="M96" s="14">
        <v>45079</v>
      </c>
      <c r="N96" s="8">
        <v>4282.37</v>
      </c>
    </row>
    <row r="97" spans="13:14" x14ac:dyDescent="0.3">
      <c r="M97" s="14">
        <v>45086</v>
      </c>
      <c r="N97" s="8">
        <v>4298.8599999999997</v>
      </c>
    </row>
    <row r="98" spans="13:14" x14ac:dyDescent="0.3">
      <c r="M98" s="14">
        <v>45093</v>
      </c>
      <c r="N98" s="8">
        <v>4409.59</v>
      </c>
    </row>
    <row r="99" spans="13:14" x14ac:dyDescent="0.3">
      <c r="M99" s="14">
        <v>45100</v>
      </c>
      <c r="N99" s="8">
        <v>4348.33</v>
      </c>
    </row>
    <row r="100" spans="13:14" x14ac:dyDescent="0.3">
      <c r="M100" s="14">
        <v>45107</v>
      </c>
      <c r="N100" s="8">
        <v>4450.38</v>
      </c>
    </row>
    <row r="101" spans="13:14" x14ac:dyDescent="0.3">
      <c r="M101" s="14">
        <v>45114</v>
      </c>
      <c r="N101" s="8">
        <v>4398.95</v>
      </c>
    </row>
    <row r="102" spans="13:14" x14ac:dyDescent="0.3">
      <c r="M102" s="14">
        <v>45121</v>
      </c>
      <c r="N102" s="8">
        <v>4505.42</v>
      </c>
    </row>
    <row r="103" spans="13:14" x14ac:dyDescent="0.3">
      <c r="M103" s="14">
        <v>45128</v>
      </c>
      <c r="N103" s="8">
        <v>4536.34</v>
      </c>
    </row>
    <row r="104" spans="13:14" x14ac:dyDescent="0.3">
      <c r="M104" s="14">
        <v>45135</v>
      </c>
      <c r="N104" s="8">
        <v>4582.2299999999996</v>
      </c>
    </row>
    <row r="105" spans="13:14" x14ac:dyDescent="0.3">
      <c r="M105" s="14">
        <v>45142</v>
      </c>
      <c r="N105" s="8">
        <v>4478.03</v>
      </c>
    </row>
    <row r="106" spans="13:14" x14ac:dyDescent="0.3">
      <c r="M106" s="14">
        <v>45149</v>
      </c>
      <c r="N106" s="8">
        <v>4464.05</v>
      </c>
    </row>
    <row r="107" spans="13:14" x14ac:dyDescent="0.3">
      <c r="M107" s="14">
        <v>45156</v>
      </c>
      <c r="N107" s="8">
        <v>4369.71</v>
      </c>
    </row>
    <row r="108" spans="13:14" x14ac:dyDescent="0.3">
      <c r="M108" s="15">
        <v>45163</v>
      </c>
      <c r="N108" s="9">
        <v>4405.71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9804a-2e3d-4f08-9544-0b598784f4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918A257930749A9A7C08C4A056E40" ma:contentTypeVersion="9" ma:contentTypeDescription="Create a new document." ma:contentTypeScope="" ma:versionID="65969774b57d82ff9bd2405a1dce6681">
  <xsd:schema xmlns:xsd="http://www.w3.org/2001/XMLSchema" xmlns:xs="http://www.w3.org/2001/XMLSchema" xmlns:p="http://schemas.microsoft.com/office/2006/metadata/properties" xmlns:ns3="8249804a-2e3d-4f08-9544-0b598784f4d7" xmlns:ns4="c7a2482c-3557-4f7e-9843-e9662dabaf5b" targetNamespace="http://schemas.microsoft.com/office/2006/metadata/properties" ma:root="true" ma:fieldsID="ee4715ec9f32706ddd4a6c6df42d3cbe" ns3:_="" ns4:_="">
    <xsd:import namespace="8249804a-2e3d-4f08-9544-0b598784f4d7"/>
    <xsd:import namespace="c7a2482c-3557-4f7e-9843-e9662dabaf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804a-2e3d-4f08-9544-0b598784f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2482c-3557-4f7e-9843-e9662dabaf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FdsFormulaCache xmlns="urn:fdsformulacache" version="2" timestamp="1693446813"><![CDATA[{"MKTX-US^FG_PRICE(-2AY,0,W)":[484.77,475.22,438.49,426.0,424.0,417.82,410.15,405.77,415.43,408.67,388.31,388.82,359.79,360.52,349.08,385.84,410.42,410.67,411.27,378.74,371.54,364.58,335.31,366.71,378.0,372.01,379.32,368.33,342.59,353.84,351.89,339.44,281.06,265.45,265.93,263.61,265.04,263.38,279.31,287.89,278.48,273.89,264.21,277.64,257.77,266.11,266.57,270.84,270.78,264.23,270.86,262.31,244.95,249.91,265.93,252.1,227.48,222.49,235.62,229.77,243.02,244.57,233.99,283.3,259.79,256.84,281.16,280.93,278.59,280.85,278.89,314.0,329.02,335.98,372.37,345.9,350.19,355.17,346.62,369.52,346.73,389.77,385.99,391.29,343.29,336.0,327.01,318.37,300.33,299.23,284.59,279.28,281.51,276.65,277.15,263.0,261.42,248.1,250.54,270.61,270.97,242.85,234.25,248.2,244.55],"MKTX-US^JULIAN(FG_PRICE(-2AY,0,W).DATES)":[44435,44442,44449,44456,44463,44470,44477,44484,44491,44498,44505,44512,44519,44526,44533,44540,44547,44553,44561,44568,44575,44582,44589,44596,44603,44610,44617,44624,44631,44638,44645,44652,44659,44665,44673,44680,44687,44694,44701,44708,44715,44722,44729,44736,44743,44750,44757,44764,44771,44778,44785,44792,44799,44806,44813,44820,44827,44834,44841,44848,44855,44862,44869,44876,44883,44890,44897,44904,44911,44918,44925,44932,44939,44946,44953,44960,44967,44974,44981,44988,44995,45002,45009,45016,45022,45030,45037,45044,45051,45058,45065,45072,45079,45086,45093,45100,45107,45114,45121,45128,45135,45142,45149,45156,45163],"MKTX-US^FG_PRICE(-3AM,0,D)":[279.28,278.92,272.41,277.33,281.51,273.89,266.33,271.56,276.43,276.65,270.31,267.98,276.15,280.21,277.15,274.47,266.9,265.44,263.0,262.76,259.37,257.89,261.98,261.42,262.15,258.38,250.6,248.1,247.2,246.96,250.78,252.13,250.54,255.3,256.95,261.14,266.9,270.61,271.31,269.44,274.38,269.5,270.97,269.22,262.6,261.3,248.69,242.85,244.38,237.03,238.58,236.63,234.25,236.99,232.57,245.33,249.18,248.2,250.34,249.32,250.43,245.3,244.55,245.88,246.35],"MKTX-US^JULIAN(FG_PRICE(-3AM,0,D).DATES)":[45072,45076,45077,45078,45079,45082,45083,45084,45085,45086,45089,45090,45091,45092,45093,45097,45098,45099,45100,45103,45104,45105,45106,45107,45110,45112,45113,45114,45117,45118,45119,45120,45121,45124,45125,45126,45127,45128,45131,45132,45133,45134,45135,45138,45139,45140,45141,45142,45145,45146,45147,45148,45149,45152,45153,45154,45155,45156,45159,45160,45161,45162,45163,45166,45167],"SP50^FG_PRICE(-2AY,0,W)":[4509.37,4535.43,4458.58,4432.99,4455.48,4357.04,4391.34,4471.37,4544.9,4605.38,4697.53,4682.85,4697.96,4594.62,4538.43,4712.02,4620.64,4725.79,4766.18,4677.03,4662.85,4397.94,4431.85,4500.53,4418.64,4348.87,4384.65,4328.87,4204.31,4463.12,4543.06,4545.86,4488.28,4392.59,4271.78,4131.93,4123.34,4023.89,3901.36,4158.24,4108.54,3900.86,3674.84,3911.74,3825.33,3899.38,3863.16,3961.63,4130.29,4145.19,4280.15,4228.48,4057.66,3924.26,4067.36,3873.33,3693.23,3585.62,3639.66,3583.07,3752.75,3901.06,3770.55,3992.93,3965.34,4026.12,4071.7,3934.38,3852.36,3844.82,3839.5,3895.08,3999.09,3972.61,4070.56,4136.48,4090.46,4079.09,3970.04,4045.64,3861.59,3916.64,3970.99,4109.31,4105.02,4137.64,4133.52,4169.48,4136.25,4124.08,4191.98,4205.45,4282.37,4298.86,4409.59,4348.33,4450.38,4398.95,4505.42,4536.34,4582.23,4478.03,4464.05,4369.71,4405.71],"SP50^JULIAN(FG_PRICE(-2AY,0,W).DATES)":[44435,44442,44449,44456,44463,44470,44477,44484,44491,44498,44505,44512,44519,44526,44533,44540,44547,44553,44561,44568,44575,44582,44589,44596,44603,44610,44617,44624,44631,44638,44645,44652,44659,44665,44673,44680,44687,44694,44701,44708,44715,44722,44729,44736,44743,44750,44757,44764,44771,44778,44785,44792,44799,44806,44813,44820,44827,44834,44841,44848,44855,44862,44869,44876,44883,44890,44897,44904,44911,44918,44925,44932,44939,44946,44953,44960,44967,44974,44981,44988,44995,45002,45009,45016,45022,45030,45037,45044,45051,45058,45065,45072,45079,45086,45093,45100,45107,45114,45121,45128,45135,45142,45149,45156,45163],"SP50^FG_PRICE(-3AM,0,D)":[4205.45,4205.52,4179.83,4221.02,4282.37,4273.79,4283.85,4267.52,4293.93,4298.86,4338.93,4369.01,4372.59,4425.84,4409.59,4388.71,4365.69,4381.89,4348.33,4328.82,4378.41,4376.86,4396.44,4450.38,4455.59,4446.82,4411.59,4398.95,4409.53,4439.26,4472.16,4510.04,4505.42,4522.79,4554.98,4565.72,4534.87,4536.34,4554.64,4567.46,4566.75,4537.41,4582.23,4588.96,4576.73,4513.39,4501.89,4478.03,4518.44,4499.38,4467.71,4468.83,4464.05,4489.72,4437.86,4404.33,4370.36,4369.71,4399.77,4387.55,4436.01,4376.31,4405.71,4433.31,4497.63],"SP50^JULIAN(FG_PRICE(-3AM,0,D).DATES)":[45072,45076,45077,45078,45079,45082,45083,45084,45085,45086,45089,45090,45091,45092,45093,45097,45098,45099,45100,45103,45104,45105,45106,45107,45110,45112,45113,45114,45117,45118,45119,45120,45121,45124,45125,45126,45127,45128,45131,45132,45133,45134,45135,45138,45139,45140,45141,45142,45145,45146,45147,45148,45149,45152,45153,45154,45155,45156,45159,45160,45161,45162,45163,45166,45167],"SP50^TICK.EXCHANGE":[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],"SP50^TICK.TRADE_COND":[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,"@NM"],"SP50^TICK.VWAP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SP50^TICK.CVOL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SP50^TICK.VOL":null,"SP50^TICK.LOW":[4432.75,4431.68,4432.94,4433.9,4434.81,4436.15,4435.83,4435.93,4434.67,4435.92,4435.87,4437.44,4438.68,4441.83,4441.62,4441.77,4445.23,4445.99,4445.39,4445.92,4444.87,4443.9,4445.23,4446.37,4445.21,4444.98,4441.95,4442.03,4443.45,4444.11,4445.02,4452.71,4452.27,4453.12,4453.38,4455.43,4456.69,4456.67,4456.5,4456.39,4454.11,4453.78,4452.87,4453.44,4454.65,4457.68,4460.91,4461.27,4462.81,4462.36,4462.39,4462.97,4464.55,4464.63,4464.93,4463.44,4463.48,4463.87,4465.21,4465.85,4465.86,4469.07,4470.24,4471.25,4471.57,4472.34,4472.64,4467.0,4465.75,4465.35,4463.94,4464.39,4464.21,4464.71,4464.7,4462.19,4461.53,4461.99,4461.52,4461.63,4464.9,4466.46,4467.75,4465.62,4463.68,4461.74,4461.59,4462.19,4462.9,4463.27,4463.96,4463.96,4464.77,4465.05,4465.54,4464.78,4466.4,4466.76,4466.61,4466.85,4467.08,4467.13,4467.57,4469.45,4470.08,4469.72,4470.99,4471.03,4471.18,4471.71,4470.94,4470.84,4472.67,4472.9,4473.8,4474.51,4473.88,4474.28,4474.3,4473.84,4474.52,4475.66,4476.71,4476.98,4477.37,4478.69,4480.57,4480.31,4481.25,4482.08,4483.05,4483.68,4483.97,4484.57,4484.83,4483.93,4483.33,4482.81,4481.79,4481.77,4482.0,4482.18,4483.3,4483.01,4484.04,4482.72,4481.31,4480.97,4481.21,4482.13,4482.16,4481.68,4481.96,4483.06,4482.98,4482.15,4481.34,4481.36,4481.88,4483.22,4483.25,4483.33,4483.22,4482.35,4482.3,4482.4,4482.12,4482.82,4483.45,4483.99,4484.4,4485.55,4485.96,4487.02,4487.16,4488.0,4488.06,4489.25,4488.45,4488.4,4489.19,4487.72,4487.76,4488.2,4488.54,4489.29,4488.46,4486.48,4485.58,4485.38,4485.71,4485.82,4485.79,4485.12,4485.18,4485.2,4483.64,4483.04,4483.5,4483.45,4483.57,4482.1,4481.91,4483.84,4484.54,4484.72,4485.01,4484.67,4485.33,4485.94,4485.63,4485.14,4486.17,4486.95,4487.71,4488.25,4488.06,4488.22,4488.83,4488.62,4488.29,4487.17,4485.94,4485.98,4487.82,4488.23,4487.44,4487.01,4486.78,4486.51,4485.86,4485.87,4487.87,4488.43,4488.89,4489.4,4489.43,4489.03,4488.65,4488.47,4488.84,4488.96,4488.94,4488.92,4489.32,4489.86,4492.61,4491.83,4491.3,4491.48,4492.44,4491.47,4491.35,4491.23,4491.19,4491.39,4491.74,4491.31,4491.11,4491.31,4490.32,4490.5,4491.12,4488.26,4486.75,4484.71,4483.54,4485.06,4486.48,4486.79,4486.8,4487.54,4485.99,4486.26,4487.16,4487.47,4487.07,4487.07,4487.46,4488.42,4489.13,4488.76,4489.21,4487.46,4487.46,4486.8,4487.16,4487.8,4487.57,4488.25,4488.95,4490.34,4490.82,4490.92,4488.51,4488.63,4489.21,4487.79,4488.23,4488.6,4489.46,4489.69,4489.92,4490.43,4491.17,4491.66,4492.21,4492.6,4491.29,4490.08,4490.14,4491.19,4491.54,4492.44,4492.86,4493.29,4493.43,4493.79,4491.76,4491.8,4491.98,4492.05,4491.72,4490.29,4491.33,4491.39,4491.12,4490.45,4489.33,4489.68,4488.23,4488.96,4489.97,4489.14,4489.58,4491.02,4490.97,4490.3,4490.52,4491.02,4491.1,4490.3,4490.2,4491.69,4491.97,4492.53,4492.39,4492.69,4493.19,4493.36,4494.26,4494.52,4494.56,4495.74,4496.23,4496.69,4496.87,4496.78,4497.2,4497.38,4497.18,4496.17,4495.32,4495.83,4495.65,4495.3,4495.9,4495.26,4495.46,4495.58,4495.76,4496.56,4497.4,4498.01,4499.06,4498.84,4499.13,4497.16,4496.17,4495.14,4494.54,4493.55,4494.3,4493.96,4495.16,4494.53,4495.64,4495.49,4495.26,4495.95,4497.7,4497.77,4497.77,4497.64,4497.63,4497.63,4497.63,4497.63,4497.63,4497.63,4497.63],"SP50^TICK.HIGH":[4435.79,4434.04,4434.71,4435.92,4437.16,4437.55,4437.16,4437.54,4436.33,4437.33,4437.57,4440.12,4442.17,4442.95,4442.77,4445.58,4447.33,4447.45,4446.51,4446.67,4446.76,4445.66,4446.64,4447.67,4446.52,4446.14,4445.13,4443.33,4444.64,4444.9,4453.51,4456.15,4455.45,4455.18,4456.33,4457.74,4458.25,4457.76,4457.86,4458.16,4456.82,4455.34,4454.63,4455.84,4458.78,4461.24,4462.25,4464.55,4463.99,4463.11,4463.48,4464.56,4466.33,4466.24,4466.23,4465.88,4464.97,4465.02,4466.1,4466.86,4469.2,4470.65,4471.35,4471.69,4472.77,4473.26,4473.61,4473.51,4467.18,4466.81,4467.27,4465.39,4465.07,4466.32,4466.17,4464.77,4462.48,4462.85,4462.69,4465.38,4466.46,4468.18,4468.5,4468.42,4465.84,4463.7,4463.24,4463.65,4463.82,4464.39,4464.86,4465.62,4465.95,4466.28,4466.31,4466.37,4468.89,4468.14,4467.32,4467.56,4468.79,4468.65,4469.77,4470.22,4471.0,4470.93,4471.81,4471.95,4471.65,4472.32,4472.69,4472.75,4474.04,4474.25,4474.78,4474.95,4475.66,4475.2,4475.57,4474.65,4476.21,4477.01,4477.36,4477.72,4478.86,4481.22,4481.3,4481.25,4482.44,4483.31,4483.91,4484.62,4484.67,4485.31,4485.5,4485.39,4484.21,4484.47,4483.23,4482.29,4482.61,4483.95,4483.89,4484.06,4485.05,4484.07,4483.4,4482.07,4482.91,4482.92,4483.08,4483.17,4483.63,4483.71,4483.43,4483.42,4482.56,4482.69,4483.92,4483.79,4484.24,4484.13,4483.81,4483.53,4483.14,4483.18,4483.37,4484.59,4484.57,4484.46,4485.65,4486.68,4487.34,4487.89,4488.33,4488.4,4490.17,4490.06,4489.47,4489.36,4489.93,4489.52,4488.8,4488.7,4489.58,4489.7,4489.34,4488.95,4486.41,4486.21,4486.19,4486.62,4486.44,4485.99,4485.97,4485.79,4485.47,4483.91,4484.68,4484.34,4484.51,4484.26,4484.29,4484.95,4485.08,4485.9,4485.83,4485.44,4486.6,4486.31,4486.67,4486.34,4486.91,4487.97,4488.66,4488.69,4488.5,4489.04,4489.35,4489.25,4489.32,4488.29,4487.26,4487.79,4488.92,4488.72,4488.74,4487.73,4487.29,4487.17,4486.92,4488.43,4488.38,4489.37,4489.88,4490.23,4489.9,4489.94,4489.82,4489.0,4489.56,4489.55,4489.95,4489.51,4490.01,4492.94,4493.49,4492.71,4492.41,4492.6,4493.04,4492.71,4492.01,4492.09,4491.98,4491.77,4492.75,4492.4,4491.54,4491.58,4491.53,4491.07,4491.53,4492.16,4489.1,4487.6,4485.7,4486.82,4487.24,4487.48,4487.66,4488.21,4488.16,4487.14,4488.03,4487.86,4487.6,4487.63,4488.55,4489.52,4489.57,4489.36,4490.31,4490.28,4488.33,4487.86,4487.93,4488.21,4488.67,4488.96,4490.77,4491.31,4491.61,4491.58,4491.52,4490.62,4491.2,4489.47,4488.73,4489.76,4490.12,4490.8,4490.66,4490.96,4491.95,4492.49,4492.62,4494.14,4494.07,4491.72,4491.32,4491.67,4492.5,4492.92,4493.44,4493.74,4494.04,4494.47,4494.31,4492.35,4492.75,4493.26,4492.25,4491.91,4491.86,4491.78,4492.2,4491.92,4490.93,4491.33,4491.31,4490.67,4490.62,4489.88,4491.78,4491.88,4491.99,4491.94,4491.27,4491.7,4491.63,4491.42,4492.06,4492.27,4493.12,4493.04,4493.08,4493.69,4494.07,4496.07,4496.05,4495.0,4495.76,4496.67,4496.8,4497.44,4497.73,4497.66,4497.96,4498.59,4497.95,4497.87,4496.44,4496.51,4496.62,4496.52,4496.81,4496.06,4496.43,4496.27,4496.7,4497.49,4498.32,4499.05,4499.6,4499.75,4500.14,4499.48,4497.74,4496.34,4496.39,4495.39,4496.04,4495.85,4497.02,4495.91,4497.64,4497.09,4496.21,4499.12,4497.86,4497.77,4497.77,4497.77,4497.65,4497.63,4497.63,4497.63,4497.63,4497.63,4497.63],"SP50^TICK.OPEN":[4432.75,4434.04,4433.71,4433.9,4435.39,4437.02,4436.53,4436.04,4436.07,4435.92,4436.55,4437.44,4438.68,4441.83,4442.65,4441.77,4445.92,4447.24,4446.08,4446.07,4446.41,4444.82,4445.23,4446.43,4446.23,4445.51,4444.94,4442.03,4443.45,4444.47,4445.02,4453.7,4453.01,4455.18,4453.38,4456.21,4457.54,4456.88,4457.6,4457.38,4456.73,4454.36,4453.79,4454.62,4455.7,4457.94,4461.36,4461.71,4463.75,4462.78,4463.19,4462.99,4464.55,4466.2,4465.28,4465.88,4464.53,4464.18,4465.21,4466.16,4465.86,4469.07,4470.55,4471.27,4471.58,4472.34,4472.82,4473.46,4466.85,4466.81,4465.41,4464.71,4464.5,4464.99,4465.89,4464.59,4462.19,4462.36,4462.16,4461.7,4465.04,4466.47,4468.01,4467.97,4465.84,4463.7,4462.11,4462.74,4463.58,4463.27,4464.18,4464.44,4465.0,4465.05,4466.06,4465.51,4466.4,4467.97,4467.06,4467.3,4467.25,4468.57,4467.92,4469.85,4470.23,4470.7,4470.99,4471.82,4471.59,4471.72,4472.22,4470.99,4472.78,4473.83,4473.81,4474.61,4474.81,4474.28,4475.27,4474.5,4474.62,4476.03,4477.15,4477.2,4477.37,4478.83,4481.24,4480.68,4481.27,4482.13,4483.11,4483.88,4484.61,4484.7,4485.33,4485.0,4483.92,4484.19,4483.14,4481.82,4482.04,4482.18,4483.79,4483.7,4484.16,4484.04,4483.33,4481.04,4481.63,4482.87,4482.38,4483.17,4482.04,4483.51,4483.35,4483.28,4482.4,4481.36,4481.95,4483.72,4483.42,4484.06,4483.73,4483.23,4483.14,4482.42,4483.13,4482.87,4484.3,4484.02,4484.48,4485.55,4486.46,4487.11,4487.27,4488.23,4488.19,4490.03,4489.43,4488.53,4489.19,4489.52,4487.76,4488.49,4488.55,4489.52,4489.34,4488.78,4486.41,4485.59,4486.14,4486.07,4486.31,4485.95,4485.18,4485.66,4485.45,4483.66,4483.67,4484.27,4483.57,4484.26,4481.91,4484.01,4484.67,4484.72,4485.76,4485.18,4485.33,4486.19,4486.33,4485.88,4486.25,4486.95,4487.97,4488.64,4488.26,4488.33,4488.93,4489.18,4489.03,4488.29,4487.26,4486.01,4487.82,4488.66,4488.67,4487.46,4487.02,4487.05,4486.67,4485.87,4488.17,4488.43,4488.89,4490.06,4489.66,4489.88,4489.58,4488.77,4488.84,4489.53,4489.48,4488.96,4489.47,4489.87,4492.84,4492.71,4492.36,4491.64,4492.56,4492.61,4491.44,4492.07,4491.19,4491.48,4491.76,4492.4,4491.51,4491.38,4491.51,4490.54,4491.14,4491.33,4488.74,4487.6,4485.47,4485.07,4486.6,4486.91,4486.94,4487.72,4488.12,4486.31,4487.16,4487.78,4487.49,4487.23,4487.52,4488.48,4489.55,4489.33,4489.22,4490.23,4487.46,4487.82,4487.16,4487.89,4488.09,4488.65,4488.95,4490.56,4490.82,4491.58,4491.36,4488.65,4490.58,4489.47,4488.31,4488.7,4489.72,4489.88,4490.52,4490.7,4491.17,4491.68,4492.52,4492.6,4494.07,4491.55,4490.31,4491.2,4491.72,4492.5,4492.86,4493.29,4493.45,4493.86,4494.29,4492.04,4492.14,4492.06,4492.11,4491.91,4491.33,4491.47,4491.61,4491.92,4490.68,4489.77,4491.31,4488.96,4490.62,4489.87,4489.58,4491.42,4491.89,4491.94,4490.6,4491.31,4491.1,4491.39,4490.64,4492.12,4491.99,4492.99,4492.48,4492.76,4493.73,4493.57,4496.05,4494.52,4494.97,4495.74,4496.23,4496.69,4497.47,4497.66,4497.36,4498.01,4497.95,4497.79,4496.44,4495.96,4496.5,4495.56,4496.41,4496.06,4495.47,4496.25,4495.82,4496.68,4497.45,4498.16,4499.23,4499.44,4499.49,4499.48,4497.42,4496.12,4496.26,4495.34,4494.44,4495.85,4495.54,4495.29,4495.74,4497.09,4495.92,4496.19,4497.7,4497.77,4497.77,4497.77,4497.64,4497.63,4497.63,4497.63,4497.63,4497.63,4497.63],"SP50^TICK":[4434.34,4433.63,4434.11,4435.29,4437.08,4436.48,4436.01,4436.1,4436.05,4436.8,4437.14,4438.56,4441.72,4442.5,4441.62,4445.51,4447.23,4445.99,4446.08,4446.45,4444.87,4445.14,4446.43,4446.61,4445.53,4444.98,4441.95,4443.33,4444.37,4444.55,4453.51,4453.03,4455.28,4453.3,4456.2,4457.63,4456.82,4457.45,4457.46,4456.56,4454.27,4453.78,4454.59,4455.81,4457.91,4461.23,4461.62,4463.61,4462.81,4463.11,4463.05,4464.56,4466.18,4465.23,4465.85,4464.47,4464.23,4465.02,4466.06,4465.85,4469.05,4470.52,4471.31,4471.58,4472.35,4472.87,4473.45,4467.0,4466.86,4465.35,4464.76,4464.61,4465.02,4465.71,4464.7,4462.32,4462.23,4462.6,4461.7,4465.12,4466.46,4468.01,4467.93,4465.62,4463.69,4462.29,4462.8,4463.65,4463.42,4464.21,4464.38,4464.99,4465.17,4466.1,4465.68,4466.29,4468.03,4466.93,4467.29,4467.24,4468.74,4467.87,4469.77,4470.19,4470.69,4470.93,4471.65,4471.56,4471.58,4472.11,4470.96,4472.75,4473.81,4473.79,4474.57,4474.67,4474.22,4475.19,4474.49,4474.59,4476.18,4477.01,4477.21,4477.27,4478.78,4481.22,4480.62,4481.25,4482.03,4482.92,4483.91,4484.62,4484.59,4485.31,4485.08,4483.93,4484.14,4483.17,4481.79,4482.02,4482.19,4483.71,4483.7,4484.06,4484.09,4483.3,4481.34,4481.63,4482.91,4482.36,4483.08,4482.05,4483.49,4483.35,4483.25,4482.37,4481.34,4481.93,4483.72,4483.39,4484.13,4483.69,4483.24,4483.15,4482.38,4483.13,4482.71,4484.24,4484.01,4484.46,4485.54,4486.38,4487.08,4487.2,4488.21,4488.13,4490.16,4489.42,4488.49,4489.1,4489.52,4487.74,4488.53,4488.61,4489.49,4489.29,4488.76,4486.48,4485.58,4486.07,4486.12,4486.25,4485.93,4485.12,4485.71,4485.52,4483.64,4483.72,4484.27,4483.53,4484.28,4482.1,4484.06,4484.66,4484.72,4485.72,4485.24,4485.39,4486.22,4486.29,4485.88,4486.34,4486.91,4487.97,4488.61,4488.29,4488.3,4489.04,4489.17,4488.96,4488.29,4487.28,4485.99,4487.79,4488.81,4488.6,4487.58,4487.05,4487.05,4486.65,4485.88,4488.19,4488.36,4488.9,4489.88,4489.66,4489.88,4489.56,4488.65,4488.79,4489.54,4489.32,4488.99,4489.43,4489.92,4492.76,4492.76,4492.33,4491.64,4492.6,4492.54,4491.47,4491.99,4491.25,4491.41,4491.69,4492.35,4491.55,4491.38,4491.49,4490.49,4491.06,4491.33,4488.72,4487.59,4485.41,4484.89,4486.59,4486.93,4486.91,4487.66,4488.12,4486.24,4487.14,4487.79,4487.51,4487.26,4487.5,4488.55,4489.52,4489.38,4489.24,4490.23,4487.48,4487.82,4487.14,4487.93,4488.08,4488.65,4488.96,4490.5,4490.8,4491.6,4491.34,4488.62,4490.62,4489.46,4488.3,4488.69,4489.75,4489.85,4490.51,4490.56,4490.96,4491.67,4492.49,4492.52,4494.03,4491.54,4490.33,4491.19,4491.67,4492.5,4492.92,4493.29,4493.42,4493.81,4494.29,4492.09,4492.11,4492.05,4492.13,4491.93,4491.34,4491.44,4491.56,4492.0,4490.66,4489.68,4491.33,4488.92,4490.63,4489.97,4489.44,4491.4,4491.88,4491.85,4490.57,4491.17,4491.02,4491.37,4490.66,4492.06,4491.9,4493.0,4492.53,4492.75,4493.67,4493.54,4496.03,4494.57,4494.99,4495.72,4496.21,4496.61,4497.43,4497.73,4497.28,4497.96,4497.99,4497.82,4496.4,4495.89,4496.51,4495.65,4496.27,4496.05,4495.46,4496.22,4495.8,4496.68,4497.44,4498.23,4499.05,4499.49,4499.51,4499.46,4497.36,4496.19,4496.27,4495.56,4494.37,4495.81,4495.21,4495.4,4495.79,4497.08,4495.98,4496.21,4497.68,4497.77,4497.77,4497.77,4497.64,4497.63,4497.63,4497.63,4497.63,4497.63,4497.63,4497.63],"DUMMY^P_DATE(NOW,,,\"DATEJ\")":45168,"SP50^P(NOW)":4514.87,"SP50^P_CURRENCY(\"ISO\")":"USD","SP50^P_EXCHANGE('NAME','FS')":"CBOE","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ONE HOUR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ONE HOUR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30 MINUTE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30 MINUTE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TEN MINUTE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TEN MINUTE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FIVE MINUTE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FIVE MINUTE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TWO MINUTE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TWO MINUTE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ONE MINUTE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ONE MINUTE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30 SECOND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30 SECOND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15 SECOND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15 SECOND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TEN SECOND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TEN SECOND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FIVE SECONDS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FIVE SECONDS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ONE SECOND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ONE SECOND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TICK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TICK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00:01:00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00:01:00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6:00 PM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6:00 PM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7:00 AM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7:00 AM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-1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-1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NOW^TIME":[0.39583334,0.39652777,0.39722222,0.39791667,0.3986111,0.39930555,0.4,0.40069443,0.40138888,0.40208334,0.4027778,0.40347221,0.40416667,0.40486112,0.40555555,0.40625,0.40694445,0.40763888,0.40833333,0.40902779,0.4097222,0.41041666,0.41111112,0.41180557,0.4125,0.41319445,0.4138889,0.41458333,0.41527778,0.41597223,0.41666666,0.4173611,0.41805556,0.41875,0.41944444,0.4201389,0.42083332,0.42152777,0.42222223,0.42291668,0.4236111,0.42430556,0.425,0.42569444,0.4263889,0.42708334,0.42777777,0.42847222,0.42916667,0.4298611,0.43055555,0.43125,0.43194443,0.43263888,0.43333334,0.4340278,0.43472221,0.43541667,0.43611112,0.43680555,0.4375,0.43819445,0.43888888,0.43958333,0.44027779,0.4409722,0.44166666,0.44236112,0.44305557,0.44375,0.44444445,0.4451389,0.44583333,0.44652778,0.44722223,0.44791666,0.4486111,0.44930556,0.45,0.45069444,0.4513889,0.45208332,0.45277777,0.45347223,0.45416668,0.4548611,0.45555556,0.45625,0.45694444,0.4576389,0.45833334,0.45902777,0.45972222,0.46041667,0.4611111,0.46180555,0.4625,0.46319443,0.46388888,0.46458334,0.4652778,0.46597221,0.46666667,0.46736112,0.46805555,0.46875,0.46944445,0.47013888,0.47083333,0.47152779,0.4722222,0.47291666,0.47361112,0.47430557,0.475,0.47569445,0.4763889,0.47708333,0.47777778,0.47847223,0.47916666,0.4798611,0.48055556,0.48125,0.48194444,0.4826389,0.48333332,0.48402777,0.48472223,0.48541668,0.4861111,0.48680556,0.4875,0.48819444,0.4888889,0.48958334,0.49027777,0.49097222,0.49166667,0.4923611,0.49305555,0.49375,0.49444443,0.49513888,0.49583334,0.4965278,0.49722221,0.49791667,0.49861112,0.49930555,0.5,0.50069445,0.5013889,0.50208336,0.50277776,0.5034722,0.50416666,0.5048611,0.50555557,0.50625,0.5069444,0.5076389,0.5083333,0.5090278,0.50972223,0.5104167,0.51111114,0.51180553,0.5125,0.51319444,0.5138889,0.51458335,0.5152778,0.5159722,0.51666665,0.5173611,0.51805556,0.51875,0.51944447,0.52013886,0.5208333,0.52152777,0.5222222,0.5229167,0.5236111,0.5243056,0.525,0.52569443,0.5263889,0.52708334,0.5277778,0.52847224,0.52916664,0.5298611,0.53055555,0.53125,0.53194445,0.5326389,0.53333336,0.53402776,0.5347222,0.53541666,0.5361111,0.53680557,0.5375,0.5381944,0.5388889,0.5395833,0.5402778,0.54097223,0.5416667,0.54236114,0.54305553,0.54375,0.54444444,0.5451389,0.54583335,0.5465278,0.5472222,0.54791665,0.5486111,0.54930556,0.55,0.55069447,0.55138886,0.5520833,0.55277777,0.5534722,0.5541667,0.5548611,0.5555556,0.55625,0.55694443,0.5576389,0.55833334,0.5590278,0.55972224,0.56041664,0.5611111,0.56180555,0.5625,0.56319445,0.5638889,0.56458336,0.56527776,0.5659722,0.56666666,0.5673611,0.56805557,0.56875,0.5694444,0.5701389,0.5708333,0.5715278,0.57222223,0.5729167,0.57361114,0.57430553,0.575,0.57569444,0.5763889,0.57708335,0.5777778,0.5784722,0.57916665,0.5798611,0.58055556,0.58125,0.58194447,0.58263886,0.5833333,0.58402777,0.5847222,0.5854167,0.5861111,0.5868056,0.5875,0.58819443,0.5888889,0.58958334,0.5902778,0.59097224,0.59166664,0.5923611,0.59305555,0.59375,0.59444445,0.5951389,0.59583336,0.59652776,0.5972222,0.59791666,0.5986111,0.59930557,0.6,0.6006944,0.6013889,0.6020833,0.6027778,0.60347223,0.6041667,0.60486114,0.60555553,0.60625,0.60694444,0.6076389,0.60833335,0.6090278,0.6097222,0.61041665,0.6111111,0.61180556,0.6125,0.61319447,0.61388886,0.6145833,0.61527777,0.6159722,0.6166667,0.6173611,0.6180556,0.61875,0.61944443,0.6201389,0.62083334,0.6215278,0.62222224,0.62291664,0.6236111,0.62430555,0.625,0.62569445,0.6263889,0.62708336,0.62777776,0.6284722,0.62916666,0.6298611,0.63055557,0.63125,0.6319444,0.6326389,0.6333333,0.6340278,0.63472223,0.6354167,0.63611114,0.63680553,0.6375,0.63819444,0.6388889,0.63958335,0.6402778,0.6409722,0.64166665,0.6423611,0.64305556,0.64375,0.64444447,0.64513886,0.6458333,0.64652777,0.6472222,0.6479167,0.6486111,0.6493056,0.65,0.65069443,0.6513889,0.65208334,0.6527778,0.65347224,0.65416664,0.6548611,0.65555555,0.65625,0.65694445,0.6576389,0.65833336,0.65902776,0.6597222,0.66041666,0.6611111,0.66180557,0.6625,0.6631944,0.6638889,0.6645833,0.6652778,0.66597223,0.6666667,0.66736114,0.66805553,0.66875,0.66944444,0.6701389,0.67083335,0.6715278,0.6722222,0.67291665,0.6736111],"NOW^PROPER(CONVERT_DATE(TICK.DATE,\"DD-MMM-YY\"))":[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,"29-Aug-23"],"SP50^TIME":null,"SP50^PROPER(CONVERT_DATE(TICK.DATE,\"DD-MMM-YY\"))":null,"SP50^TICK.CALC_CVOL":null,"SP50^TICK.CALC_VWAP":null,"SP50^FLOAT_ARRAY TICK=TS_TRADES(NOW,\"7:00 AM\",-1,\"6:00 PM\",,\"00:01:00\",,\"DD-MM-YYYY\",\"DECIMAL\",,\"CALC_CVOL,TRADE_COND,CVOL,VWAP,CALC_CVOL,CALC_VWAP,EXCHANGE,OPEN,HIGH,LOW\"); FLOAT_ARRAY TIME=TICK.TIME; TIME[0]":0.39583334,"SP50^FG_COMPANY_NAME":"S&P 500","^TICK.EXCHANGE":null,"^TICK.TRADE_COND":null,"^TICK.VWAP":null,"^TICK.CVOL":null,"^TICK.LOW":null,"^TICK.HIGH":null,"^TICK.OPEN":null,"^TICK":null,"^P(NOW)":null,"^P_CURRENCY(\"ISO\")":null,"^P_EXCHANGE('NAME','FS')":null,"^TICK.CALC_CVOL":null,"^TICK.CALC_VWAP":null,"^FLOAT_ARRAY TICK=TS_TRADES(,\"\",,\"\",,\"\",,\"DD-MM-YYYY\",\"DECIMAL\",,\"CALC_CVOL,TRADE_COND,CVOL,VWAP,CALC_CVOL,CALC_VWAP,EXCHANGE,OPEN,HIGH,LOW\"); FLOAT_ARRAY TIME=TICK.TIME; TIME[0]":null,"FRT-US^FG_PRICE(-2AY,0,W)":[120.66,122.86,117.76,119.3,119.02,121.05,121.4,124.03,120.71,120.35,132.56,127.86,128.94,124.95,127.23,130.31,129.52,132.38,136.32,134.37,132.86,123.22,125.45,122.84,120.23,118.08,120.35,120.07,118.44,117.38,119.58,124.23,120.98,123.26,121.79,117.06,115.14,115.97,109.4,115.91,111.92,101.95,94.71,99.53,97.56,96.92,97.07,102.66,105.61,105.75,111.68,110.05,104.73,100.77,103.94,100.34,90.42,90.12,90.55,89.17,92.27,98.87,105.09,107.77,108.41,110.25,109.44,107.65,102.53,102.34,101.04,104.24,109.15,107.65,111.38,113.04,109.97,109.09,107.02,107.25,96.5,91.88,92.51,98.83,97.74,96.37,97.28,98.89,96.34,91.41,88.74,87.06,91.14,96.14,95.93,90.1,96.77,95.98,100.27,103.25,100.93,103.42,102.21,96.42,97.56],"FRT-US^JULIAN(FG_PRICE(-2AY,0,W).DATES)":[44435,44442,44449,44456,44463,44470,44477,44484,44491,44498,44505,44512,44519,44526,44533,44540,44547,44553,44561,44568,44575,44582,44589,44596,44603,44610,44617,44624,44631,44638,44645,44652,44659,44665,44673,44680,44687,44694,44701,44708,44715,44722,44729,44736,44743,44750,44757,44764,44771,44778,44785,44792,44799,44806,44813,44820,44827,44834,44841,44848,44855,44862,44869,44876,44883,44890,44897,44904,44911,44918,44925,44932,44939,44946,44953,44960,44967,44974,44981,44988,44995,45002,45009,45016,45022,45030,45037,45044,45051,45058,45065,45072,45079,45086,45093,45100,45107,45114,45121,45128,45135,45142,45149,45156,45163],"FRT-US^FG_PRICE(-3AM,0,D)":[87.06,87.29,88.2,87.75,91.14,90.5,93.18,97.2,96.11,96.14,95.34,94.76,94.31,94.91,95.93,94.25,92.37,91.31,90.1,92.34,94.37,94.38,96.35,96.77,97.31,96.98,97.08,95.98,97.01,99.68,99.71,100.65,100.27,100.77,101.05,102.47,102.98,103.25,103.16,102.29,102.93,100.57,100.93,101.52,101.23,100.74,102.63,103.42,103.93,102.08,102.99,102.75,102.21,100.83,99.25,97.52,96.05,96.42,95.83,96.17,98.08,97.61,97.56,97.92,98.26],"FRT-US^JULIAN(FG_PRICE(-3AM,0,D).DATES)":[45072,45076,45077,45078,45079,45082,45083,45084,45085,45086,45089,45090,45091,45092,45093,45097,45098,45099,45100,45103,45104,45105,45106,45107,45110,45112,45113,45114,45117,45118,45119,45120,45121,45124,45125,45126,45127,45128,45131,45132,45133,45134,45135,45138,45139,45140,45141,45142,45145,45146,45147,45148,45149,45152,45153,45154,45155,45156,45159,45160,45161,45162,45163,45166,45167]}]]></FdsFormulaCache>
</file>

<file path=customXml/itemProps1.xml><?xml version="1.0" encoding="utf-8"?>
<ds:datastoreItem xmlns:ds="http://schemas.openxmlformats.org/officeDocument/2006/customXml" ds:itemID="{4051F892-D0C9-45C1-8FC3-25F3C3AB412F}">
  <ds:schemaRefs>
    <ds:schemaRef ds:uri="http://purl.org/dc/dcmitype/"/>
    <ds:schemaRef ds:uri="http://purl.org/dc/elements/1.1/"/>
    <ds:schemaRef ds:uri="http://schemas.openxmlformats.org/package/2006/metadata/core-properties"/>
    <ds:schemaRef ds:uri="c7a2482c-3557-4f7e-9843-e9662dabaf5b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249804a-2e3d-4f08-9544-0b598784f4d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484A5A-9C42-40D1-805E-FFB9BF575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9804a-2e3d-4f08-9544-0b598784f4d7"/>
    <ds:schemaRef ds:uri="c7a2482c-3557-4f7e-9843-e9662daba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62BE09-C9B8-412C-98FA-B815BCBF43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48CDA02-96FF-42C3-B8E9-5344E0A3A90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MKTX Daily Beta &amp; Chart</vt:lpstr>
      <vt:lpstr>MTX Weekly Beta &amp; Chart</vt:lpstr>
      <vt:lpstr>FRT Daily Beta &amp; Chart</vt:lpstr>
      <vt:lpstr>FRT Weekly Beta &amp;Chart</vt:lpstr>
      <vt:lpstr>MTX Dimson Beta</vt:lpstr>
      <vt:lpstr>FRT Minute  Scholes Williams</vt:lpstr>
      <vt:lpstr>MKTX-US Live Data</vt:lpstr>
      <vt:lpstr>FRT-US Live Data</vt:lpstr>
      <vt:lpstr>S&amp;P 500 Live Data</vt:lpstr>
      <vt:lpstr>Identifier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Isaacs Adeyemo</dc:creator>
  <cp:lastModifiedBy>isaacs adeyemo</cp:lastModifiedBy>
  <dcterms:created xsi:type="dcterms:W3CDTF">2023-08-30T15:32:54Z</dcterms:created>
  <dcterms:modified xsi:type="dcterms:W3CDTF">2023-08-31T03:31:00Z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0x01010083B918A257930749A9A7C08C4A056E40</vt:lpwstr>
  </property>
  <property fmtid="{D5CDD505-2E9C-101B-9397-08002B2CF9AE}" pid="3" name="=fdsSearchOrder">
    <vt:i4>0</vt:i4>
  </property>
</Properties>
</file>