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ISAAC\AppDevelopment\"/>
    </mc:Choice>
  </mc:AlternateContent>
  <bookViews>
    <workbookView xWindow="0" yWindow="0" windowWidth="24000" windowHeight="9600"/>
  </bookViews>
  <sheets>
    <sheet name="ENTER COORDINATES" sheetId="1" r:id="rId1"/>
    <sheet name="BEACON INDEX" sheetId="3" r:id="rId2"/>
    <sheet name="BEARING AND DISTANCE" sheetId="2" r:id="rId3"/>
    <sheet name="PLAN DATA" sheetId="4" r:id="rId4"/>
    <sheet name="AREA COMPUTATION" sheetId="5" r:id="rId5"/>
  </sheets>
  <definedNames>
    <definedName name="_xlnm.Print_Area" localSheetId="4">'AREA COMPUTATION'!$A$2:$E$19</definedName>
    <definedName name="_xlnm.Print_Area" localSheetId="1">'BEACON INDEX'!$A$1:$G$10</definedName>
    <definedName name="_xlnm.Print_Area" localSheetId="2">'BEARING AND DISTANCE'!$A$2:$J$54</definedName>
    <definedName name="_xlnm.Print_Area" localSheetId="3">'PLAN DATA'!$A$2:$H$15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C5" i="5" s="1"/>
  <c r="C9" i="3"/>
  <c r="C10" i="3"/>
  <c r="B8" i="3"/>
  <c r="B5" i="5" s="1"/>
  <c r="B9" i="3"/>
  <c r="B10" i="3"/>
  <c r="C7" i="3"/>
  <c r="B7" i="3"/>
  <c r="C6" i="3"/>
  <c r="I51" i="2" s="1"/>
  <c r="B6" i="3"/>
  <c r="C51" i="2" s="1"/>
  <c r="C5" i="3"/>
  <c r="I41" i="2" s="1"/>
  <c r="B5" i="3"/>
  <c r="C41" i="2" s="1"/>
  <c r="A8" i="3"/>
  <c r="A9" i="3"/>
  <c r="A10" i="3"/>
  <c r="A7" i="3"/>
  <c r="A6" i="3"/>
  <c r="A5" i="3"/>
  <c r="A5" i="5" l="1"/>
  <c r="B6" i="4"/>
  <c r="A7" i="4"/>
  <c r="B6" i="5"/>
  <c r="D5" i="5" s="1"/>
  <c r="C23" i="2"/>
  <c r="C42" i="2"/>
  <c r="C43" i="2" s="1"/>
  <c r="C33" i="2"/>
  <c r="B4" i="5"/>
  <c r="B8" i="4"/>
  <c r="A7" i="5"/>
  <c r="A9" i="4"/>
  <c r="A10" i="4"/>
  <c r="B48" i="2"/>
  <c r="B30" i="2"/>
  <c r="H21" i="2"/>
  <c r="I33" i="2"/>
  <c r="C4" i="5"/>
  <c r="I42" i="2"/>
  <c r="I43" i="2" s="1"/>
  <c r="C7" i="5"/>
  <c r="I24" i="2"/>
  <c r="I50" i="2"/>
  <c r="I52" i="2" s="1"/>
  <c r="I32" i="2"/>
  <c r="H48" i="2"/>
  <c r="B10" i="4"/>
  <c r="B9" i="4"/>
  <c r="H30" i="2"/>
  <c r="A4" i="5"/>
  <c r="B5" i="4"/>
  <c r="A6" i="4"/>
  <c r="H39" i="2"/>
  <c r="A5" i="4"/>
  <c r="B39" i="2"/>
  <c r="B7" i="4"/>
  <c r="A6" i="5"/>
  <c r="A8" i="4"/>
  <c r="B21" i="2"/>
  <c r="C24" i="2"/>
  <c r="C32" i="2"/>
  <c r="B7" i="5"/>
  <c r="E7" i="5" s="1"/>
  <c r="C50" i="2"/>
  <c r="C52" i="2" s="1"/>
  <c r="I54" i="2" s="1"/>
  <c r="E10" i="4" s="1"/>
  <c r="I23" i="2"/>
  <c r="C6" i="5"/>
  <c r="B3" i="2"/>
  <c r="I6" i="2"/>
  <c r="C15" i="2"/>
  <c r="I15" i="2"/>
  <c r="I14" i="2"/>
  <c r="C14" i="2"/>
  <c r="I5" i="2"/>
  <c r="C5" i="2"/>
  <c r="C6" i="2"/>
  <c r="B12" i="2"/>
  <c r="H12" i="2"/>
  <c r="I16" i="2" l="1"/>
  <c r="D4" i="5"/>
  <c r="C53" i="2"/>
  <c r="I45" i="2"/>
  <c r="E5" i="4" s="1"/>
  <c r="C44" i="2"/>
  <c r="D6" i="5"/>
  <c r="E5" i="5"/>
  <c r="I25" i="2"/>
  <c r="I34" i="2"/>
  <c r="E4" i="5"/>
  <c r="E6" i="5"/>
  <c r="C16" i="2"/>
  <c r="C17" i="2" s="1"/>
  <c r="C25" i="2"/>
  <c r="D7" i="5"/>
  <c r="C34" i="2"/>
  <c r="I7" i="2"/>
  <c r="H3" i="2"/>
  <c r="C7" i="2"/>
  <c r="D9" i="5" l="1"/>
  <c r="E9" i="5"/>
  <c r="C8" i="2"/>
  <c r="D18" i="2"/>
  <c r="D7" i="4" s="1"/>
  <c r="C18" i="2"/>
  <c r="C7" i="4" s="1"/>
  <c r="E18" i="2"/>
  <c r="D45" i="2"/>
  <c r="C45" i="2"/>
  <c r="C5" i="4" s="1"/>
  <c r="E45" i="2"/>
  <c r="I18" i="2"/>
  <c r="E7" i="4" s="1"/>
  <c r="I36" i="2"/>
  <c r="E9" i="4" s="1"/>
  <c r="C35" i="2"/>
  <c r="E9" i="2"/>
  <c r="D9" i="2"/>
  <c r="C26" i="2"/>
  <c r="I27" i="2"/>
  <c r="E8" i="4" s="1"/>
  <c r="D54" i="2"/>
  <c r="E54" i="2"/>
  <c r="C54" i="2"/>
  <c r="C10" i="4" s="1"/>
  <c r="I9" i="2"/>
  <c r="E6" i="4" s="1"/>
  <c r="D12" i="5" l="1"/>
  <c r="D14" i="5" s="1"/>
  <c r="D16" i="5" s="1"/>
  <c r="D10" i="4"/>
  <c r="E36" i="2"/>
  <c r="D36" i="2"/>
  <c r="C36" i="2"/>
  <c r="C9" i="4" s="1"/>
  <c r="D27" i="2"/>
  <c r="E27" i="2"/>
  <c r="C27" i="2"/>
  <c r="C8" i="4" s="1"/>
  <c r="D5" i="4"/>
  <c r="D6" i="4"/>
  <c r="C9" i="2"/>
  <c r="C6" i="4" s="1"/>
  <c r="G11" i="4" l="1"/>
  <c r="D18" i="5"/>
  <c r="G12" i="4" s="1"/>
  <c r="D8" i="4"/>
  <c r="D9" i="4"/>
</calcChain>
</file>

<file path=xl/sharedStrings.xml><?xml version="1.0" encoding="utf-8"?>
<sst xmlns="http://schemas.openxmlformats.org/spreadsheetml/2006/main" count="137" uniqueCount="63">
  <si>
    <t>SGGA 101 03 34</t>
  </si>
  <si>
    <t>SGGA E4550 24 1</t>
  </si>
  <si>
    <t>SGGA E4550 24 2</t>
  </si>
  <si>
    <t>SGGA E4550 24 3</t>
  </si>
  <si>
    <t>SGGA E4550 24 4</t>
  </si>
  <si>
    <t>SGGA 101 03 35</t>
  </si>
  <si>
    <t>TRAVERSE COMPUTATION</t>
  </si>
  <si>
    <t>BEARING AND DISTANCE FROM COORDINATES</t>
  </si>
  <si>
    <t>From Point</t>
  </si>
  <si>
    <t>To Point</t>
  </si>
  <si>
    <t>Xa         =</t>
  </si>
  <si>
    <t>Ya        =</t>
  </si>
  <si>
    <t>Xb         =</t>
  </si>
  <si>
    <t>Yb        =</t>
  </si>
  <si>
    <t xml:space="preserve">  Actual  Bearing   =</t>
  </si>
  <si>
    <t>DISTANCE  =</t>
  </si>
  <si>
    <t xml:space="preserve">   Record Book</t>
  </si>
  <si>
    <t>Beacon</t>
  </si>
  <si>
    <t xml:space="preserve">                Co-ordinates</t>
  </si>
  <si>
    <t>Comptn.</t>
  </si>
  <si>
    <t xml:space="preserve">      Description</t>
  </si>
  <si>
    <t>Remarks</t>
  </si>
  <si>
    <t xml:space="preserve">          X</t>
  </si>
  <si>
    <t xml:space="preserve">         Y</t>
  </si>
  <si>
    <t>Sheet No.</t>
  </si>
  <si>
    <t>No.</t>
  </si>
  <si>
    <t>Page</t>
  </si>
  <si>
    <t>A</t>
  </si>
  <si>
    <t>B</t>
  </si>
  <si>
    <t>PLAN DATA</t>
  </si>
  <si>
    <t>FROM</t>
  </si>
  <si>
    <t>TO</t>
  </si>
  <si>
    <t>Deg</t>
  </si>
  <si>
    <t>Min</t>
  </si>
  <si>
    <t>DISTANCE</t>
  </si>
  <si>
    <t>Feet</t>
  </si>
  <si>
    <t xml:space="preserve">     BEARING</t>
  </si>
  <si>
    <t>Area =</t>
  </si>
  <si>
    <t xml:space="preserve">          BEACON INDEX</t>
  </si>
  <si>
    <t>STATION</t>
  </si>
  <si>
    <t>X</t>
  </si>
  <si>
    <t>Y</t>
  </si>
  <si>
    <t>Y(I)*(X(I+1)-X(I))</t>
  </si>
  <si>
    <t>X(I)*(Y(I+1)-Y(I))</t>
  </si>
  <si>
    <t>DOUBLE AREA =</t>
  </si>
  <si>
    <t>AREA =</t>
  </si>
  <si>
    <t xml:space="preserve">            AREA COMPUTATION</t>
  </si>
  <si>
    <t>Acres</t>
  </si>
  <si>
    <t>Ha</t>
  </si>
  <si>
    <t>Sq.ft</t>
  </si>
  <si>
    <t xml:space="preserve">                   REMARKS</t>
  </si>
  <si>
    <t>X-Coordinates</t>
  </si>
  <si>
    <t>Y-Coordinates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</si>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</sst>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00"/>
    <numFmt numFmtId="166" formatCode="#,##0.0"/>
    <numFmt numFmtId="167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4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0" xfId="0" applyFont="1" applyAlignment="1">
      <alignment vertical="center"/>
    </xf>
    <xf numFmtId="165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" fontId="3" fillId="0" borderId="1" xfId="0" applyNumberFormat="1" applyFont="1" applyBorder="1"/>
    <xf numFmtId="0" fontId="1" fillId="0" borderId="5" xfId="0" applyFont="1" applyBorder="1"/>
    <xf numFmtId="0" fontId="6" fillId="0" borderId="0" xfId="0" applyFont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7" fillId="0" borderId="3" xfId="0" applyFont="1" applyBorder="1" applyAlignment="1">
      <alignment horizontal="center"/>
    </xf>
    <xf numFmtId="0" fontId="7" fillId="0" borderId="0" xfId="0" applyFont="1"/>
    <xf numFmtId="167" fontId="6" fillId="0" borderId="3" xfId="0" applyNumberFormat="1" applyFont="1" applyBorder="1" applyAlignment="1">
      <alignment horizontal="center"/>
    </xf>
    <xf numFmtId="0" fontId="7" fillId="0" borderId="3" xfId="0" applyFont="1" applyBorder="1"/>
    <xf numFmtId="167" fontId="7" fillId="0" borderId="3" xfId="0" applyNumberFormat="1" applyFont="1" applyBorder="1"/>
    <xf numFmtId="167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0" fillId="2" borderId="3" xfId="0" applyFill="1" applyBorder="1"/>
    <xf numFmtId="0" fontId="2" fillId="2" borderId="3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2" borderId="8" xfId="0" applyFill="1" applyBorder="1"/>
    <xf numFmtId="0" fontId="2" fillId="2" borderId="9" xfId="0" applyFont="1" applyFill="1" applyBorder="1"/>
    <xf numFmtId="0" fontId="0" fillId="2" borderId="9" xfId="0" applyFill="1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0" applyFont="1" applyFill="1" applyBorder="1"/>
    <xf numFmtId="0" fontId="2" fillId="2" borderId="12" xfId="0" applyFont="1" applyFill="1" applyBorder="1"/>
    <xf numFmtId="0" fontId="0" fillId="0" borderId="7" xfId="0" applyBorder="1"/>
    <xf numFmtId="0" fontId="8" fillId="0" borderId="5" xfId="0" applyFont="1" applyBorder="1"/>
    <xf numFmtId="0" fontId="4" fillId="0" borderId="7" xfId="0" applyFont="1" applyBorder="1" applyAlignment="1">
      <alignment horizontal="center"/>
    </xf>
    <xf numFmtId="0" fontId="6" fillId="0" borderId="7" xfId="0" applyFont="1" applyBorder="1"/>
    <xf numFmtId="0" fontId="9" fillId="0" borderId="3" xfId="0" applyFont="1" applyBorder="1"/>
    <xf numFmtId="0" fontId="6" fillId="0" borderId="3" xfId="0" applyFont="1" applyBorder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2" displayName="Table2" ref="A2:C8" totalsRowShown="0" headerRowDxfId="46" headerRowBorderDxfId="45" tableBorderDxfId="44" totalsRowBorderDxfId="43">
  <autoFilter ref="A2:C8"/>
  <tableColumns count="3">
    <tableColumn id="1" name="X-Coordinates" dataDxfId="42"/>
    <tableColumn id="2" name="Y-Coordinates" dataDxfId="41"/>
    <tableColumn id="3" name="Beacon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10" totalsRowShown="0" headerRowBorderDxfId="39" tableBorderDxfId="38" totalsRowBorderDxfId="37">
  <autoFilter ref="A1:G10"/>
  <tableColumns count="7">
    <tableColumn id="1" name="Column1" dataDxfId="36"/>
    <tableColumn id="2" name="Column2" dataDxfId="35"/>
    <tableColumn id="3" name="          BEACON INDEX" dataDxfId="34"/>
    <tableColumn id="4" name="Column3" dataDxfId="33"/>
    <tableColumn id="5" name="Column4" dataDxfId="32"/>
    <tableColumn id="6" name="Column5" dataDxfId="31"/>
    <tableColumn id="7" name="Column6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J54" totalsRowShown="0" headerRowDxfId="29" dataDxfId="28">
  <autoFilter ref="A1:J54"/>
  <tableColumns count="10">
    <tableColumn id="1" name="Column1" dataDxfId="27"/>
    <tableColumn id="2" name="Column2" dataDxfId="26"/>
    <tableColumn id="3" name="Column3"/>
    <tableColumn id="4" name="Column4" dataDxfId="25"/>
    <tableColumn id="5" name="Column5" dataDxfId="24"/>
    <tableColumn id="6" name="Column6" dataDxfId="23"/>
    <tableColumn id="7" name="Column7" dataDxfId="22"/>
    <tableColumn id="8" name="Column8" dataDxfId="21"/>
    <tableColumn id="9" name="Column9" dataDxfId="20"/>
    <tableColumn id="10" name="Column10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H15" totalsRowShown="0" headerRowDxfId="18" dataDxfId="17" tableBorderDxfId="16">
  <autoFilter ref="A1:H15"/>
  <tableColumns count="8">
    <tableColumn id="1" name="Column1" dataDxfId="15"/>
    <tableColumn id="2" name="Column2" dataDxfId="14"/>
    <tableColumn id="3" name="Column3" dataDxfId="13"/>
    <tableColumn id="4" name="Column4" dataDxfId="12"/>
    <tableColumn id="5" name="Column5" dataDxfId="11"/>
    <tableColumn id="6" name="Column6" dataDxfId="10"/>
    <tableColumn id="7" name="Column7" dataDxfId="9"/>
    <tableColumn id="8" name="Column8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E19" totalsRowShown="0" headerRowDxfId="7" dataDxfId="6" tableBorderDxfId="5">
  <autoFilter ref="A1:E19"/>
  <tableColumns count="5">
    <tableColumn id="1" name="Column1" dataDxfId="4"/>
    <tableColumn id="2" name="Column2" dataDxfId="3"/>
    <tableColumn id="3" name="Column3" dataDxfId="2"/>
    <tableColumn id="4" name="Column4" dataDxfId="1"/>
    <tableColumn id="5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zoomScale="190" zoomScaleNormal="190" workbookViewId="0">
      <selection activeCell="A3" sqref="A3:C8"/>
    </sheetView>
  </sheetViews>
  <sheetFormatPr defaultRowHeight="15" x14ac:dyDescent="0.25"/>
  <cols>
    <col min="1" max="2" width="14" customWidth="1"/>
    <col min="3" max="3" width="15.5703125" bestFit="1" customWidth="1"/>
    <col min="7" max="7" width="10" bestFit="1" customWidth="1"/>
    <col min="8" max="8" width="11" bestFit="1" customWidth="1"/>
    <col min="9" max="9" width="15.28515625" bestFit="1" customWidth="1"/>
  </cols>
  <sheetData>
    <row r="1" spans="1:4" x14ac:dyDescent="0.25">
      <c r="A1" s="45" t="s">
        <v>6</v>
      </c>
      <c r="B1" s="45"/>
      <c r="C1" s="45"/>
    </row>
    <row r="2" spans="1:4" x14ac:dyDescent="0.25">
      <c r="A2" s="34" t="s">
        <v>51</v>
      </c>
      <c r="B2" s="35" t="s">
        <v>52</v>
      </c>
      <c r="C2" s="36" t="s">
        <v>17</v>
      </c>
    </row>
    <row r="3" spans="1:4" x14ac:dyDescent="0.25">
      <c r="A3" s="30">
        <v>398265.77</v>
      </c>
      <c r="B3" s="28">
        <v>1285606.78</v>
      </c>
      <c r="C3" s="32" t="s">
        <v>0</v>
      </c>
    </row>
    <row r="4" spans="1:4" x14ac:dyDescent="0.25">
      <c r="A4" s="31">
        <v>388955.37</v>
      </c>
      <c r="B4" s="27">
        <v>1266479.44</v>
      </c>
      <c r="C4" s="33" t="s">
        <v>1</v>
      </c>
    </row>
    <row r="5" spans="1:4" x14ac:dyDescent="0.25">
      <c r="A5" s="31">
        <v>388858.61</v>
      </c>
      <c r="B5" s="27">
        <v>1266453.19</v>
      </c>
      <c r="C5" s="33" t="s">
        <v>2</v>
      </c>
    </row>
    <row r="6" spans="1:4" x14ac:dyDescent="0.25">
      <c r="A6" s="31">
        <v>388877.66</v>
      </c>
      <c r="B6" s="27">
        <v>1266314.2</v>
      </c>
      <c r="C6" s="33" t="s">
        <v>3</v>
      </c>
    </row>
    <row r="7" spans="1:4" x14ac:dyDescent="0.25">
      <c r="A7" s="31">
        <v>388978.55</v>
      </c>
      <c r="B7" s="27">
        <v>1266335.68</v>
      </c>
      <c r="C7" s="33" t="s">
        <v>4</v>
      </c>
    </row>
    <row r="8" spans="1:4" x14ac:dyDescent="0.25">
      <c r="A8" s="37">
        <v>397903.97</v>
      </c>
      <c r="B8" s="29">
        <v>1285863.6399999999</v>
      </c>
      <c r="C8" s="38" t="s">
        <v>5</v>
      </c>
    </row>
    <row r="9" spans="1:4" x14ac:dyDescent="0.25">
      <c r="D9" s="9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"/>
  <sheetViews>
    <sheetView zoomScale="175" zoomScaleNormal="175" zoomScaleSheetLayoutView="220" workbookViewId="0">
      <selection activeCell="D1" sqref="D1:G1"/>
    </sheetView>
  </sheetViews>
  <sheetFormatPr defaultRowHeight="15" x14ac:dyDescent="0.25"/>
  <cols>
    <col min="1" max="1" width="15.28515625" bestFit="1" customWidth="1"/>
    <col min="2" max="2" width="11.140625" customWidth="1"/>
    <col min="3" max="3" width="20.28515625" customWidth="1"/>
    <col min="4" max="7" width="9.5703125" customWidth="1"/>
  </cols>
  <sheetData>
    <row r="1" spans="1:7" x14ac:dyDescent="0.25">
      <c r="A1" s="40" t="s">
        <v>53</v>
      </c>
      <c r="B1" s="40" t="s">
        <v>54</v>
      </c>
      <c r="C1" s="16" t="s">
        <v>38</v>
      </c>
      <c r="D1" s="40" t="s">
        <v>55</v>
      </c>
      <c r="E1" s="40" t="s">
        <v>56</v>
      </c>
      <c r="F1" s="40" t="s">
        <v>57</v>
      </c>
      <c r="G1" s="40" t="s">
        <v>58</v>
      </c>
    </row>
    <row r="2" spans="1:7" x14ac:dyDescent="0.25">
      <c r="A2" s="2"/>
      <c r="B2" s="2"/>
      <c r="C2" s="2"/>
      <c r="D2" s="2"/>
      <c r="E2" s="2" t="s">
        <v>16</v>
      </c>
      <c r="F2" s="2"/>
      <c r="G2" s="2"/>
    </row>
    <row r="3" spans="1:7" x14ac:dyDescent="0.25">
      <c r="A3" s="2" t="s">
        <v>17</v>
      </c>
      <c r="B3" s="2" t="s">
        <v>18</v>
      </c>
      <c r="C3" s="2"/>
      <c r="D3" s="2" t="s">
        <v>19</v>
      </c>
      <c r="E3" s="2" t="s">
        <v>20</v>
      </c>
      <c r="F3" s="2"/>
      <c r="G3" s="2" t="s">
        <v>21</v>
      </c>
    </row>
    <row r="4" spans="1:7" x14ac:dyDescent="0.25">
      <c r="A4" s="2"/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/>
    </row>
    <row r="5" spans="1:7" x14ac:dyDescent="0.25">
      <c r="A5" s="2" t="str">
        <f>'ENTER COORDINATES'!C3</f>
        <v>SGGA 101 03 34</v>
      </c>
      <c r="B5" s="2">
        <f>'ENTER COORDINATES'!A3</f>
        <v>398265.77</v>
      </c>
      <c r="C5" s="2">
        <f>'ENTER COORDINATES'!B3</f>
        <v>1285606.78</v>
      </c>
      <c r="D5" s="2"/>
      <c r="E5" s="2"/>
      <c r="F5" s="2"/>
      <c r="G5" s="2"/>
    </row>
    <row r="6" spans="1:7" x14ac:dyDescent="0.25">
      <c r="A6" s="2" t="str">
        <f>'ENTER COORDINATES'!C8</f>
        <v>SGGA 101 03 35</v>
      </c>
      <c r="B6" s="2">
        <f>'ENTER COORDINATES'!A8</f>
        <v>397903.97</v>
      </c>
      <c r="C6" s="2">
        <f>'ENTER COORDINATES'!B8</f>
        <v>1285863.6399999999</v>
      </c>
      <c r="D6" s="2"/>
      <c r="E6" s="2"/>
      <c r="F6" s="2"/>
      <c r="G6" s="2"/>
    </row>
    <row r="7" spans="1:7" x14ac:dyDescent="0.25">
      <c r="A7" s="2" t="str">
        <f>'ENTER COORDINATES'!C4</f>
        <v>SGGA E4550 24 1</v>
      </c>
      <c r="B7" s="2">
        <f>'ENTER COORDINATES'!A4</f>
        <v>388955.37</v>
      </c>
      <c r="C7" s="2">
        <f>'ENTER COORDINATES'!B4</f>
        <v>1266479.44</v>
      </c>
      <c r="D7" s="2"/>
      <c r="E7" s="2"/>
      <c r="F7" s="2"/>
      <c r="G7" s="2"/>
    </row>
    <row r="8" spans="1:7" x14ac:dyDescent="0.25">
      <c r="A8" s="2" t="str">
        <f>'ENTER COORDINATES'!C5</f>
        <v>SGGA E4550 24 2</v>
      </c>
      <c r="B8" s="2">
        <f>'ENTER COORDINATES'!A5</f>
        <v>388858.61</v>
      </c>
      <c r="C8" s="2">
        <f>'ENTER COORDINATES'!B5</f>
        <v>1266453.19</v>
      </c>
      <c r="D8" s="2"/>
      <c r="E8" s="2"/>
      <c r="F8" s="2"/>
      <c r="G8" s="2"/>
    </row>
    <row r="9" spans="1:7" x14ac:dyDescent="0.25">
      <c r="A9" s="2" t="str">
        <f>'ENTER COORDINATES'!C6</f>
        <v>SGGA E4550 24 3</v>
      </c>
      <c r="B9" s="2">
        <f>'ENTER COORDINATES'!A6</f>
        <v>388877.66</v>
      </c>
      <c r="C9" s="2">
        <f>'ENTER COORDINATES'!B6</f>
        <v>1266314.2</v>
      </c>
      <c r="D9" s="2"/>
      <c r="E9" s="2"/>
      <c r="F9" s="2"/>
      <c r="G9" s="2"/>
    </row>
    <row r="10" spans="1:7" x14ac:dyDescent="0.25">
      <c r="A10" s="39" t="str">
        <f>'ENTER COORDINATES'!C7</f>
        <v>SGGA E4550 24 4</v>
      </c>
      <c r="B10" s="39">
        <f>'ENTER COORDINATES'!A7</f>
        <v>388978.55</v>
      </c>
      <c r="C10" s="39">
        <f>'ENTER COORDINATES'!B7</f>
        <v>1266335.68</v>
      </c>
      <c r="D10" s="39"/>
      <c r="E10" s="39"/>
      <c r="F10" s="39"/>
      <c r="G10" s="3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5"/>
  <sheetViews>
    <sheetView view="pageBreakPreview" topLeftCell="A25" zoomScale="85" zoomScaleNormal="115" zoomScaleSheetLayoutView="85" workbookViewId="0">
      <selection activeCell="N40" sqref="N40"/>
    </sheetView>
  </sheetViews>
  <sheetFormatPr defaultRowHeight="15" x14ac:dyDescent="0.25"/>
  <cols>
    <col min="1" max="8" width="11.5703125" customWidth="1"/>
    <col min="9" max="9" width="12.85546875" bestFit="1" customWidth="1"/>
    <col min="10" max="10" width="12.7109375" customWidth="1"/>
  </cols>
  <sheetData>
    <row r="1" spans="1:10" x14ac:dyDescent="0.25">
      <c r="A1" s="9" t="s">
        <v>53</v>
      </c>
      <c r="B1" s="9" t="s">
        <v>54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  <c r="I1" s="9" t="s">
        <v>61</v>
      </c>
      <c r="J1" s="9" t="s">
        <v>62</v>
      </c>
    </row>
    <row r="2" spans="1:10" x14ac:dyDescent="0.25">
      <c r="A2" s="9"/>
      <c r="B2" s="9"/>
      <c r="C2" s="9" t="s">
        <v>7</v>
      </c>
      <c r="D2" s="9"/>
      <c r="E2" s="9"/>
      <c r="F2" s="9"/>
      <c r="G2" s="9"/>
      <c r="H2" s="9"/>
      <c r="I2" s="9"/>
      <c r="J2" s="9"/>
    </row>
    <row r="3" spans="1:10" x14ac:dyDescent="0.25">
      <c r="A3" s="10" t="s">
        <v>8</v>
      </c>
      <c r="B3" s="10" t="str">
        <f>'BEACON INDEX'!A7</f>
        <v>SGGA E4550 24 1</v>
      </c>
      <c r="C3" s="10"/>
      <c r="D3" s="10" t="s">
        <v>27</v>
      </c>
      <c r="E3" s="9"/>
      <c r="F3" s="9"/>
      <c r="G3" s="10" t="s">
        <v>9</v>
      </c>
      <c r="H3" s="10" t="str">
        <f>'BEACON INDEX'!A8</f>
        <v>SGGA E4550 24 2</v>
      </c>
      <c r="I3" s="10"/>
      <c r="J3" s="9" t="s">
        <v>28</v>
      </c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x14ac:dyDescent="0.25">
      <c r="A5" s="9"/>
      <c r="B5" s="9" t="s">
        <v>10</v>
      </c>
      <c r="C5" s="9">
        <f>'BEACON INDEX'!B7</f>
        <v>388955.37</v>
      </c>
      <c r="D5" s="9"/>
      <c r="E5" s="9"/>
      <c r="F5" s="9"/>
      <c r="G5" s="9"/>
      <c r="H5" s="9" t="s">
        <v>11</v>
      </c>
      <c r="I5" s="9">
        <f>'BEACON INDEX'!C7</f>
        <v>1266479.44</v>
      </c>
      <c r="J5" s="9"/>
    </row>
    <row r="6" spans="1:10" x14ac:dyDescent="0.25">
      <c r="A6" s="9"/>
      <c r="B6" s="9" t="s">
        <v>12</v>
      </c>
      <c r="C6" s="9">
        <f>'BEACON INDEX'!B8</f>
        <v>388858.61</v>
      </c>
      <c r="D6" s="9"/>
      <c r="E6" s="9"/>
      <c r="F6" s="9"/>
      <c r="G6" s="9"/>
      <c r="H6" s="9" t="s">
        <v>13</v>
      </c>
      <c r="I6" s="9">
        <f>'BEACON INDEX'!C8</f>
        <v>1266453.19</v>
      </c>
      <c r="J6" s="9"/>
    </row>
    <row r="7" spans="1:10" x14ac:dyDescent="0.25">
      <c r="A7" s="9"/>
      <c r="B7" s="9"/>
      <c r="C7" s="11">
        <f>C6-C5</f>
        <v>-96.760000000009313</v>
      </c>
      <c r="D7" s="9"/>
      <c r="E7" s="9"/>
      <c r="F7" s="9"/>
      <c r="G7" s="9"/>
      <c r="H7" s="9"/>
      <c r="I7" s="11">
        <f>I6-I5</f>
        <v>-26.25</v>
      </c>
      <c r="J7" s="9"/>
    </row>
    <row r="8" spans="1:10" ht="15.75" thickBot="1" x14ac:dyDescent="0.3">
      <c r="A8" s="9"/>
      <c r="B8" s="9"/>
      <c r="C8" s="12">
        <f>IF(AND(C7=0,I7&gt;0),90,IF(AND(C7=0,I7&lt;0),270,IF(AND(C7&lt;0,I7=0),180,IF(AND(C7&gt;0,I7&gt;0),DEGREES(ATAN(I7/C7)),IF(AND(C7&lt;0,I7&gt;0),DEGREES(ATAN(I7/C7))+180,IF(AND(C7&lt;0,I7&lt;0),DEGREES(ATAN(I7/C7))+180,DEGREES(ATAN(I7/C7))+360))))))</f>
        <v>195.17843099119389</v>
      </c>
      <c r="D8" s="9"/>
      <c r="E8" s="9"/>
      <c r="F8" s="9"/>
      <c r="G8" s="9"/>
      <c r="H8" s="9"/>
      <c r="I8" s="9"/>
      <c r="J8" s="9"/>
    </row>
    <row r="9" spans="1:10" ht="16.5" thickTop="1" thickBot="1" x14ac:dyDescent="0.3">
      <c r="A9" s="10" t="s">
        <v>14</v>
      </c>
      <c r="B9" s="9"/>
      <c r="C9" s="13">
        <f>TRUNC(C8)</f>
        <v>195</v>
      </c>
      <c r="D9" s="14">
        <f>TRUNC(MOD((C8*60),60))</f>
        <v>10</v>
      </c>
      <c r="E9" s="14">
        <f>TRUNC(MOD((C8*3600),60))</f>
        <v>42</v>
      </c>
      <c r="F9" s="9"/>
      <c r="G9" s="9"/>
      <c r="H9" s="10" t="s">
        <v>15</v>
      </c>
      <c r="I9" s="15">
        <f>SQRT(C7^2+I7^2)</f>
        <v>100.25746904845445</v>
      </c>
      <c r="J9" s="9"/>
    </row>
    <row r="10" spans="1:10" ht="15.75" thickTop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10" t="s">
        <v>8</v>
      </c>
      <c r="B12" s="10" t="str">
        <f>'BEACON INDEX'!A8</f>
        <v>SGGA E4550 24 2</v>
      </c>
      <c r="C12" s="10"/>
      <c r="D12" s="10" t="s">
        <v>27</v>
      </c>
      <c r="E12" s="9"/>
      <c r="F12" s="9"/>
      <c r="G12" s="10" t="s">
        <v>9</v>
      </c>
      <c r="H12" s="10" t="str">
        <f>'BEACON INDEX'!A9</f>
        <v>SGGA E4550 24 3</v>
      </c>
      <c r="I12" s="10"/>
      <c r="J12" s="10" t="s">
        <v>28</v>
      </c>
    </row>
    <row r="13" spans="1:1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/>
      <c r="B14" s="9" t="s">
        <v>10</v>
      </c>
      <c r="C14" s="9">
        <f>'BEACON INDEX'!B8</f>
        <v>388858.61</v>
      </c>
      <c r="D14" s="9"/>
      <c r="E14" s="9"/>
      <c r="F14" s="9"/>
      <c r="G14" s="9"/>
      <c r="H14" s="9" t="s">
        <v>11</v>
      </c>
      <c r="I14" s="9">
        <f>'BEACON INDEX'!C8</f>
        <v>1266453.19</v>
      </c>
      <c r="J14" s="9"/>
    </row>
    <row r="15" spans="1:10" x14ac:dyDescent="0.25">
      <c r="A15" s="9"/>
      <c r="B15" s="9" t="s">
        <v>12</v>
      </c>
      <c r="C15" s="9">
        <f>'BEACON INDEX'!B9</f>
        <v>388877.66</v>
      </c>
      <c r="D15" s="9"/>
      <c r="E15" s="9"/>
      <c r="F15" s="9"/>
      <c r="G15" s="9"/>
      <c r="H15" s="9" t="s">
        <v>13</v>
      </c>
      <c r="I15" s="9">
        <f>'BEACON INDEX'!C9</f>
        <v>1266314.2</v>
      </c>
      <c r="J15" s="9"/>
    </row>
    <row r="16" spans="1:10" x14ac:dyDescent="0.25">
      <c r="A16" s="9"/>
      <c r="B16" s="9"/>
      <c r="C16" s="11">
        <f>C15-C14</f>
        <v>19.049999999988358</v>
      </c>
      <c r="D16" s="9"/>
      <c r="E16" s="9"/>
      <c r="F16" s="9"/>
      <c r="G16" s="9"/>
      <c r="H16" s="9"/>
      <c r="I16" s="11">
        <f>I15-I14</f>
        <v>-138.98999999999069</v>
      </c>
      <c r="J16" s="9"/>
    </row>
    <row r="17" spans="1:10" ht="15.75" thickBot="1" x14ac:dyDescent="0.3">
      <c r="A17" s="9"/>
      <c r="B17" s="9"/>
      <c r="C17" s="12">
        <f>IF(AND(C16=0,I16&gt;0),90,IF(AND(C16=0,I16&lt;0),270,IF(AND(C16&lt;0,I16=0),180,IF(AND(C16&gt;0,I16&gt;0),DEGREES(ATAN(I16/C16)),IF(AND(C16&lt;0,I16&gt;0),DEGREES(ATAN(I16/C16))+180,IF(AND(C16&lt;0,I16&lt;0),DEGREES(ATAN(I16/C16))+180,DEGREES(ATAN(I16/C16))+360))))))</f>
        <v>277.80434506621401</v>
      </c>
      <c r="D17" s="9"/>
      <c r="E17" s="9"/>
      <c r="F17" s="9"/>
      <c r="G17" s="9"/>
      <c r="H17" s="9"/>
      <c r="I17" s="9"/>
      <c r="J17" s="9"/>
    </row>
    <row r="18" spans="1:10" ht="16.5" thickTop="1" thickBot="1" x14ac:dyDescent="0.3">
      <c r="A18" s="10" t="s">
        <v>14</v>
      </c>
      <c r="B18" s="9"/>
      <c r="C18" s="13">
        <f>TRUNC(C17)</f>
        <v>277</v>
      </c>
      <c r="D18" s="14">
        <f>TRUNC(MOD((C17*60),60))</f>
        <v>48</v>
      </c>
      <c r="E18" s="14">
        <f>TRUNC(MOD((C17*3600),60))</f>
        <v>15</v>
      </c>
      <c r="F18" s="9"/>
      <c r="G18" s="9"/>
      <c r="H18" s="10" t="s">
        <v>15</v>
      </c>
      <c r="I18" s="15">
        <f>SQRT(C16^2+I16^2)</f>
        <v>140.28942440539475</v>
      </c>
      <c r="J18" s="9"/>
    </row>
    <row r="19" spans="1:10" ht="15.75" thickTop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10" t="s">
        <v>8</v>
      </c>
      <c r="B21" s="10" t="str">
        <f>'BEACON INDEX'!A9</f>
        <v>SGGA E4550 24 3</v>
      </c>
      <c r="C21" s="10"/>
      <c r="D21" s="10" t="s">
        <v>27</v>
      </c>
      <c r="E21" s="9"/>
      <c r="F21" s="9"/>
      <c r="G21" s="10" t="s">
        <v>9</v>
      </c>
      <c r="H21" s="10" t="str">
        <f>'BEACON INDEX'!A10</f>
        <v>SGGA E4550 24 4</v>
      </c>
      <c r="I21" s="10"/>
      <c r="J21" s="10" t="s">
        <v>28</v>
      </c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/>
      <c r="B23" s="9" t="s">
        <v>10</v>
      </c>
      <c r="C23" s="9">
        <f>'BEACON INDEX'!B9</f>
        <v>388877.66</v>
      </c>
      <c r="D23" s="9"/>
      <c r="E23" s="9"/>
      <c r="F23" s="9"/>
      <c r="G23" s="9"/>
      <c r="H23" s="9" t="s">
        <v>11</v>
      </c>
      <c r="I23" s="9">
        <f>'BEACON INDEX'!C9</f>
        <v>1266314.2</v>
      </c>
      <c r="J23" s="9"/>
    </row>
    <row r="24" spans="1:10" x14ac:dyDescent="0.25">
      <c r="A24" s="9"/>
      <c r="B24" s="9" t="s">
        <v>12</v>
      </c>
      <c r="C24" s="9">
        <f>'BEACON INDEX'!B10</f>
        <v>388978.55</v>
      </c>
      <c r="D24" s="9"/>
      <c r="E24" s="9"/>
      <c r="F24" s="9"/>
      <c r="G24" s="9"/>
      <c r="H24" s="9" t="s">
        <v>13</v>
      </c>
      <c r="I24" s="9">
        <f>'BEACON INDEX'!C10</f>
        <v>1266335.68</v>
      </c>
      <c r="J24" s="9"/>
    </row>
    <row r="25" spans="1:10" x14ac:dyDescent="0.25">
      <c r="A25" s="9"/>
      <c r="B25" s="9"/>
      <c r="C25" s="11">
        <f>C24-C23</f>
        <v>100.89000000001397</v>
      </c>
      <c r="D25" s="9"/>
      <c r="E25" s="9"/>
      <c r="F25" s="9"/>
      <c r="G25" s="9"/>
      <c r="H25" s="9"/>
      <c r="I25" s="11">
        <f>I24-I23</f>
        <v>21.479999999981374</v>
      </c>
      <c r="J25" s="9"/>
    </row>
    <row r="26" spans="1:10" ht="15.75" thickBot="1" x14ac:dyDescent="0.3">
      <c r="A26" s="9"/>
      <c r="B26" s="9"/>
      <c r="C26" s="12">
        <f>IF(AND(C25=0,I25&gt;0),90,IF(AND(C25=0,I25&lt;0),270,IF(AND(C25&lt;0,I25=0),180,IF(AND(C25&gt;0,I25&gt;0),DEGREES(ATAN(I25/C25)),IF(AND(C25&lt;0,I25&gt;0),DEGREES(ATAN(I25/C25))+180,IF(AND(C25&lt;0,I25&lt;0),DEGREES(ATAN(I25/C25))+180,DEGREES(ATAN(I25/C25))+360))))))</f>
        <v>12.019107605047685</v>
      </c>
      <c r="D26" s="9"/>
      <c r="E26" s="9"/>
      <c r="F26" s="9"/>
      <c r="G26" s="9"/>
      <c r="H26" s="9"/>
      <c r="I26" s="9"/>
      <c r="J26" s="9"/>
    </row>
    <row r="27" spans="1:10" ht="16.5" thickTop="1" thickBot="1" x14ac:dyDescent="0.3">
      <c r="A27" s="10" t="s">
        <v>14</v>
      </c>
      <c r="B27" s="9"/>
      <c r="C27" s="13">
        <f>TRUNC(C26)</f>
        <v>12</v>
      </c>
      <c r="D27" s="14">
        <f>TRUNC(MOD((C26*60),60))</f>
        <v>1</v>
      </c>
      <c r="E27" s="14">
        <f>TRUNC(MOD((C26*3600),60))</f>
        <v>8</v>
      </c>
      <c r="F27" s="9"/>
      <c r="G27" s="9"/>
      <c r="H27" s="10" t="s">
        <v>15</v>
      </c>
      <c r="I27" s="15">
        <f>SQRT(C25^2+I25^2)</f>
        <v>103.15126029284382</v>
      </c>
      <c r="J27" s="9"/>
    </row>
    <row r="28" spans="1:10" ht="15.75" thickTop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25">
      <c r="A30" s="10" t="s">
        <v>8</v>
      </c>
      <c r="B30" s="10" t="str">
        <f>'BEACON INDEX'!A10</f>
        <v>SGGA E4550 24 4</v>
      </c>
      <c r="C30" s="10"/>
      <c r="D30" s="10" t="s">
        <v>27</v>
      </c>
      <c r="E30" s="9"/>
      <c r="F30" s="9"/>
      <c r="G30" s="10" t="s">
        <v>9</v>
      </c>
      <c r="H30" s="10" t="str">
        <f>'BEACON INDEX'!A7</f>
        <v>SGGA E4550 24 1</v>
      </c>
      <c r="I30" s="10"/>
      <c r="J30" s="10" t="s">
        <v>28</v>
      </c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9"/>
      <c r="B32" s="9" t="s">
        <v>10</v>
      </c>
      <c r="C32" s="9">
        <f>'BEACON INDEX'!B10</f>
        <v>388978.55</v>
      </c>
      <c r="D32" s="9"/>
      <c r="E32" s="9"/>
      <c r="F32" s="9"/>
      <c r="G32" s="9"/>
      <c r="H32" s="9" t="s">
        <v>11</v>
      </c>
      <c r="I32" s="9">
        <f>'BEACON INDEX'!C10</f>
        <v>1266335.68</v>
      </c>
      <c r="J32" s="9"/>
    </row>
    <row r="33" spans="1:10" x14ac:dyDescent="0.25">
      <c r="A33" s="9"/>
      <c r="B33" s="9" t="s">
        <v>12</v>
      </c>
      <c r="C33" s="9">
        <f>'BEACON INDEX'!B7</f>
        <v>388955.37</v>
      </c>
      <c r="D33" s="9"/>
      <c r="E33" s="9"/>
      <c r="F33" s="9"/>
      <c r="G33" s="9"/>
      <c r="H33" s="9" t="s">
        <v>13</v>
      </c>
      <c r="I33" s="9">
        <f>'BEACON INDEX'!C7</f>
        <v>1266479.44</v>
      </c>
      <c r="J33" s="9"/>
    </row>
    <row r="34" spans="1:10" x14ac:dyDescent="0.25">
      <c r="A34" s="9"/>
      <c r="B34" s="9"/>
      <c r="C34" s="11">
        <f>C33-C32</f>
        <v>-23.179999999993015</v>
      </c>
      <c r="D34" s="9"/>
      <c r="E34" s="9"/>
      <c r="F34" s="9"/>
      <c r="G34" s="9"/>
      <c r="H34" s="9"/>
      <c r="I34" s="11">
        <f>I33-I32</f>
        <v>143.76000000000931</v>
      </c>
      <c r="J34" s="9"/>
    </row>
    <row r="35" spans="1:10" ht="15.75" thickBot="1" x14ac:dyDescent="0.3">
      <c r="A35" s="9"/>
      <c r="B35" s="9"/>
      <c r="C35" s="12">
        <f>IF(AND(C34=0,I34&gt;0),90,IF(AND(C34=0,I34&lt;0),270,IF(AND(C34&lt;0,I34=0),180,IF(AND(C34&gt;0,I34&gt;0),DEGREES(ATAN(I34/C34)),IF(AND(C34&lt;0,I34&gt;0),DEGREES(ATAN(I34/C34))+180,IF(AND(C34&lt;0,I34&lt;0),DEGREES(ATAN(I34/C34))+180,DEGREES(ATAN(I34/C34))+360))))))</f>
        <v>99.159590308320347</v>
      </c>
      <c r="D35" s="9"/>
      <c r="E35" s="9"/>
      <c r="F35" s="9"/>
      <c r="G35" s="9"/>
      <c r="H35" s="9"/>
      <c r="I35" s="9"/>
      <c r="J35" s="9"/>
    </row>
    <row r="36" spans="1:10" ht="16.5" thickTop="1" thickBot="1" x14ac:dyDescent="0.3">
      <c r="A36" s="10" t="s">
        <v>14</v>
      </c>
      <c r="B36" s="9"/>
      <c r="C36" s="13">
        <f>TRUNC(C35)</f>
        <v>99</v>
      </c>
      <c r="D36" s="14">
        <f>TRUNC(MOD((C35*60),60))</f>
        <v>9</v>
      </c>
      <c r="E36" s="14">
        <f>TRUNC(MOD((C35*3600),60))</f>
        <v>34</v>
      </c>
      <c r="F36" s="9"/>
      <c r="G36" s="9"/>
      <c r="H36" s="10" t="s">
        <v>15</v>
      </c>
      <c r="I36" s="15">
        <f>SQRT(C34^2+I34^2)</f>
        <v>145.61679161416225</v>
      </c>
      <c r="J36" s="9"/>
    </row>
    <row r="37" spans="1:10" ht="15.75" thickTop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x14ac:dyDescent="0.25">
      <c r="A39" s="10" t="s">
        <v>8</v>
      </c>
      <c r="B39" s="10" t="str">
        <f>'BEACON INDEX'!A5</f>
        <v>SGGA 101 03 34</v>
      </c>
      <c r="C39" s="10"/>
      <c r="D39" s="10" t="s">
        <v>27</v>
      </c>
      <c r="E39" s="9"/>
      <c r="F39" s="9"/>
      <c r="G39" s="10" t="s">
        <v>9</v>
      </c>
      <c r="H39" s="10" t="str">
        <f>'BEACON INDEX'!A7</f>
        <v>SGGA E4550 24 1</v>
      </c>
      <c r="I39" s="10"/>
      <c r="J39" s="10" t="s">
        <v>28</v>
      </c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25">
      <c r="A41" s="9"/>
      <c r="B41" s="9" t="s">
        <v>10</v>
      </c>
      <c r="C41" s="9">
        <f>'BEACON INDEX'!B5</f>
        <v>398265.77</v>
      </c>
      <c r="D41" s="9"/>
      <c r="E41" s="9"/>
      <c r="F41" s="9"/>
      <c r="G41" s="9"/>
      <c r="H41" s="9" t="s">
        <v>11</v>
      </c>
      <c r="I41" s="9">
        <f>'BEACON INDEX'!C5</f>
        <v>1285606.78</v>
      </c>
      <c r="J41" s="9"/>
    </row>
    <row r="42" spans="1:10" x14ac:dyDescent="0.25">
      <c r="A42" s="9"/>
      <c r="B42" s="9" t="s">
        <v>12</v>
      </c>
      <c r="C42" s="9">
        <f>'BEACON INDEX'!B7</f>
        <v>388955.37</v>
      </c>
      <c r="D42" s="9"/>
      <c r="E42" s="9"/>
      <c r="F42" s="9"/>
      <c r="G42" s="9"/>
      <c r="H42" s="9" t="s">
        <v>13</v>
      </c>
      <c r="I42" s="9">
        <f>'BEACON INDEX'!C7</f>
        <v>1266479.44</v>
      </c>
      <c r="J42" s="9"/>
    </row>
    <row r="43" spans="1:10" x14ac:dyDescent="0.25">
      <c r="A43" s="9"/>
      <c r="B43" s="9"/>
      <c r="C43" s="11">
        <f>C42-C41</f>
        <v>-9310.4000000000233</v>
      </c>
      <c r="D43" s="9"/>
      <c r="E43" s="9"/>
      <c r="F43" s="9"/>
      <c r="G43" s="9"/>
      <c r="H43" s="9"/>
      <c r="I43" s="11">
        <f>I42-I41</f>
        <v>-19127.340000000084</v>
      </c>
      <c r="J43" s="9"/>
    </row>
    <row r="44" spans="1:10" ht="15.75" thickBot="1" x14ac:dyDescent="0.3">
      <c r="A44" s="9"/>
      <c r="B44" s="9"/>
      <c r="C44" s="12">
        <f>IF(AND(C43=0,I43&gt;0),90,IF(AND(C43=0,I43&lt;0),270,IF(AND(C43&lt;0,I43=0),180,IF(AND(C43&gt;0,I43&gt;0),DEGREES(ATAN(I43/C43)),IF(AND(C43&lt;0,I43&gt;0),DEGREES(ATAN(I43/C43))+180,IF(AND(C43&lt;0,I43&lt;0),DEGREES(ATAN(I43/C43))+180,DEGREES(ATAN(I43/C43))+360))))))</f>
        <v>244.04509195899669</v>
      </c>
      <c r="D44" s="9"/>
      <c r="E44" s="9"/>
      <c r="F44" s="9"/>
      <c r="G44" s="9"/>
      <c r="H44" s="9"/>
      <c r="I44" s="9"/>
      <c r="J44" s="9"/>
    </row>
    <row r="45" spans="1:10" ht="16.5" thickTop="1" thickBot="1" x14ac:dyDescent="0.3">
      <c r="A45" s="10" t="s">
        <v>14</v>
      </c>
      <c r="B45" s="9"/>
      <c r="C45" s="13">
        <f>TRUNC(C44)</f>
        <v>244</v>
      </c>
      <c r="D45" s="14">
        <f>TRUNC(MOD((C44*60),60))</f>
        <v>2</v>
      </c>
      <c r="E45" s="14">
        <f>TRUNC(MOD((C44*3600),60))</f>
        <v>42</v>
      </c>
      <c r="F45" s="9"/>
      <c r="G45" s="9"/>
      <c r="H45" s="10" t="s">
        <v>15</v>
      </c>
      <c r="I45" s="15">
        <f>SQRT(C43^2+I43^2)</f>
        <v>21272.956626562365</v>
      </c>
      <c r="J45" s="9"/>
    </row>
    <row r="46" spans="1:10" ht="15.75" thickTop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 x14ac:dyDescent="0.25">
      <c r="A48" s="10" t="s">
        <v>8</v>
      </c>
      <c r="B48" s="10" t="str">
        <f>'BEACON INDEX'!A10</f>
        <v>SGGA E4550 24 4</v>
      </c>
      <c r="C48" s="10"/>
      <c r="D48" s="10" t="s">
        <v>27</v>
      </c>
      <c r="E48" s="9"/>
      <c r="F48" s="9"/>
      <c r="G48" s="10" t="s">
        <v>9</v>
      </c>
      <c r="H48" s="10" t="str">
        <f>'BEACON INDEX'!A6</f>
        <v>SGGA 101 03 35</v>
      </c>
      <c r="I48" s="10"/>
      <c r="J48" s="10" t="s">
        <v>28</v>
      </c>
    </row>
    <row r="49" spans="1:10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x14ac:dyDescent="0.25">
      <c r="A50" s="9"/>
      <c r="B50" s="9" t="s">
        <v>10</v>
      </c>
      <c r="C50" s="9">
        <f>'BEACON INDEX'!B10</f>
        <v>388978.55</v>
      </c>
      <c r="D50" s="9"/>
      <c r="E50" s="9"/>
      <c r="F50" s="9"/>
      <c r="G50" s="9"/>
      <c r="H50" s="9" t="s">
        <v>11</v>
      </c>
      <c r="I50" s="9">
        <f>'BEACON INDEX'!C10</f>
        <v>1266335.68</v>
      </c>
      <c r="J50" s="9"/>
    </row>
    <row r="51" spans="1:10" x14ac:dyDescent="0.25">
      <c r="A51" s="9"/>
      <c r="B51" s="9" t="s">
        <v>12</v>
      </c>
      <c r="C51" s="9">
        <f>'BEACON INDEX'!B6</f>
        <v>397903.97</v>
      </c>
      <c r="D51" s="9"/>
      <c r="E51" s="9"/>
      <c r="F51" s="9"/>
      <c r="G51" s="9"/>
      <c r="H51" s="9" t="s">
        <v>13</v>
      </c>
      <c r="I51" s="9">
        <f>'BEACON INDEX'!C6</f>
        <v>1285863.6399999999</v>
      </c>
      <c r="J51" s="9"/>
    </row>
    <row r="52" spans="1:10" x14ac:dyDescent="0.25">
      <c r="A52" s="9"/>
      <c r="B52" s="9"/>
      <c r="C52" s="11">
        <f>C51-C50</f>
        <v>8925.4199999999837</v>
      </c>
      <c r="D52" s="9"/>
      <c r="E52" s="9"/>
      <c r="F52" s="9"/>
      <c r="G52" s="9"/>
      <c r="H52" s="9"/>
      <c r="I52" s="11">
        <f>I51-I50</f>
        <v>19527.959999999963</v>
      </c>
      <c r="J52" s="9"/>
    </row>
    <row r="53" spans="1:10" ht="15.75" thickBot="1" x14ac:dyDescent="0.3">
      <c r="A53" s="9"/>
      <c r="B53" s="9"/>
      <c r="C53" s="12">
        <f>IF(AND(C52=0,I52&gt;0),90,IF(AND(C52=0,I52&lt;0),270,IF(AND(C52&lt;0,I52=0),180,IF(AND(C52&gt;0,I52&gt;0),DEGREES(ATAN(I52/C52)),IF(AND(C52&lt;0,I52&gt;0),DEGREES(ATAN(I52/C52))+180,IF(AND(C52&lt;0,I52&lt;0),DEGREES(ATAN(I52/C52))+180,DEGREES(ATAN(I52/C52))+360))))))</f>
        <v>65.436826904420229</v>
      </c>
      <c r="D53" s="9"/>
      <c r="E53" s="9"/>
      <c r="F53" s="9"/>
      <c r="G53" s="9"/>
      <c r="H53" s="9"/>
      <c r="I53" s="9"/>
      <c r="J53" s="9"/>
    </row>
    <row r="54" spans="1:10" ht="16.5" thickTop="1" thickBot="1" x14ac:dyDescent="0.3">
      <c r="A54" s="10" t="s">
        <v>14</v>
      </c>
      <c r="B54" s="9"/>
      <c r="C54" s="13">
        <f>TRUNC(C53)</f>
        <v>65</v>
      </c>
      <c r="D54" s="14">
        <f>TRUNC(MOD((C53*60),60))</f>
        <v>26</v>
      </c>
      <c r="E54" s="14">
        <f>TRUNC(MOD((C53*3600),60))</f>
        <v>12</v>
      </c>
      <c r="F54" s="9"/>
      <c r="G54" s="9"/>
      <c r="H54" s="10" t="s">
        <v>15</v>
      </c>
      <c r="I54" s="15">
        <f>SQRT(C52^2+I52^2)</f>
        <v>21471.011712026946</v>
      </c>
      <c r="J54" s="9"/>
    </row>
    <row r="55" spans="1:10" ht="15.75" thickTop="1" x14ac:dyDescent="0.25"/>
  </sheetData>
  <pageMargins left="0.7" right="0.7" top="0.75" bottom="0.75" header="0.3" footer="0.3"/>
  <pageSetup paperSize="9" scale="7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5"/>
  <sheetViews>
    <sheetView zoomScale="145" zoomScaleNormal="145" zoomScaleSheetLayoutView="190" workbookViewId="0">
      <selection activeCell="E18" sqref="E18"/>
    </sheetView>
  </sheetViews>
  <sheetFormatPr defaultRowHeight="15" x14ac:dyDescent="0.25"/>
  <cols>
    <col min="1" max="2" width="18.5703125" bestFit="1" customWidth="1"/>
    <col min="3" max="4" width="10.7109375" customWidth="1"/>
    <col min="5" max="5" width="11.85546875" bestFit="1" customWidth="1"/>
    <col min="6" max="8" width="10.7109375" customWidth="1"/>
  </cols>
  <sheetData>
    <row r="1" spans="1:10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1"/>
      <c r="J1" s="1"/>
    </row>
    <row r="2" spans="1:10" x14ac:dyDescent="0.25">
      <c r="A2" s="3"/>
      <c r="B2" s="3"/>
      <c r="C2" s="3" t="s">
        <v>29</v>
      </c>
      <c r="D2" s="3"/>
      <c r="E2" s="3"/>
      <c r="F2" s="3"/>
      <c r="G2" s="3"/>
      <c r="H2" s="3"/>
    </row>
    <row r="3" spans="1:10" x14ac:dyDescent="0.25">
      <c r="A3" s="3" t="s">
        <v>30</v>
      </c>
      <c r="B3" s="4" t="s">
        <v>31</v>
      </c>
      <c r="C3" s="8" t="s">
        <v>36</v>
      </c>
      <c r="D3" s="4"/>
      <c r="E3" s="4" t="s">
        <v>34</v>
      </c>
      <c r="F3" s="4" t="s">
        <v>50</v>
      </c>
      <c r="G3" s="4"/>
      <c r="H3" s="4"/>
    </row>
    <row r="4" spans="1:10" x14ac:dyDescent="0.25">
      <c r="A4" s="4"/>
      <c r="B4" s="4"/>
      <c r="C4" s="4" t="s">
        <v>32</v>
      </c>
      <c r="D4" s="4" t="s">
        <v>33</v>
      </c>
      <c r="E4" s="4" t="s">
        <v>35</v>
      </c>
      <c r="F4" s="4"/>
      <c r="G4" s="4"/>
      <c r="H4" s="4"/>
    </row>
    <row r="5" spans="1:10" x14ac:dyDescent="0.25">
      <c r="A5" s="4" t="str">
        <f>'BEACON INDEX'!A5</f>
        <v>SGGA 101 03 34</v>
      </c>
      <c r="B5" s="4" t="str">
        <f>'BEACON INDEX'!A7</f>
        <v>SGGA E4550 24 1</v>
      </c>
      <c r="C5" s="5">
        <f>'BEARING AND DISTANCE'!C45</f>
        <v>244</v>
      </c>
      <c r="D5" s="5">
        <f>'BEARING AND DISTANCE'!D45+(('BEARING AND DISTANCE'!E45)/60)</f>
        <v>2.7</v>
      </c>
      <c r="E5" s="6">
        <f>'BEARING AND DISTANCE'!I45</f>
        <v>21272.956626562365</v>
      </c>
      <c r="F5" s="7"/>
      <c r="G5" s="7"/>
      <c r="H5" s="7"/>
    </row>
    <row r="6" spans="1:10" x14ac:dyDescent="0.25">
      <c r="A6" s="7" t="str">
        <f>'BEACON INDEX'!A7</f>
        <v>SGGA E4550 24 1</v>
      </c>
      <c r="B6" s="7" t="str">
        <f>'BEACON INDEX'!A8</f>
        <v>SGGA E4550 24 2</v>
      </c>
      <c r="C6" s="5">
        <f>'BEARING AND DISTANCE'!C9</f>
        <v>195</v>
      </c>
      <c r="D6" s="5">
        <f>'BEARING AND DISTANCE'!D9+(('BEARING AND DISTANCE'!E9)/60)</f>
        <v>10.7</v>
      </c>
      <c r="E6" s="6">
        <f>'BEARING AND DISTANCE'!I9</f>
        <v>100.25746904845445</v>
      </c>
      <c r="F6" s="7"/>
      <c r="G6" s="7"/>
      <c r="H6" s="7"/>
    </row>
    <row r="7" spans="1:10" x14ac:dyDescent="0.25">
      <c r="A7" s="7" t="str">
        <f>'BEACON INDEX'!A8</f>
        <v>SGGA E4550 24 2</v>
      </c>
      <c r="B7" s="7" t="str">
        <f>'BEACON INDEX'!A9</f>
        <v>SGGA E4550 24 3</v>
      </c>
      <c r="C7" s="5">
        <f>'BEARING AND DISTANCE'!C18</f>
        <v>277</v>
      </c>
      <c r="D7" s="5">
        <f>'BEARING AND DISTANCE'!D18+(('BEARING AND DISTANCE'!E18)/60)</f>
        <v>48.25</v>
      </c>
      <c r="E7" s="6">
        <f>'BEARING AND DISTANCE'!I18</f>
        <v>140.28942440539475</v>
      </c>
      <c r="F7" s="7"/>
      <c r="G7" s="7"/>
      <c r="H7" s="7"/>
    </row>
    <row r="8" spans="1:10" x14ac:dyDescent="0.25">
      <c r="A8" s="7" t="str">
        <f>'BEACON INDEX'!A9</f>
        <v>SGGA E4550 24 3</v>
      </c>
      <c r="B8" s="7" t="str">
        <f>'BEACON INDEX'!A10</f>
        <v>SGGA E4550 24 4</v>
      </c>
      <c r="C8" s="5">
        <f>'BEARING AND DISTANCE'!C27</f>
        <v>12</v>
      </c>
      <c r="D8" s="5">
        <f>'BEARING AND DISTANCE'!D27+(('BEARING AND DISTANCE'!E27)/60)</f>
        <v>1.1333333333333333</v>
      </c>
      <c r="E8" s="6">
        <f>'BEARING AND DISTANCE'!I27</f>
        <v>103.15126029284382</v>
      </c>
      <c r="F8" s="7"/>
      <c r="G8" s="7"/>
      <c r="H8" s="7"/>
    </row>
    <row r="9" spans="1:10" x14ac:dyDescent="0.25">
      <c r="A9" s="7" t="str">
        <f>'BEACON INDEX'!A10</f>
        <v>SGGA E4550 24 4</v>
      </c>
      <c r="B9" s="7" t="str">
        <f>'BEACON INDEX'!A7</f>
        <v>SGGA E4550 24 1</v>
      </c>
      <c r="C9" s="5">
        <f>'BEARING AND DISTANCE'!C36</f>
        <v>99</v>
      </c>
      <c r="D9" s="5">
        <f>'BEARING AND DISTANCE'!D36+(('BEARING AND DISTANCE'!E36)/60)</f>
        <v>9.5666666666666664</v>
      </c>
      <c r="E9" s="6">
        <f>'BEARING AND DISTANCE'!I36</f>
        <v>145.61679161416225</v>
      </c>
      <c r="F9" s="7"/>
      <c r="G9" s="7"/>
      <c r="H9" s="7"/>
    </row>
    <row r="10" spans="1:10" x14ac:dyDescent="0.25">
      <c r="A10" s="4" t="str">
        <f>'BEACON INDEX'!A10</f>
        <v>SGGA E4550 24 4</v>
      </c>
      <c r="B10" s="4" t="str">
        <f>'BEACON INDEX'!A6</f>
        <v>SGGA 101 03 35</v>
      </c>
      <c r="C10" s="5">
        <f>'BEARING AND DISTANCE'!C54</f>
        <v>65</v>
      </c>
      <c r="D10" s="5">
        <f>'BEARING AND DISTANCE'!D54+(('BEARING AND DISTANCE'!E54)/60)</f>
        <v>26.2</v>
      </c>
      <c r="E10" s="6">
        <f>'BEARING AND DISTANCE'!I54</f>
        <v>21471.011712026946</v>
      </c>
      <c r="F10" s="7"/>
      <c r="G10" s="7"/>
      <c r="H10" s="7"/>
    </row>
    <row r="11" spans="1:10" x14ac:dyDescent="0.25">
      <c r="A11" s="7"/>
      <c r="B11" s="7"/>
      <c r="C11" s="7"/>
      <c r="D11" s="7"/>
      <c r="E11" s="7"/>
      <c r="F11" s="7" t="s">
        <v>37</v>
      </c>
      <c r="G11" s="25">
        <f>'AREA COMPUTATION'!D16</f>
        <v>0.33230702134996953</v>
      </c>
      <c r="H11" s="26" t="s">
        <v>47</v>
      </c>
    </row>
    <row r="12" spans="1:10" x14ac:dyDescent="0.25">
      <c r="A12" s="7"/>
      <c r="B12" s="7"/>
      <c r="C12" s="7"/>
      <c r="D12" s="7"/>
      <c r="E12" s="7"/>
      <c r="F12" s="7"/>
      <c r="G12" s="25">
        <f>'AREA COMPUTATION'!D18</f>
        <v>0.13448465154033268</v>
      </c>
      <c r="H12" s="26" t="s">
        <v>48</v>
      </c>
    </row>
    <row r="13" spans="1:10" x14ac:dyDescent="0.25">
      <c r="A13" s="7"/>
      <c r="B13" s="7"/>
      <c r="C13" s="7"/>
      <c r="D13" s="7"/>
      <c r="E13" s="7"/>
      <c r="F13" s="7"/>
      <c r="G13" s="7"/>
      <c r="H13" s="7"/>
    </row>
    <row r="14" spans="1:10" x14ac:dyDescent="0.25">
      <c r="A14" s="7"/>
      <c r="B14" s="7"/>
      <c r="C14" s="7"/>
      <c r="D14" s="7"/>
      <c r="E14" s="7"/>
      <c r="F14" s="7"/>
      <c r="G14" s="7"/>
      <c r="H14" s="7"/>
    </row>
    <row r="15" spans="1:10" x14ac:dyDescent="0.25">
      <c r="A15" s="41"/>
      <c r="B15" s="41"/>
      <c r="C15" s="41"/>
      <c r="D15" s="41"/>
      <c r="E15" s="41"/>
      <c r="F15" s="41"/>
      <c r="G15" s="41"/>
      <c r="H15" s="41"/>
    </row>
  </sheetData>
  <pageMargins left="0.7" right="0.7" top="0.75" bottom="0.75" header="0.3" footer="0.3"/>
  <pageSetup paperSize="9" scale="8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9"/>
  <sheetViews>
    <sheetView view="pageBreakPreview" zoomScale="130" zoomScaleNormal="100" zoomScaleSheetLayoutView="130" workbookViewId="0">
      <selection activeCell="G19" sqref="G19"/>
    </sheetView>
  </sheetViews>
  <sheetFormatPr defaultRowHeight="15" x14ac:dyDescent="0.25"/>
  <cols>
    <col min="1" max="1" width="20.42578125" bestFit="1" customWidth="1"/>
    <col min="2" max="2" width="14.140625" customWidth="1"/>
    <col min="3" max="3" width="19.7109375" bestFit="1" customWidth="1"/>
    <col min="4" max="4" width="18.42578125" customWidth="1"/>
    <col min="5" max="5" width="16.85546875" bestFit="1" customWidth="1"/>
  </cols>
  <sheetData>
    <row r="1" spans="1:5" ht="15.75" x14ac:dyDescent="0.25">
      <c r="A1" s="17" t="s">
        <v>53</v>
      </c>
      <c r="B1" s="21" t="s">
        <v>54</v>
      </c>
      <c r="C1" s="17" t="s">
        <v>55</v>
      </c>
      <c r="D1" s="17" t="s">
        <v>56</v>
      </c>
      <c r="E1" s="17" t="s">
        <v>57</v>
      </c>
    </row>
    <row r="2" spans="1:5" ht="15.75" x14ac:dyDescent="0.25">
      <c r="A2" s="17"/>
      <c r="B2" s="21" t="s">
        <v>46</v>
      </c>
      <c r="C2" s="17"/>
      <c r="D2" s="17"/>
      <c r="E2" s="17"/>
    </row>
    <row r="3" spans="1:5" ht="15.75" x14ac:dyDescent="0.25">
      <c r="A3" s="20" t="s">
        <v>39</v>
      </c>
      <c r="B3" s="20" t="s">
        <v>40</v>
      </c>
      <c r="C3" s="20" t="s">
        <v>41</v>
      </c>
      <c r="D3" s="20" t="s">
        <v>42</v>
      </c>
      <c r="E3" s="20" t="s">
        <v>43</v>
      </c>
    </row>
    <row r="4" spans="1:5" ht="15.75" x14ac:dyDescent="0.25">
      <c r="A4" s="18" t="str">
        <f>'BEACON INDEX'!A7</f>
        <v>SGGA E4550 24 1</v>
      </c>
      <c r="B4" s="18">
        <f>'BEACON INDEX'!B7</f>
        <v>388955.37</v>
      </c>
      <c r="C4" s="18">
        <f>'BEACON INDEX'!C7</f>
        <v>1266479.44</v>
      </c>
      <c r="D4" s="22">
        <f>C4*(B5-B4)</f>
        <v>-122544550.61441179</v>
      </c>
      <c r="E4" s="22">
        <f>B4*(C5-C4)</f>
        <v>-10210078.4625</v>
      </c>
    </row>
    <row r="5" spans="1:5" ht="15.75" x14ac:dyDescent="0.25">
      <c r="A5" s="18" t="str">
        <f>'BEACON INDEX'!A8</f>
        <v>SGGA E4550 24 2</v>
      </c>
      <c r="B5" s="18">
        <f>'BEACON INDEX'!B8</f>
        <v>388858.61</v>
      </c>
      <c r="C5" s="18">
        <f>'BEACON INDEX'!C8</f>
        <v>1266453.19</v>
      </c>
      <c r="D5" s="22">
        <f>C5*(B6-B5)</f>
        <v>24125933.269485254</v>
      </c>
      <c r="E5" s="22">
        <f>B5*(C6-C5)</f>
        <v>-54047458.203896374</v>
      </c>
    </row>
    <row r="6" spans="1:5" ht="15.75" x14ac:dyDescent="0.25">
      <c r="A6" s="18" t="str">
        <f>'BEACON INDEX'!A9</f>
        <v>SGGA E4550 24 3</v>
      </c>
      <c r="B6" s="18">
        <f>'BEACON INDEX'!B9</f>
        <v>388877.66</v>
      </c>
      <c r="C6" s="18">
        <f>'BEACON INDEX'!C9</f>
        <v>1266314.2</v>
      </c>
      <c r="D6" s="22">
        <f>C6*(B7-B6)</f>
        <v>127758439.63801768</v>
      </c>
      <c r="E6" s="22">
        <f>B6*(C7-C6)</f>
        <v>8353092.1367927557</v>
      </c>
    </row>
    <row r="7" spans="1:5" ht="15.75" x14ac:dyDescent="0.25">
      <c r="A7" s="18" t="str">
        <f>'BEACON INDEX'!A10</f>
        <v>SGGA E4550 24 4</v>
      </c>
      <c r="B7" s="18">
        <f>'BEACON INDEX'!B10</f>
        <v>388978.55</v>
      </c>
      <c r="C7" s="18">
        <f>'BEACON INDEX'!C10</f>
        <v>1266335.68</v>
      </c>
      <c r="D7" s="22">
        <f>C7*(B4-B7)</f>
        <v>-29353661.062391154</v>
      </c>
      <c r="E7" s="22">
        <f>B7*(C4-C7)</f>
        <v>55919556.348003618</v>
      </c>
    </row>
    <row r="8" spans="1:5" ht="15.75" x14ac:dyDescent="0.25">
      <c r="A8" s="18"/>
      <c r="B8" s="18"/>
      <c r="C8" s="18"/>
      <c r="D8" s="18"/>
      <c r="E8" s="18"/>
    </row>
    <row r="9" spans="1:5" ht="15.75" x14ac:dyDescent="0.25">
      <c r="A9" s="18"/>
      <c r="B9" s="18"/>
      <c r="C9" s="18"/>
      <c r="D9" s="22">
        <f>SUM(D4:D7)</f>
        <v>-13838.76930000633</v>
      </c>
      <c r="E9" s="22">
        <f>SUM(E4:E7)</f>
        <v>15111.818400003016</v>
      </c>
    </row>
    <row r="10" spans="1:5" ht="15.75" x14ac:dyDescent="0.25">
      <c r="A10" s="19"/>
      <c r="B10" s="19"/>
      <c r="C10" s="19"/>
      <c r="D10" s="19"/>
      <c r="E10" s="19"/>
    </row>
    <row r="11" spans="1:5" ht="15.75" x14ac:dyDescent="0.25">
      <c r="A11" s="19"/>
      <c r="B11" s="19"/>
      <c r="C11" s="19"/>
      <c r="D11" s="19"/>
      <c r="E11" s="19"/>
    </row>
    <row r="12" spans="1:5" ht="15.75" x14ac:dyDescent="0.25">
      <c r="A12" s="43"/>
      <c r="B12" s="19"/>
      <c r="C12" s="44" t="s">
        <v>44</v>
      </c>
      <c r="D12" s="23">
        <f>ABS(D9-E9)</f>
        <v>28950.587700009346</v>
      </c>
      <c r="E12" s="23" t="s">
        <v>49</v>
      </c>
    </row>
    <row r="13" spans="1:5" ht="15.75" x14ac:dyDescent="0.25">
      <c r="A13" s="19"/>
      <c r="B13" s="19"/>
      <c r="C13" s="19"/>
      <c r="D13" s="19"/>
      <c r="E13" s="19"/>
    </row>
    <row r="14" spans="1:5" ht="15.75" x14ac:dyDescent="0.25">
      <c r="A14" s="19"/>
      <c r="B14" s="19"/>
      <c r="C14" s="44" t="s">
        <v>45</v>
      </c>
      <c r="D14" s="23">
        <f>D12/2</f>
        <v>14475.293850004673</v>
      </c>
      <c r="E14" s="23" t="s">
        <v>49</v>
      </c>
    </row>
    <row r="15" spans="1:5" ht="15.75" x14ac:dyDescent="0.25">
      <c r="A15" s="19"/>
      <c r="B15" s="19"/>
      <c r="C15" s="44"/>
      <c r="D15" s="19"/>
      <c r="E15" s="19"/>
    </row>
    <row r="16" spans="1:5" ht="15.75" x14ac:dyDescent="0.25">
      <c r="A16" s="19"/>
      <c r="B16" s="19"/>
      <c r="C16" s="44" t="s">
        <v>45</v>
      </c>
      <c r="D16" s="24">
        <f>D14/43560</f>
        <v>0.33230702134996953</v>
      </c>
      <c r="E16" s="23" t="s">
        <v>47</v>
      </c>
    </row>
    <row r="17" spans="1:5" ht="15.75" x14ac:dyDescent="0.25">
      <c r="A17" s="19"/>
      <c r="B17" s="19"/>
      <c r="C17" s="19"/>
      <c r="D17" s="19"/>
      <c r="E17" s="19"/>
    </row>
    <row r="18" spans="1:5" ht="15.75" x14ac:dyDescent="0.25">
      <c r="A18" s="19"/>
      <c r="B18" s="19"/>
      <c r="C18" s="19"/>
      <c r="D18" s="24">
        <f>D16*0.4047</f>
        <v>0.13448465154033268</v>
      </c>
      <c r="E18" s="23" t="s">
        <v>48</v>
      </c>
    </row>
    <row r="19" spans="1:5" ht="15.75" x14ac:dyDescent="0.25">
      <c r="A19" s="42"/>
      <c r="B19" s="42"/>
      <c r="C19" s="42"/>
      <c r="D19" s="42"/>
      <c r="E19" s="42"/>
    </row>
  </sheetData>
  <pageMargins left="0.7" right="0.7" top="0.75" bottom="0.75" header="0.3" footer="0.3"/>
  <pageSetup paperSize="9" scale="9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ENTER COORDINATES</vt:lpstr>
      <vt:lpstr>BEACON INDEX</vt:lpstr>
      <vt:lpstr>BEARING AND DISTANCE</vt:lpstr>
      <vt:lpstr>PLAN DATA</vt:lpstr>
      <vt:lpstr>AREA COMPUTATION</vt:lpstr>
      <vt:lpstr>'AREA COMPUTATION'!Print_Area</vt:lpstr>
      <vt:lpstr>'BEACON INDEX'!Print_Area</vt:lpstr>
      <vt:lpstr>'BEARING AND DISTANCE'!Print_Area</vt:lpstr>
      <vt:lpstr>'PLAN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Tetteh-Apotey</dc:creator>
  <cp:lastModifiedBy>ISAAC TETTEH-APOTEY</cp:lastModifiedBy>
  <cp:lastPrinted>2025-01-09T22:36:27Z</cp:lastPrinted>
  <dcterms:created xsi:type="dcterms:W3CDTF">2024-12-18T06:39:58Z</dcterms:created>
  <dcterms:modified xsi:type="dcterms:W3CDTF">2025-01-10T21:30:42Z</dcterms:modified>
</cp:coreProperties>
</file>