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4c0c83aeaa8c8/Documents/Uni/2025/Session 1/Placements_FOSE7901/Placement 1/Deliverables/r/data/raw/"/>
    </mc:Choice>
  </mc:AlternateContent>
  <xr:revisionPtr revIDLastSave="409" documentId="8_{4C056574-35CD-4693-9297-BE17D6D654C2}" xr6:coauthVersionLast="47" xr6:coauthVersionMax="47" xr10:uidLastSave="{E8F455E9-2810-40EE-970F-142C7B449FE2}"/>
  <bookViews>
    <workbookView xWindow="-110" yWindow="-110" windowWidth="19420" windowHeight="11500" activeTab="1" xr2:uid="{5A1AF001-11BA-4DFA-9937-B5448583DDE0}"/>
  </bookViews>
  <sheets>
    <sheet name="weights" sheetId="5" r:id="rId1"/>
    <sheet name="nodules" sheetId="4" r:id="rId2"/>
    <sheet name="Cu MIC" sheetId="3" r:id="rId3"/>
    <sheet name="L.rectus nodules" sheetId="1" r:id="rId4"/>
    <sheet name="L.rectus weights" sheetId="2" r:id="rId5"/>
  </sheet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4" l="1"/>
  <c r="E24" i="4"/>
  <c r="D24" i="4"/>
  <c r="P19" i="5"/>
  <c r="F20" i="4"/>
  <c r="E20" i="4"/>
  <c r="D20" i="4"/>
  <c r="F19" i="4"/>
  <c r="D19" i="4"/>
  <c r="F22" i="4"/>
  <c r="E22" i="4"/>
  <c r="D22" i="4"/>
  <c r="F21" i="4"/>
  <c r="D21" i="4"/>
  <c r="P22" i="5"/>
  <c r="M22" i="5"/>
  <c r="G22" i="5"/>
  <c r="P21" i="5"/>
  <c r="G21" i="5"/>
  <c r="M19" i="5"/>
  <c r="P20" i="5"/>
  <c r="M20" i="5"/>
  <c r="G19" i="5"/>
  <c r="G20" i="5"/>
  <c r="B17" i="1" a="1"/>
  <c r="B17" i="1" s="1"/>
  <c r="F6" i="2"/>
  <c r="F10" i="2"/>
  <c r="F9" i="2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<sst xmlns="http://schemas.openxmlformats.org/spreadsheetml/2006/main" count="259" uniqueCount="111">
  <si>
    <t>No. of Nodules</t>
  </si>
  <si>
    <t>No. of bumps</t>
  </si>
  <si>
    <t>+1</t>
  </si>
  <si>
    <t>+2</t>
  </si>
  <si>
    <t>+3</t>
  </si>
  <si>
    <t>+4</t>
  </si>
  <si>
    <t>+5</t>
  </si>
  <si>
    <t>+6</t>
  </si>
  <si>
    <t>+7</t>
  </si>
  <si>
    <t>Plant ID</t>
  </si>
  <si>
    <t>Nodulation assay for plant set L8</t>
  </si>
  <si>
    <t>Weight (mg)</t>
  </si>
  <si>
    <t>Dry weight assay for plant set L8</t>
  </si>
  <si>
    <t>&lt;1</t>
  </si>
  <si>
    <t>Average Weights</t>
  </si>
  <si>
    <t>nodules</t>
  </si>
  <si>
    <t>Group</t>
  </si>
  <si>
    <t>Average (mg) (1sf)</t>
  </si>
  <si>
    <t>Inoculated</t>
  </si>
  <si>
    <t>Bumps</t>
  </si>
  <si>
    <t>Nodules</t>
  </si>
  <si>
    <t>Nodules and/or Bumps</t>
  </si>
  <si>
    <t>Variance</t>
  </si>
  <si>
    <t>df</t>
  </si>
  <si>
    <t>-ve ctrl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</si>
  <si>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</si>
  <si>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</si>
  <si>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</si>
  <si>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</si>
  <si>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</si>
  <si>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</si>
  <si>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</si>
  <si>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</si>
  <si>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</si>
  <si>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Two-Sample Assuming Equal Variances</t>
  </si>
  <si>
    <t>Pooled Variance</t>
  </si>
  <si>
    <r>
      <t>An independent two-sample t-Test did not find any significant difference in the dried mass of areal cuttings between the negative control group and the plants displaying nodules (t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= 2.77, 0.851). Thus, the negative hypothesis that nitrogen fixation does not affect plant growth cannot be rejected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</si>
  <si>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</si>
  <si>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</si>
  <si>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</si>
  <si>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</si>
  <si>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</si>
  <si>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7</t>
    </r>
  </si>
  <si>
    <t>Inoculant Concentration</t>
  </si>
  <si>
    <t>Pf5</t>
  </si>
  <si>
    <t>Q</t>
  </si>
  <si>
    <t>Strain</t>
  </si>
  <si>
    <t>0.6mM</t>
  </si>
  <si>
    <t>1.0mM</t>
  </si>
  <si>
    <t>&gt;1.0mM</t>
  </si>
  <si>
    <t>Trial I</t>
  </si>
  <si>
    <t>Trial II</t>
  </si>
  <si>
    <t>0.3mM</t>
  </si>
  <si>
    <t>0mM</t>
  </si>
  <si>
    <t>MIC (Cu mM)</t>
  </si>
  <si>
    <r>
      <t>*MIC of 1:10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 xml:space="preserve"> patches</t>
    </r>
  </si>
  <si>
    <t>t-test of dried mass</t>
  </si>
  <si>
    <t>Subject ID</t>
  </si>
  <si>
    <t>-ve Control</t>
  </si>
  <si>
    <r>
      <t>1:10</t>
    </r>
    <r>
      <rPr>
        <vertAlign val="superscript"/>
        <sz val="11"/>
        <color theme="1"/>
        <rFont val="Aptos Narrow"/>
        <family val="2"/>
        <scheme val="minor"/>
      </rPr>
      <t>0</t>
    </r>
  </si>
  <si>
    <t>L7+6</t>
  </si>
  <si>
    <t>L4+7</t>
  </si>
  <si>
    <t>L7+5</t>
  </si>
  <si>
    <t>L4+6</t>
  </si>
  <si>
    <t>L7+4</t>
  </si>
  <si>
    <t>L4+5</t>
  </si>
  <si>
    <t>L7+3</t>
  </si>
  <si>
    <t>NA</t>
  </si>
  <si>
    <t>L4+4</t>
  </si>
  <si>
    <t>L7+2</t>
  </si>
  <si>
    <t>L4+3</t>
  </si>
  <si>
    <t>L7+1</t>
  </si>
  <si>
    <t>L4+2</t>
  </si>
  <si>
    <t>L7-4</t>
  </si>
  <si>
    <t>L4+1</t>
  </si>
  <si>
    <t>L7-3</t>
  </si>
  <si>
    <t>L4-3</t>
  </si>
  <si>
    <t>L7-2</t>
  </si>
  <si>
    <t>L4-2</t>
  </si>
  <si>
    <t>L7-1</t>
  </si>
  <si>
    <t>L4-1</t>
  </si>
  <si>
    <t>Nodulation assay for plant set L7</t>
  </si>
  <si>
    <t>Nodulation assay for plant set L4</t>
  </si>
  <si>
    <t>Nodules/bumps</t>
  </si>
  <si>
    <t>L7 Avg</t>
  </si>
  <si>
    <t>L4 Avg</t>
  </si>
  <si>
    <t>L7 (NA removed)</t>
  </si>
  <si>
    <t>L7</t>
  </si>
  <si>
    <t>L4 (NA removed)</t>
  </si>
  <si>
    <t>L4</t>
  </si>
  <si>
    <r>
      <rPr>
        <b/>
        <sz val="11"/>
        <color theme="1"/>
        <rFont val="Aptos Narrow"/>
        <family val="2"/>
        <scheme val="minor"/>
      </rPr>
      <t>L4</t>
    </r>
    <r>
      <rPr>
        <sz val="11"/>
        <color theme="1"/>
        <rFont val="Aptos Narrow"/>
        <family val="2"/>
        <scheme val="minor"/>
      </rPr>
      <t>:</t>
    </r>
    <r>
      <rPr>
        <i/>
        <sz val="11"/>
        <color theme="1"/>
        <rFont val="Aptos Narrow"/>
        <family val="2"/>
        <scheme val="minor"/>
      </rPr>
      <t xml:space="preserve"> Lotus australis</t>
    </r>
    <r>
      <rPr>
        <sz val="11"/>
        <color theme="1"/>
        <rFont val="Aptos Narrow"/>
        <family val="2"/>
        <scheme val="minor"/>
      </rPr>
      <t xml:space="preserve"> ID#3,</t>
    </r>
    <r>
      <rPr>
        <b/>
        <sz val="11"/>
        <color theme="1"/>
        <rFont val="Aptos Narrow"/>
        <family val="2"/>
        <scheme val="minor"/>
      </rPr>
      <t xml:space="preserve"> L7: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Lotus uliginoses</t>
    </r>
    <r>
      <rPr>
        <sz val="11"/>
        <color theme="1"/>
        <rFont val="Aptos Narrow"/>
        <family val="2"/>
        <scheme val="minor"/>
      </rPr>
      <t xml:space="preserve"> GLOC005,</t>
    </r>
    <r>
      <rPr>
        <b/>
        <sz val="11"/>
        <color theme="1"/>
        <rFont val="Aptos Narrow"/>
        <family val="2"/>
        <scheme val="minor"/>
      </rPr>
      <t xml:space="preserve"> L8: </t>
    </r>
    <r>
      <rPr>
        <i/>
        <sz val="11"/>
        <color theme="1"/>
        <rFont val="Aptos Narrow"/>
        <family val="2"/>
        <scheme val="minor"/>
      </rPr>
      <t>Lotus rectus</t>
    </r>
    <r>
      <rPr>
        <sz val="11"/>
        <color theme="1"/>
        <rFont val="Aptos Narrow"/>
        <family val="2"/>
        <scheme val="minor"/>
      </rPr>
      <t xml:space="preserve"> Tas2206</t>
    </r>
  </si>
  <si>
    <t>L8-1</t>
  </si>
  <si>
    <t>L8-2</t>
  </si>
  <si>
    <t>L8-3</t>
  </si>
  <si>
    <t>L8+1</t>
  </si>
  <si>
    <t>L8+2</t>
  </si>
  <si>
    <t>L8+3</t>
  </si>
  <si>
    <t>L8+4</t>
  </si>
  <si>
    <t>L8+5</t>
  </si>
  <si>
    <t>L8+6</t>
  </si>
  <si>
    <t>L8+7</t>
  </si>
  <si>
    <t>L8</t>
  </si>
  <si>
    <t>L8 Avg</t>
  </si>
  <si>
    <t>No nodules/bumps</t>
  </si>
  <si>
    <t>Bumps only</t>
  </si>
  <si>
    <t>avg no. nodules</t>
  </si>
  <si>
    <t>avg no. bumps</t>
  </si>
  <si>
    <t>% nodulated</t>
  </si>
  <si>
    <t>%bumped</t>
  </si>
  <si>
    <t>*adjusted to 1 for analysis (limit of detection)</t>
  </si>
  <si>
    <t>%nod/bump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</si>
</sst>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7" xfId="0" quotePrefix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3" xfId="0" applyBorder="1"/>
    <xf numFmtId="0" fontId="1" fillId="0" borderId="0" xfId="0" applyFont="1"/>
    <xf numFmtId="0" fontId="4" fillId="0" borderId="0" xfId="0" applyFont="1"/>
    <xf numFmtId="0" fontId="3" fillId="2" borderId="7" xfId="0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3" borderId="0" xfId="0" applyFill="1"/>
    <xf numFmtId="0" fontId="0" fillId="0" borderId="1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0" fontId="0" fillId="0" borderId="7" xfId="0" applyNumberFormat="1" applyBorder="1"/>
    <xf numFmtId="0" fontId="0" fillId="0" borderId="7" xfId="0" quotePrefix="1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20" fontId="0" fillId="2" borderId="7" xfId="0" applyNumberFormat="1" applyFill="1" applyBorder="1"/>
    <xf numFmtId="0" fontId="0" fillId="2" borderId="7" xfId="0" quotePrefix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8" xfId="0" applyFont="1" applyFill="1" applyBorder="1"/>
    <xf numFmtId="0" fontId="3" fillId="4" borderId="7" xfId="0" quotePrefix="1" applyFont="1" applyFill="1" applyBorder="1" applyAlignment="1">
      <alignment horizontal="right"/>
    </xf>
    <xf numFmtId="0" fontId="3" fillId="4" borderId="6" xfId="0" applyFont="1" applyFill="1" applyBorder="1"/>
    <xf numFmtId="0" fontId="3" fillId="4" borderId="5" xfId="0" applyFont="1" applyFill="1" applyBorder="1"/>
    <xf numFmtId="0" fontId="3" fillId="4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3" fillId="5" borderId="8" xfId="0" applyFont="1" applyFill="1" applyBorder="1"/>
    <xf numFmtId="0" fontId="3" fillId="5" borderId="7" xfId="0" quotePrefix="1" applyFont="1" applyFill="1" applyBorder="1" applyAlignment="1">
      <alignment horizontal="right"/>
    </xf>
    <xf numFmtId="0" fontId="3" fillId="5" borderId="0" xfId="0" applyFont="1" applyFill="1"/>
    <xf numFmtId="0" fontId="3" fillId="6" borderId="7" xfId="0" quotePrefix="1" applyFont="1" applyFill="1" applyBorder="1" applyAlignment="1">
      <alignment horizontal="right"/>
    </xf>
    <xf numFmtId="0" fontId="3" fillId="6" borderId="0" xfId="0" applyFont="1" applyFill="1"/>
    <xf numFmtId="0" fontId="3" fillId="6" borderId="8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568"/>
      <color rgb="FFB3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70603674540683"/>
          <c:y val="5.0925925925925923E-2"/>
          <c:w val="0.83187226596675412"/>
          <c:h val="0.74387357830271217"/>
        </c:manualLayout>
      </c:layout>
      <c:barChart>
        <c:barDir val="col"/>
        <c:grouping val="clustered"/>
        <c:varyColors val="0"/>
        <c:ser>
          <c:idx val="0"/>
          <c:order val="0"/>
          <c:tx>
            <c:v>Red Nodules</c:v>
          </c:tx>
          <c:spPr>
            <a:solidFill>
              <a:srgbClr val="B31111"/>
            </a:solidFill>
            <a:ln>
              <a:noFill/>
            </a:ln>
            <a:effectLst/>
          </c:spPr>
          <c:invertIfNegative val="0"/>
          <c:cat>
            <c:strRef>
              <c:f>'L.rectus nodules'!$B$5:$B$14</c:f>
              <c:strCach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+1</c:v>
                </c:pt>
                <c:pt idx="4">
                  <c:v>+2</c:v>
                </c:pt>
                <c:pt idx="5">
                  <c:v>+3</c:v>
                </c:pt>
                <c:pt idx="6">
                  <c:v>+4</c:v>
                </c:pt>
                <c:pt idx="7">
                  <c:v>+5</c:v>
                </c:pt>
                <c:pt idx="8">
                  <c:v>+6</c:v>
                </c:pt>
                <c:pt idx="9">
                  <c:v>+7</c:v>
                </c:pt>
              </c:strCache>
            </c:strRef>
          </c:cat>
          <c:val>
            <c:numRef>
              <c:f>'L.rectus nodules'!$C$5:$C$14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E-4789-A2CF-BF4028E3B16A}"/>
            </c:ext>
          </c:extLst>
        </c:ser>
        <c:ser>
          <c:idx val="1"/>
          <c:order val="1"/>
          <c:tx>
            <c:v>Orange Bumps</c:v>
          </c:tx>
          <c:spPr>
            <a:solidFill>
              <a:srgbClr val="F4B568"/>
            </a:solidFill>
            <a:ln>
              <a:noFill/>
            </a:ln>
            <a:effectLst/>
          </c:spPr>
          <c:invertIfNegative val="0"/>
          <c:val>
            <c:numRef>
              <c:f>'L.rectus nodules'!$D$5:$D$14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E-4789-A2CF-BF4028E3B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359152"/>
        <c:axId val="1590375952"/>
      </c:barChart>
      <c:catAx>
        <c:axId val="15903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i="1"/>
                  <a:t>L.</a:t>
                </a:r>
                <a:r>
                  <a:rPr lang="en-AU" i="1" baseline="0"/>
                  <a:t> rectus </a:t>
                </a:r>
                <a:r>
                  <a:rPr lang="en-AU" i="0" baseline="0"/>
                  <a:t>subjects</a:t>
                </a:r>
                <a:endParaRPr lang="en-AU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75952"/>
        <c:crosses val="autoZero"/>
        <c:auto val="1"/>
        <c:lblAlgn val="ctr"/>
        <c:lblOffset val="100"/>
        <c:noMultiLvlLbl val="0"/>
      </c:catAx>
      <c:valAx>
        <c:axId val="1590375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Nodule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91163604549434"/>
          <c:y val="8.3911490230387867E-2"/>
          <c:w val="0.26390338004698893"/>
          <c:h val="0.14690142898804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'L.rectus weights'!$E$6:$E$10</c:f>
              <c:strCache>
                <c:ptCount val="5"/>
                <c:pt idx="0">
                  <c:v>-ve Control</c:v>
                </c:pt>
                <c:pt idx="1">
                  <c:v>Inoculated</c:v>
                </c:pt>
                <c:pt idx="2">
                  <c:v>Nodules and/or Bumps</c:v>
                </c:pt>
                <c:pt idx="3">
                  <c:v>Nodules</c:v>
                </c:pt>
                <c:pt idx="4">
                  <c:v>Bumps</c:v>
                </c:pt>
              </c:strCache>
            </c:strRef>
          </c:cat>
          <c:val>
            <c:numRef>
              <c:f>'L.rectus weights'!$F$6:$F$10</c:f>
              <c:numCache>
                <c:formatCode>0</c:formatCode>
                <c:ptCount val="5"/>
                <c:pt idx="0">
                  <c:v>4.5</c:v>
                </c:pt>
                <c:pt idx="1">
                  <c:v>3.3333333333333335</c:v>
                </c:pt>
                <c:pt idx="2">
                  <c:v>3.2</c:v>
                </c:pt>
                <c:pt idx="3">
                  <c:v>4.333333333333333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3-4B38-82CD-9C492F464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8144"/>
        <c:axId val="48242384"/>
      </c:barChart>
      <c:catAx>
        <c:axId val="4824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Plant</a:t>
                </a:r>
                <a:r>
                  <a:rPr lang="en-AU" baseline="0"/>
                  <a:t> Type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2384"/>
        <c:crosses val="autoZero"/>
        <c:auto val="1"/>
        <c:lblAlgn val="ctr"/>
        <c:lblOffset val="100"/>
        <c:noMultiLvlLbl val="0"/>
      </c:catAx>
      <c:valAx>
        <c:axId val="4824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Average dried wieght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158750</xdr:rowOff>
    </xdr:from>
    <xdr:to>
      <xdr:col>10</xdr:col>
      <xdr:colOff>400050</xdr:colOff>
      <xdr:row>20</xdr:row>
      <xdr:rowOff>38100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4B7A0F6-D05F-F963-C081-6FD832E44F00}"/>
            </a:ext>
          </a:extLst>
        </xdr:cNvPr>
        <xdr:cNvGrpSpPr/>
      </xdr:nvGrpSpPr>
      <xdr:grpSpPr>
        <a:xfrm>
          <a:off x="3768725" y="158750"/>
          <a:ext cx="3457575" cy="3568700"/>
          <a:chOff x="3971925" y="234950"/>
          <a:chExt cx="4746337" cy="35687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30E62D6-AD38-AB8A-3EB4-A46BE2AA996F}"/>
              </a:ext>
            </a:extLst>
          </xdr:cNvPr>
          <xdr:cNvGraphicFramePr/>
        </xdr:nvGraphicFramePr>
        <xdr:xfrm>
          <a:off x="3971925" y="2349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F509EFD-EB12-9EBB-C70D-9A9636595ED2}"/>
              </a:ext>
            </a:extLst>
          </xdr:cNvPr>
          <xdr:cNvSpPr txBox="1"/>
        </xdr:nvSpPr>
        <xdr:spPr>
          <a:xfrm>
            <a:off x="3975100" y="2952750"/>
            <a:ext cx="4743162" cy="850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1.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Nodule counts of the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nodulation assay. Negative controls are notated with the '-' prefix, while inoculated samples are notated with the '+' prefix. Counts for the nitrogen fixing nodules (Red Nodules) and the smaller non-fixing bumps (Orange Bumps) are displayed for each subject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2</xdr:row>
      <xdr:rowOff>50800</xdr:rowOff>
    </xdr:from>
    <xdr:to>
      <xdr:col>14</xdr:col>
      <xdr:colOff>590550</xdr:colOff>
      <xdr:row>18</xdr:row>
      <xdr:rowOff>82550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37BF21-5CF3-42E7-0615-FA5668181568}"/>
            </a:ext>
          </a:extLst>
        </xdr:cNvPr>
        <xdr:cNvGrpSpPr/>
      </xdr:nvGrpSpPr>
      <xdr:grpSpPr>
        <a:xfrm>
          <a:off x="6053521" y="415743"/>
          <a:ext cx="6237086" cy="2973186"/>
          <a:chOff x="5359400" y="419100"/>
          <a:chExt cx="4997450" cy="29908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E7D9ADA-A23B-F688-7AA7-45371594F648}"/>
              </a:ext>
            </a:extLst>
          </xdr:cNvPr>
          <xdr:cNvGraphicFramePr/>
        </xdr:nvGraphicFramePr>
        <xdr:xfrm>
          <a:off x="5368924" y="419100"/>
          <a:ext cx="48609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E446A68-EEB4-4B4B-9D16-9C16C2141452}"/>
              </a:ext>
            </a:extLst>
          </xdr:cNvPr>
          <xdr:cNvSpPr txBox="1"/>
        </xdr:nvSpPr>
        <xdr:spPr>
          <a:xfrm>
            <a:off x="5359400" y="3022600"/>
            <a:ext cx="4997450" cy="387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2.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Average dried weights (with S.E) of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areal cuttings, sorted by inoculation type (-ve Control, Inoculated) and nodulation type (Nodules and/or Bumps, Nodules, Bumps) 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A539-EC0A-4222-BB1B-C46D981F76A6}">
  <dimension ref="B1:P22"/>
  <sheetViews>
    <sheetView topLeftCell="A4" workbookViewId="0">
      <selection activeCell="P20" sqref="P20"/>
    </sheetView>
  </sheetViews>
  <sheetFormatPr defaultRowHeight="14.5" x14ac:dyDescent="0.35"/>
  <cols>
    <col min="3" max="3" width="16.1796875" customWidth="1"/>
    <col min="6" max="6" width="16.6328125" customWidth="1"/>
    <col min="9" max="9" width="12.36328125" customWidth="1"/>
    <col min="12" max="12" width="17.26953125" customWidth="1"/>
    <col min="14" max="14" width="9.90625" customWidth="1"/>
    <col min="15" max="15" width="17.54296875" customWidth="1"/>
    <col min="16" max="16" width="8.7265625" customWidth="1"/>
  </cols>
  <sheetData>
    <row r="1" spans="2:16" x14ac:dyDescent="0.35">
      <c r="B1" s="63" t="s">
        <v>90</v>
      </c>
      <c r="C1" s="63"/>
      <c r="D1" s="63"/>
      <c r="E1" s="63"/>
      <c r="F1" s="63"/>
      <c r="G1" s="63"/>
    </row>
    <row r="3" spans="2:16" x14ac:dyDescent="0.35">
      <c r="B3" s="16" t="s">
        <v>89</v>
      </c>
      <c r="E3" s="16" t="s">
        <v>88</v>
      </c>
      <c r="H3" s="16" t="s">
        <v>87</v>
      </c>
      <c r="K3" s="16" t="s">
        <v>86</v>
      </c>
      <c r="N3" s="16" t="s">
        <v>101</v>
      </c>
    </row>
    <row r="4" spans="2:16" ht="15" thickBot="1" x14ac:dyDescent="0.4">
      <c r="B4" s="2" t="s">
        <v>9</v>
      </c>
      <c r="C4" s="3" t="s">
        <v>11</v>
      </c>
      <c r="E4" s="2" t="s">
        <v>9</v>
      </c>
      <c r="F4" s="3" t="s">
        <v>11</v>
      </c>
      <c r="H4" s="2" t="s">
        <v>9</v>
      </c>
      <c r="I4" s="3" t="s">
        <v>11</v>
      </c>
      <c r="K4" s="2" t="s">
        <v>9</v>
      </c>
      <c r="L4" s="3" t="s">
        <v>11</v>
      </c>
      <c r="N4" s="2" t="s">
        <v>9</v>
      </c>
      <c r="O4" s="19" t="s">
        <v>11</v>
      </c>
    </row>
    <row r="5" spans="2:16" x14ac:dyDescent="0.35">
      <c r="B5" s="52" t="s">
        <v>80</v>
      </c>
      <c r="C5" s="6">
        <v>6</v>
      </c>
      <c r="E5" s="52" t="s">
        <v>80</v>
      </c>
      <c r="F5" s="6">
        <v>6</v>
      </c>
      <c r="H5" s="51" t="s">
        <v>80</v>
      </c>
      <c r="I5" s="50" t="s">
        <v>67</v>
      </c>
      <c r="K5" s="17" t="s">
        <v>77</v>
      </c>
      <c r="L5" s="9">
        <v>3</v>
      </c>
      <c r="N5" s="52" t="s">
        <v>91</v>
      </c>
      <c r="O5" s="12">
        <v>3.5</v>
      </c>
    </row>
    <row r="6" spans="2:16" x14ac:dyDescent="0.35">
      <c r="B6" s="17" t="s">
        <v>78</v>
      </c>
      <c r="C6" s="9">
        <v>4</v>
      </c>
      <c r="E6" s="17" t="s">
        <v>78</v>
      </c>
      <c r="F6" s="9">
        <v>4</v>
      </c>
      <c r="H6" s="17" t="s">
        <v>77</v>
      </c>
      <c r="I6" s="9">
        <v>3</v>
      </c>
      <c r="K6" s="17" t="s">
        <v>75</v>
      </c>
      <c r="L6" s="9">
        <v>3</v>
      </c>
      <c r="N6" s="17" t="s">
        <v>92</v>
      </c>
      <c r="O6" s="12">
        <v>5</v>
      </c>
    </row>
    <row r="7" spans="2:16" x14ac:dyDescent="0.35">
      <c r="B7" s="17" t="s">
        <v>76</v>
      </c>
      <c r="C7" s="9">
        <v>6</v>
      </c>
      <c r="E7" s="17" t="s">
        <v>76</v>
      </c>
      <c r="F7" s="9">
        <v>6</v>
      </c>
      <c r="H7" s="17" t="s">
        <v>75</v>
      </c>
      <c r="I7" s="9">
        <v>3</v>
      </c>
      <c r="K7" s="11" t="s">
        <v>73</v>
      </c>
      <c r="L7" s="9">
        <v>4</v>
      </c>
      <c r="N7" s="17" t="s">
        <v>93</v>
      </c>
      <c r="O7" s="12">
        <v>5</v>
      </c>
    </row>
    <row r="8" spans="2:16" x14ac:dyDescent="0.35">
      <c r="B8" s="11" t="s">
        <v>74</v>
      </c>
      <c r="C8" s="9">
        <v>4</v>
      </c>
      <c r="E8" s="55" t="s">
        <v>74</v>
      </c>
      <c r="F8" s="54">
        <v>4</v>
      </c>
      <c r="H8" s="11" t="s">
        <v>73</v>
      </c>
      <c r="I8" s="9">
        <v>4</v>
      </c>
      <c r="K8" s="11" t="s">
        <v>71</v>
      </c>
      <c r="L8" s="9">
        <v>5</v>
      </c>
      <c r="N8" s="11" t="s">
        <v>94</v>
      </c>
      <c r="O8" s="12">
        <v>4</v>
      </c>
    </row>
    <row r="9" spans="2:16" x14ac:dyDescent="0.35">
      <c r="B9" s="11" t="s">
        <v>72</v>
      </c>
      <c r="C9" s="9">
        <v>7</v>
      </c>
      <c r="E9" s="57" t="s">
        <v>72</v>
      </c>
      <c r="F9" s="59">
        <v>7</v>
      </c>
      <c r="H9" s="11" t="s">
        <v>71</v>
      </c>
      <c r="I9" s="9">
        <v>5</v>
      </c>
      <c r="K9" s="57" t="s">
        <v>69</v>
      </c>
      <c r="L9" s="59">
        <v>3</v>
      </c>
      <c r="N9" s="55" t="s">
        <v>95</v>
      </c>
      <c r="O9" s="56">
        <v>5</v>
      </c>
    </row>
    <row r="10" spans="2:16" x14ac:dyDescent="0.35">
      <c r="B10" s="11" t="s">
        <v>70</v>
      </c>
      <c r="C10" s="9">
        <v>5</v>
      </c>
      <c r="E10" s="11" t="s">
        <v>70</v>
      </c>
      <c r="F10" s="9">
        <v>5</v>
      </c>
      <c r="H10" s="11" t="s">
        <v>69</v>
      </c>
      <c r="I10" s="9">
        <v>3</v>
      </c>
      <c r="K10" s="57" t="s">
        <v>66</v>
      </c>
      <c r="L10" s="59">
        <v>1</v>
      </c>
      <c r="N10" s="55" t="s">
        <v>96</v>
      </c>
      <c r="O10" s="56">
        <v>3</v>
      </c>
    </row>
    <row r="11" spans="2:16" x14ac:dyDescent="0.35">
      <c r="B11" s="48" t="s">
        <v>68</v>
      </c>
      <c r="C11" s="47" t="s">
        <v>67</v>
      </c>
      <c r="E11" s="55" t="s">
        <v>65</v>
      </c>
      <c r="F11" s="54">
        <v>2</v>
      </c>
      <c r="H11" s="11" t="s">
        <v>66</v>
      </c>
      <c r="I11" s="9">
        <v>1</v>
      </c>
      <c r="K11" s="57" t="s">
        <v>64</v>
      </c>
      <c r="L11" s="59">
        <v>1</v>
      </c>
      <c r="N11" s="11" t="s">
        <v>97</v>
      </c>
      <c r="O11" s="13" t="s">
        <v>13</v>
      </c>
      <c r="P11" t="s">
        <v>109</v>
      </c>
    </row>
    <row r="12" spans="2:16" x14ac:dyDescent="0.35">
      <c r="B12" s="11" t="s">
        <v>65</v>
      </c>
      <c r="C12" s="9">
        <v>2</v>
      </c>
      <c r="E12" s="55" t="s">
        <v>63</v>
      </c>
      <c r="F12" s="54">
        <v>8</v>
      </c>
      <c r="H12" s="11" t="s">
        <v>64</v>
      </c>
      <c r="I12" s="9">
        <v>1</v>
      </c>
      <c r="K12" s="57" t="s">
        <v>62</v>
      </c>
      <c r="L12" s="59">
        <v>3</v>
      </c>
      <c r="N12" s="55" t="s">
        <v>98</v>
      </c>
      <c r="O12" s="56">
        <v>5</v>
      </c>
    </row>
    <row r="13" spans="2:16" x14ac:dyDescent="0.35">
      <c r="B13" s="11" t="s">
        <v>63</v>
      </c>
      <c r="C13" s="9">
        <v>8</v>
      </c>
      <c r="H13" s="11" t="s">
        <v>62</v>
      </c>
      <c r="I13" s="9">
        <v>3</v>
      </c>
      <c r="K13" s="11" t="s">
        <v>60</v>
      </c>
      <c r="L13" s="9">
        <v>3</v>
      </c>
      <c r="N13" s="57" t="s">
        <v>99</v>
      </c>
      <c r="O13" s="58">
        <v>2</v>
      </c>
    </row>
    <row r="14" spans="2:16" x14ac:dyDescent="0.35">
      <c r="B14" s="48" t="s">
        <v>61</v>
      </c>
      <c r="C14" s="47" t="s">
        <v>67</v>
      </c>
      <c r="E14" s="53"/>
      <c r="F14" s="1"/>
      <c r="H14" s="11" t="s">
        <v>60</v>
      </c>
      <c r="I14" s="9">
        <v>3</v>
      </c>
      <c r="K14" s="53"/>
      <c r="L14" s="1"/>
      <c r="N14" s="57" t="s">
        <v>100</v>
      </c>
      <c r="O14" s="58">
        <v>1</v>
      </c>
    </row>
    <row r="18" spans="6:16" x14ac:dyDescent="0.35">
      <c r="F18" s="64" t="s">
        <v>85</v>
      </c>
      <c r="G18" s="64"/>
      <c r="H18" s="1"/>
      <c r="I18" s="1"/>
      <c r="J18" s="1"/>
      <c r="K18" s="1"/>
      <c r="L18" s="64" t="s">
        <v>84</v>
      </c>
      <c r="M18" s="64"/>
      <c r="O18" s="64" t="s">
        <v>102</v>
      </c>
      <c r="P18" s="64"/>
    </row>
    <row r="19" spans="6:16" x14ac:dyDescent="0.35">
      <c r="F19" s="8" t="s">
        <v>103</v>
      </c>
      <c r="G19" s="10">
        <f>AVERAGE(F5:F7,F10)</f>
        <v>5.25</v>
      </c>
      <c r="H19" s="1"/>
      <c r="I19" s="1"/>
      <c r="J19" s="1"/>
      <c r="K19" s="1"/>
      <c r="L19" s="8" t="s">
        <v>103</v>
      </c>
      <c r="M19" s="10">
        <f>AVERAGE(L5:L8,L13)</f>
        <v>3.6</v>
      </c>
      <c r="O19" s="8" t="s">
        <v>103</v>
      </c>
      <c r="P19" s="10">
        <f>AVERAGE(O5:O8,1)</f>
        <v>3.7</v>
      </c>
    </row>
    <row r="20" spans="6:16" x14ac:dyDescent="0.35">
      <c r="F20" s="8" t="s">
        <v>83</v>
      </c>
      <c r="G20" s="10">
        <f>AVERAGE(F8:F9,F11:F12)</f>
        <v>5.25</v>
      </c>
      <c r="H20" s="1"/>
      <c r="I20" s="1"/>
      <c r="J20" s="1"/>
      <c r="K20" s="1"/>
      <c r="L20" s="8" t="s">
        <v>83</v>
      </c>
      <c r="M20" s="10">
        <f>AVERAGE(L9:L12)</f>
        <v>2</v>
      </c>
      <c r="O20" s="8" t="s">
        <v>83</v>
      </c>
      <c r="P20" s="10">
        <f>AVERAGE(O9:O12)</f>
        <v>4.333333333333333</v>
      </c>
    </row>
    <row r="21" spans="6:16" x14ac:dyDescent="0.35">
      <c r="F21" s="60" t="s">
        <v>20</v>
      </c>
      <c r="G21" s="61">
        <f>AVERAGE(F8,F11:F12)</f>
        <v>4.666666666666667</v>
      </c>
      <c r="L21" s="60" t="s">
        <v>20</v>
      </c>
      <c r="M21" s="61">
        <v>0</v>
      </c>
      <c r="O21" s="60" t="s">
        <v>20</v>
      </c>
      <c r="P21" s="61">
        <f>AVERAGE(O9:O10,O12)</f>
        <v>4.333333333333333</v>
      </c>
    </row>
    <row r="22" spans="6:16" x14ac:dyDescent="0.35">
      <c r="F22" s="60" t="s">
        <v>104</v>
      </c>
      <c r="G22" s="61">
        <f>AVERAGE(F9)</f>
        <v>7</v>
      </c>
      <c r="L22" s="60" t="s">
        <v>104</v>
      </c>
      <c r="M22" s="61">
        <f>AVERAGE(L9:L12)</f>
        <v>2</v>
      </c>
      <c r="O22" s="60" t="s">
        <v>104</v>
      </c>
      <c r="P22" s="61">
        <f>AVERAGE(O13:O14)</f>
        <v>1.5</v>
      </c>
    </row>
  </sheetData>
  <mergeCells count="4">
    <mergeCell ref="B1:G1"/>
    <mergeCell ref="F18:G18"/>
    <mergeCell ref="L18:M18"/>
    <mergeCell ref="O18:P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AA7-4135-4F1C-80D4-4CEE87E12F0A}">
  <dimension ref="B1:L24"/>
  <sheetViews>
    <sheetView tabSelected="1" topLeftCell="A6" workbookViewId="0">
      <selection activeCell="F25" sqref="F25"/>
    </sheetView>
  </sheetViews>
  <sheetFormatPr defaultRowHeight="14.5" x14ac:dyDescent="0.35"/>
  <cols>
    <col min="3" max="3" width="13.81640625" customWidth="1"/>
    <col min="4" max="4" width="14.08984375" customWidth="1"/>
    <col min="7" max="7" width="16.1796875" customWidth="1"/>
    <col min="8" max="8" width="15" customWidth="1"/>
    <col min="11" max="11" width="14.7265625" customWidth="1"/>
    <col min="12" max="12" width="13.1796875" customWidth="1"/>
  </cols>
  <sheetData>
    <row r="1" spans="2:12" x14ac:dyDescent="0.35">
      <c r="B1" s="63" t="s">
        <v>90</v>
      </c>
      <c r="C1" s="63"/>
      <c r="D1" s="63"/>
      <c r="E1" s="63"/>
      <c r="F1" s="63"/>
      <c r="G1" s="63"/>
    </row>
    <row r="3" spans="2:12" x14ac:dyDescent="0.35">
      <c r="B3" s="16" t="s">
        <v>82</v>
      </c>
      <c r="C3" s="1"/>
      <c r="D3" s="1"/>
      <c r="F3" s="16" t="s">
        <v>81</v>
      </c>
      <c r="G3" s="1"/>
      <c r="H3" s="1"/>
      <c r="J3" s="16" t="s">
        <v>10</v>
      </c>
    </row>
    <row r="4" spans="2:12" x14ac:dyDescent="0.35">
      <c r="B4" s="1"/>
      <c r="C4" s="1"/>
      <c r="D4" s="1"/>
      <c r="F4" s="1"/>
      <c r="G4" s="1"/>
      <c r="H4" s="1"/>
    </row>
    <row r="5" spans="2:12" ht="15" thickBot="1" x14ac:dyDescent="0.4">
      <c r="B5" s="2" t="s">
        <v>9</v>
      </c>
      <c r="C5" s="3" t="s">
        <v>0</v>
      </c>
      <c r="D5" s="4" t="s">
        <v>1</v>
      </c>
      <c r="F5" s="2" t="s">
        <v>9</v>
      </c>
      <c r="G5" s="3" t="s">
        <v>0</v>
      </c>
      <c r="H5" s="4" t="s">
        <v>1</v>
      </c>
      <c r="J5" s="2" t="s">
        <v>9</v>
      </c>
      <c r="K5" s="3" t="s">
        <v>0</v>
      </c>
      <c r="L5" s="4" t="s">
        <v>1</v>
      </c>
    </row>
    <row r="6" spans="2:12" x14ac:dyDescent="0.35">
      <c r="B6" s="52" t="s">
        <v>80</v>
      </c>
      <c r="C6" s="6">
        <v>0</v>
      </c>
      <c r="D6" s="7">
        <v>0</v>
      </c>
      <c r="F6" s="51" t="s">
        <v>79</v>
      </c>
      <c r="G6" s="50" t="s">
        <v>67</v>
      </c>
      <c r="H6" s="49" t="s">
        <v>67</v>
      </c>
      <c r="J6" s="52" t="s">
        <v>91</v>
      </c>
      <c r="K6" s="6">
        <v>0</v>
      </c>
      <c r="L6" s="7">
        <v>0</v>
      </c>
    </row>
    <row r="7" spans="2:12" x14ac:dyDescent="0.35">
      <c r="B7" s="17" t="s">
        <v>78</v>
      </c>
      <c r="C7" s="9">
        <v>0</v>
      </c>
      <c r="D7" s="10">
        <v>0</v>
      </c>
      <c r="F7" s="17" t="s">
        <v>77</v>
      </c>
      <c r="G7" s="9">
        <v>0</v>
      </c>
      <c r="H7" s="10">
        <v>0</v>
      </c>
      <c r="J7" s="17" t="s">
        <v>92</v>
      </c>
      <c r="K7" s="9">
        <v>0</v>
      </c>
      <c r="L7" s="10">
        <v>0</v>
      </c>
    </row>
    <row r="8" spans="2:12" x14ac:dyDescent="0.35">
      <c r="B8" s="17" t="s">
        <v>76</v>
      </c>
      <c r="C8" s="9">
        <v>0</v>
      </c>
      <c r="D8" s="10">
        <v>0</v>
      </c>
      <c r="F8" s="17" t="s">
        <v>75</v>
      </c>
      <c r="G8" s="9">
        <v>0</v>
      </c>
      <c r="H8" s="10">
        <v>0</v>
      </c>
      <c r="J8" s="17" t="s">
        <v>93</v>
      </c>
      <c r="K8" s="9">
        <v>0</v>
      </c>
      <c r="L8" s="10">
        <v>0</v>
      </c>
    </row>
    <row r="9" spans="2:12" x14ac:dyDescent="0.35">
      <c r="B9" s="11" t="s">
        <v>74</v>
      </c>
      <c r="C9" s="9">
        <v>2</v>
      </c>
      <c r="D9" s="10">
        <v>0</v>
      </c>
      <c r="F9" s="11" t="s">
        <v>73</v>
      </c>
      <c r="G9" s="9">
        <v>0</v>
      </c>
      <c r="H9" s="10">
        <v>0</v>
      </c>
      <c r="J9" s="11" t="s">
        <v>94</v>
      </c>
      <c r="K9" s="9">
        <v>0</v>
      </c>
      <c r="L9" s="10">
        <v>0</v>
      </c>
    </row>
    <row r="10" spans="2:12" x14ac:dyDescent="0.35">
      <c r="B10" s="11" t="s">
        <v>72</v>
      </c>
      <c r="C10" s="9">
        <v>0</v>
      </c>
      <c r="D10" s="10">
        <v>1</v>
      </c>
      <c r="F10" s="11" t="s">
        <v>71</v>
      </c>
      <c r="G10" s="9">
        <v>0</v>
      </c>
      <c r="H10" s="10">
        <v>0</v>
      </c>
      <c r="J10" s="11" t="s">
        <v>95</v>
      </c>
      <c r="K10" s="9">
        <v>1</v>
      </c>
      <c r="L10" s="10">
        <v>6</v>
      </c>
    </row>
    <row r="11" spans="2:12" x14ac:dyDescent="0.35">
      <c r="B11" s="11" t="s">
        <v>70</v>
      </c>
      <c r="C11" s="9">
        <v>0</v>
      </c>
      <c r="D11" s="10">
        <v>0</v>
      </c>
      <c r="F11" s="11" t="s">
        <v>69</v>
      </c>
      <c r="G11" s="9">
        <v>0</v>
      </c>
      <c r="H11" s="10">
        <v>10</v>
      </c>
      <c r="J11" s="11" t="s">
        <v>96</v>
      </c>
      <c r="K11" s="9">
        <v>4</v>
      </c>
      <c r="L11" s="10">
        <v>5</v>
      </c>
    </row>
    <row r="12" spans="2:12" x14ac:dyDescent="0.35">
      <c r="B12" s="48" t="s">
        <v>68</v>
      </c>
      <c r="C12" s="47" t="s">
        <v>67</v>
      </c>
      <c r="D12" s="46" t="s">
        <v>67</v>
      </c>
      <c r="F12" s="11" t="s">
        <v>66</v>
      </c>
      <c r="G12" s="9">
        <v>0</v>
      </c>
      <c r="H12" s="10">
        <v>10</v>
      </c>
      <c r="J12" s="11" t="s">
        <v>97</v>
      </c>
      <c r="K12" s="9">
        <v>0</v>
      </c>
      <c r="L12" s="10">
        <v>0</v>
      </c>
    </row>
    <row r="13" spans="2:12" x14ac:dyDescent="0.35">
      <c r="B13" s="11" t="s">
        <v>65</v>
      </c>
      <c r="C13" s="9">
        <v>0</v>
      </c>
      <c r="D13" s="10">
        <v>0</v>
      </c>
      <c r="F13" s="11" t="s">
        <v>64</v>
      </c>
      <c r="G13" s="9">
        <v>0</v>
      </c>
      <c r="H13" s="10">
        <v>26</v>
      </c>
      <c r="J13" s="11" t="s">
        <v>98</v>
      </c>
      <c r="K13" s="9">
        <v>3</v>
      </c>
      <c r="L13" s="10">
        <v>1</v>
      </c>
    </row>
    <row r="14" spans="2:12" x14ac:dyDescent="0.35">
      <c r="B14" s="11" t="s">
        <v>63</v>
      </c>
      <c r="C14" s="9">
        <v>2</v>
      </c>
      <c r="D14" s="10">
        <v>0</v>
      </c>
      <c r="F14" s="11" t="s">
        <v>62</v>
      </c>
      <c r="G14" s="9">
        <v>0</v>
      </c>
      <c r="H14" s="10">
        <v>9</v>
      </c>
      <c r="J14" s="11" t="s">
        <v>99</v>
      </c>
      <c r="K14" s="9">
        <v>0</v>
      </c>
      <c r="L14" s="10">
        <v>3</v>
      </c>
    </row>
    <row r="15" spans="2:12" x14ac:dyDescent="0.35">
      <c r="B15" s="11" t="s">
        <v>61</v>
      </c>
      <c r="C15" s="9">
        <v>1</v>
      </c>
      <c r="D15" s="10">
        <v>2</v>
      </c>
      <c r="F15" s="11" t="s">
        <v>60</v>
      </c>
      <c r="G15" s="9">
        <v>0</v>
      </c>
      <c r="H15" s="10">
        <v>0</v>
      </c>
      <c r="J15" s="11" t="s">
        <v>100</v>
      </c>
      <c r="K15" s="9">
        <v>0</v>
      </c>
      <c r="L15" s="10">
        <v>1</v>
      </c>
    </row>
    <row r="18" spans="2:6" x14ac:dyDescent="0.35">
      <c r="D18" t="s">
        <v>89</v>
      </c>
      <c r="E18" t="s">
        <v>87</v>
      </c>
      <c r="F18" s="13" t="s">
        <v>101</v>
      </c>
    </row>
    <row r="19" spans="2:6" x14ac:dyDescent="0.35">
      <c r="B19" s="62"/>
      <c r="C19" t="s">
        <v>107</v>
      </c>
      <c r="D19">
        <f>100*3/9</f>
        <v>33.333333333333336</v>
      </c>
      <c r="E19">
        <v>0</v>
      </c>
      <c r="F19">
        <f>100*3/9</f>
        <v>33.333333333333336</v>
      </c>
    </row>
    <row r="20" spans="2:6" x14ac:dyDescent="0.35">
      <c r="B20" s="62"/>
      <c r="C20" t="s">
        <v>108</v>
      </c>
      <c r="D20">
        <f>100*2/9</f>
        <v>22.222222222222221</v>
      </c>
      <c r="E20">
        <f>100*4/9</f>
        <v>44.444444444444443</v>
      </c>
      <c r="F20">
        <f>100*5/9</f>
        <v>55.555555555555557</v>
      </c>
    </row>
    <row r="21" spans="2:6" x14ac:dyDescent="0.35">
      <c r="C21" t="s">
        <v>105</v>
      </c>
      <c r="D21">
        <f>AVERAGE(C9,C14:C15)</f>
        <v>1.6666666666666667</v>
      </c>
      <c r="E21">
        <v>0</v>
      </c>
      <c r="F21">
        <f>AVERAGE(K10:K11,K13)</f>
        <v>2.6666666666666665</v>
      </c>
    </row>
    <row r="22" spans="2:6" x14ac:dyDescent="0.35">
      <c r="C22" t="s">
        <v>106</v>
      </c>
      <c r="D22">
        <f>AVERAGE(D10,D15)</f>
        <v>1.5</v>
      </c>
      <c r="E22">
        <f>AVERAGE(H11:H14)</f>
        <v>13.75</v>
      </c>
      <c r="F22">
        <f>AVERAGE(L10:L11,L13:L15)</f>
        <v>3.2</v>
      </c>
    </row>
    <row r="24" spans="2:6" x14ac:dyDescent="0.35">
      <c r="C24" t="s">
        <v>110</v>
      </c>
      <c r="D24">
        <f ca="1">100*5/9</f>
        <v>55.555555555555557</v>
      </c>
      <c r="E24">
        <f ca="1">E20</f>
        <v>44.444444444444443</v>
      </c>
      <c r="F24">
        <f ca="1">100*8/9</f>
        <v>88.888888888888886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7790-833C-4144-90A0-AB3E155E1C96}">
  <dimension ref="B1:O11"/>
  <sheetViews>
    <sheetView workbookViewId="0">
      <selection activeCell="H15" sqref="H15"/>
    </sheetView>
  </sheetViews>
  <sheetFormatPr defaultRowHeight="14.5" x14ac:dyDescent="0.35"/>
  <cols>
    <col min="2" max="2" width="14.54296875" customWidth="1"/>
    <col min="5" max="6" width="8.7265625" customWidth="1"/>
    <col min="8" max="8" width="14.54296875" customWidth="1"/>
    <col min="14" max="14" width="10.90625" customWidth="1"/>
    <col min="15" max="15" width="14.1796875" customWidth="1"/>
  </cols>
  <sheetData>
    <row r="1" spans="2:15" x14ac:dyDescent="0.35">
      <c r="B1" t="s">
        <v>50</v>
      </c>
      <c r="H1" t="s">
        <v>51</v>
      </c>
    </row>
    <row r="2" spans="2:15" x14ac:dyDescent="0.35">
      <c r="C2" s="63" t="s">
        <v>46</v>
      </c>
      <c r="D2" s="63"/>
      <c r="E2" s="63"/>
      <c r="F2" s="63"/>
      <c r="H2" s="32"/>
      <c r="I2" s="65" t="s">
        <v>46</v>
      </c>
      <c r="J2" s="65"/>
      <c r="K2" s="65"/>
      <c r="L2" s="65"/>
    </row>
    <row r="3" spans="2:15" ht="29.5" customHeight="1" x14ac:dyDescent="0.35">
      <c r="B3" s="29" t="s">
        <v>43</v>
      </c>
      <c r="C3" s="30" t="s">
        <v>44</v>
      </c>
      <c r="D3" s="30">
        <v>17857</v>
      </c>
      <c r="E3" s="30">
        <v>17641</v>
      </c>
      <c r="F3" s="31" t="s">
        <v>45</v>
      </c>
      <c r="H3" s="33" t="s">
        <v>43</v>
      </c>
      <c r="I3" s="34" t="s">
        <v>44</v>
      </c>
      <c r="J3" s="34">
        <v>17857</v>
      </c>
      <c r="K3" s="34">
        <v>17641</v>
      </c>
      <c r="L3" s="35" t="s">
        <v>45</v>
      </c>
    </row>
    <row r="4" spans="2:15" ht="18" customHeight="1" x14ac:dyDescent="0.35">
      <c r="B4" s="24">
        <v>1</v>
      </c>
      <c r="C4" s="25">
        <v>0.8</v>
      </c>
      <c r="D4" s="25">
        <v>0.8</v>
      </c>
      <c r="E4" s="25">
        <v>0.8</v>
      </c>
      <c r="F4" s="26">
        <v>0.8</v>
      </c>
      <c r="H4" s="37" t="s">
        <v>59</v>
      </c>
      <c r="I4" s="38" t="s">
        <v>49</v>
      </c>
      <c r="J4" s="38" t="s">
        <v>49</v>
      </c>
      <c r="K4" s="38" t="s">
        <v>48</v>
      </c>
      <c r="L4" s="39" t="s">
        <v>49</v>
      </c>
      <c r="N4" s="42" t="s">
        <v>46</v>
      </c>
      <c r="O4" s="43" t="s">
        <v>54</v>
      </c>
    </row>
    <row r="5" spans="2:15" ht="18" customHeight="1" x14ac:dyDescent="0.35">
      <c r="B5" s="27">
        <v>4.8611111111111112E-2</v>
      </c>
      <c r="C5" s="25">
        <v>0.8</v>
      </c>
      <c r="D5" s="25">
        <v>0.8</v>
      </c>
      <c r="E5" s="25">
        <v>0.8</v>
      </c>
      <c r="F5" s="26">
        <v>0.8</v>
      </c>
      <c r="H5" s="36">
        <v>4.8611111111111112E-2</v>
      </c>
      <c r="I5" s="38" t="s">
        <v>48</v>
      </c>
      <c r="J5" s="38" t="s">
        <v>49</v>
      </c>
      <c r="K5" s="38" t="s">
        <v>48</v>
      </c>
      <c r="L5" s="40" t="s">
        <v>49</v>
      </c>
      <c r="N5" s="44" t="s">
        <v>44</v>
      </c>
      <c r="O5" s="45">
        <v>0.6</v>
      </c>
    </row>
    <row r="6" spans="2:15" ht="18" customHeight="1" x14ac:dyDescent="0.35">
      <c r="B6" s="28" t="s">
        <v>37</v>
      </c>
      <c r="C6" s="25">
        <v>0.8</v>
      </c>
      <c r="D6" s="25">
        <v>0.8</v>
      </c>
      <c r="E6" s="25">
        <v>0.8</v>
      </c>
      <c r="F6" s="26">
        <v>0.8</v>
      </c>
      <c r="H6" s="37" t="s">
        <v>37</v>
      </c>
      <c r="I6" s="38" t="s">
        <v>48</v>
      </c>
      <c r="J6" s="38" t="s">
        <v>49</v>
      </c>
      <c r="K6" s="38" t="s">
        <v>48</v>
      </c>
      <c r="L6" s="40" t="s">
        <v>48</v>
      </c>
      <c r="N6" s="44">
        <v>17578</v>
      </c>
      <c r="O6" s="45">
        <v>0.3</v>
      </c>
    </row>
    <row r="7" spans="2:15" ht="18" customHeight="1" x14ac:dyDescent="0.35">
      <c r="B7" s="28" t="s">
        <v>38</v>
      </c>
      <c r="C7" s="25">
        <v>0.8</v>
      </c>
      <c r="D7" s="25">
        <v>0.8</v>
      </c>
      <c r="E7" s="25">
        <v>0.8</v>
      </c>
      <c r="F7" s="26">
        <v>0.8</v>
      </c>
      <c r="H7" s="37" t="s">
        <v>38</v>
      </c>
      <c r="I7" s="38" t="s">
        <v>48</v>
      </c>
      <c r="J7" s="38" t="s">
        <v>49</v>
      </c>
      <c r="K7" s="38" t="s">
        <v>48</v>
      </c>
      <c r="L7" s="40" t="s">
        <v>48</v>
      </c>
      <c r="N7" s="44">
        <v>17641</v>
      </c>
      <c r="O7" s="45">
        <v>0</v>
      </c>
    </row>
    <row r="8" spans="2:15" ht="18" customHeight="1" x14ac:dyDescent="0.35">
      <c r="B8" s="28" t="s">
        <v>39</v>
      </c>
      <c r="C8" s="25">
        <v>0.8</v>
      </c>
      <c r="D8" s="25">
        <v>0.8</v>
      </c>
      <c r="E8" s="25">
        <v>0.8</v>
      </c>
      <c r="F8" s="26">
        <v>0.8</v>
      </c>
      <c r="H8" s="37" t="s">
        <v>39</v>
      </c>
      <c r="I8" s="38" t="s">
        <v>48</v>
      </c>
      <c r="J8" s="38" t="s">
        <v>49</v>
      </c>
      <c r="K8" s="38" t="s">
        <v>48</v>
      </c>
      <c r="L8" s="40" t="s">
        <v>48</v>
      </c>
      <c r="N8" s="44" t="s">
        <v>45</v>
      </c>
      <c r="O8" s="45">
        <v>0.3</v>
      </c>
    </row>
    <row r="9" spans="2:15" ht="18" customHeight="1" x14ac:dyDescent="0.35">
      <c r="B9" s="28" t="s">
        <v>40</v>
      </c>
      <c r="C9" s="25">
        <v>0.8</v>
      </c>
      <c r="D9" s="25">
        <v>0.8</v>
      </c>
      <c r="E9" s="25">
        <v>0.8</v>
      </c>
      <c r="F9" s="26">
        <v>0.8</v>
      </c>
      <c r="H9" s="37" t="s">
        <v>40</v>
      </c>
      <c r="I9" s="38" t="s">
        <v>47</v>
      </c>
      <c r="J9" s="38" t="s">
        <v>48</v>
      </c>
      <c r="K9" s="38" t="s">
        <v>48</v>
      </c>
      <c r="L9" s="40" t="s">
        <v>48</v>
      </c>
    </row>
    <row r="10" spans="2:15" ht="18" customHeight="1" x14ac:dyDescent="0.35">
      <c r="B10" s="28" t="s">
        <v>41</v>
      </c>
      <c r="C10" s="25">
        <v>0.8</v>
      </c>
      <c r="D10" s="25">
        <v>0.8</v>
      </c>
      <c r="E10" s="25">
        <v>0.8</v>
      </c>
      <c r="F10" s="26">
        <v>0.8</v>
      </c>
      <c r="H10" s="37" t="s">
        <v>41</v>
      </c>
      <c r="I10" s="38" t="s">
        <v>47</v>
      </c>
      <c r="J10" s="38" t="s">
        <v>48</v>
      </c>
      <c r="K10" s="38" t="s">
        <v>53</v>
      </c>
      <c r="L10" s="40" t="s">
        <v>48</v>
      </c>
      <c r="O10" s="41" t="s">
        <v>55</v>
      </c>
    </row>
    <row r="11" spans="2:15" ht="18" customHeight="1" x14ac:dyDescent="0.35">
      <c r="B11" s="28" t="s">
        <v>42</v>
      </c>
      <c r="C11" s="25">
        <v>0.8</v>
      </c>
      <c r="D11" s="25">
        <v>0.8</v>
      </c>
      <c r="E11" s="25">
        <v>0.8</v>
      </c>
      <c r="F11" s="26">
        <v>0.8</v>
      </c>
      <c r="H11" s="37" t="s">
        <v>42</v>
      </c>
      <c r="I11" s="38" t="s">
        <v>47</v>
      </c>
      <c r="J11" s="38" t="s">
        <v>52</v>
      </c>
      <c r="K11" s="38" t="s">
        <v>53</v>
      </c>
      <c r="L11" s="40" t="s">
        <v>52</v>
      </c>
    </row>
  </sheetData>
  <mergeCells count="2">
    <mergeCell ref="C2:F2"/>
    <mergeCell ref="I2:L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484D-F8C9-42AD-9DE2-0197507A853A}">
  <dimension ref="B2:D17"/>
  <sheetViews>
    <sheetView workbookViewId="0">
      <selection activeCell="A12" sqref="A12:XFD12"/>
    </sheetView>
  </sheetViews>
  <sheetFormatPr defaultRowHeight="14.5" x14ac:dyDescent="0.35"/>
  <cols>
    <col min="3" max="3" width="13.81640625" customWidth="1"/>
    <col min="4" max="4" width="14.08984375" customWidth="1"/>
  </cols>
  <sheetData>
    <row r="2" spans="2:4" x14ac:dyDescent="0.35">
      <c r="B2" s="16" t="s">
        <v>10</v>
      </c>
      <c r="C2" s="1"/>
      <c r="D2" s="1"/>
    </row>
    <row r="3" spans="2:4" x14ac:dyDescent="0.35">
      <c r="B3" s="1"/>
      <c r="C3" s="1"/>
      <c r="D3" s="1"/>
    </row>
    <row r="4" spans="2:4" ht="15" thickBot="1" x14ac:dyDescent="0.4">
      <c r="B4" s="2" t="s">
        <v>9</v>
      </c>
      <c r="C4" s="3" t="s">
        <v>0</v>
      </c>
      <c r="D4" s="4" t="s">
        <v>1</v>
      </c>
    </row>
    <row r="5" spans="2:4" x14ac:dyDescent="0.35">
      <c r="B5" s="5">
        <v>-1</v>
      </c>
      <c r="C5" s="6">
        <v>0</v>
      </c>
      <c r="D5" s="7">
        <v>0</v>
      </c>
    </row>
    <row r="6" spans="2:4" x14ac:dyDescent="0.35">
      <c r="B6" s="8">
        <v>-2</v>
      </c>
      <c r="C6" s="9">
        <v>0</v>
      </c>
      <c r="D6" s="10">
        <v>0</v>
      </c>
    </row>
    <row r="7" spans="2:4" x14ac:dyDescent="0.35">
      <c r="B7" s="8">
        <v>-3</v>
      </c>
      <c r="C7" s="9">
        <v>0</v>
      </c>
      <c r="D7" s="10">
        <v>0</v>
      </c>
    </row>
    <row r="8" spans="2:4" x14ac:dyDescent="0.35">
      <c r="B8" s="11" t="s">
        <v>2</v>
      </c>
      <c r="C8" s="9">
        <v>0</v>
      </c>
      <c r="D8" s="10">
        <v>0</v>
      </c>
    </row>
    <row r="9" spans="2:4" x14ac:dyDescent="0.35">
      <c r="B9" s="11" t="s">
        <v>3</v>
      </c>
      <c r="C9" s="9">
        <v>1</v>
      </c>
      <c r="D9" s="10">
        <v>6</v>
      </c>
    </row>
    <row r="10" spans="2:4" x14ac:dyDescent="0.35">
      <c r="B10" s="11" t="s">
        <v>4</v>
      </c>
      <c r="C10" s="9">
        <v>4</v>
      </c>
      <c r="D10" s="10">
        <v>5</v>
      </c>
    </row>
    <row r="11" spans="2:4" x14ac:dyDescent="0.35">
      <c r="B11" s="11" t="s">
        <v>5</v>
      </c>
      <c r="C11" s="9">
        <v>0</v>
      </c>
      <c r="D11" s="10">
        <v>0</v>
      </c>
    </row>
    <row r="12" spans="2:4" x14ac:dyDescent="0.35">
      <c r="B12" s="11" t="s">
        <v>6</v>
      </c>
      <c r="C12" s="9">
        <v>3</v>
      </c>
      <c r="D12" s="10">
        <v>1</v>
      </c>
    </row>
    <row r="13" spans="2:4" x14ac:dyDescent="0.35">
      <c r="B13" s="11" t="s">
        <v>7</v>
      </c>
      <c r="C13" s="9">
        <v>0</v>
      </c>
      <c r="D13" s="10">
        <v>3</v>
      </c>
    </row>
    <row r="14" spans="2:4" x14ac:dyDescent="0.35">
      <c r="B14" s="11" t="s">
        <v>8</v>
      </c>
      <c r="C14" s="9">
        <v>0</v>
      </c>
      <c r="D14" s="10">
        <v>1</v>
      </c>
    </row>
    <row r="17" spans="2:2" x14ac:dyDescent="0.35">
      <c r="B17" cm="1">
        <f t="array" ref="B17">COUNT(ABS(B5:B14))</f>
        <v>10</v>
      </c>
    </row>
  </sheetData>
  <phoneticPr fontId="2" type="noConversion"/>
  <pageMargins left="0.7" right="0.7" top="0.75" bottom="0.75" header="0.3" footer="0.3"/>
  <ignoredErrors>
    <ignoredError sqref="B8 B9:B14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48FC-D4CE-4523-8E4E-A6B0FECC06B4}">
  <dimension ref="B2:I49"/>
  <sheetViews>
    <sheetView zoomScale="87" workbookViewId="0">
      <selection activeCell="B4" sqref="B4:C14"/>
    </sheetView>
  </sheetViews>
  <sheetFormatPr defaultRowHeight="14.5" x14ac:dyDescent="0.35"/>
  <cols>
    <col min="3" max="3" width="10.81640625" customWidth="1"/>
    <col min="4" max="4" width="18.453125" customWidth="1"/>
    <col min="5" max="5" width="16.08984375" customWidth="1"/>
    <col min="6" max="6" width="16.90625" customWidth="1"/>
    <col min="8" max="8" width="18.54296875" customWidth="1"/>
    <col min="9" max="9" width="16.453125" customWidth="1"/>
  </cols>
  <sheetData>
    <row r="2" spans="2:6" x14ac:dyDescent="0.35">
      <c r="B2" s="16" t="s">
        <v>12</v>
      </c>
      <c r="C2" s="1"/>
      <c r="D2" s="1"/>
    </row>
    <row r="3" spans="2:6" x14ac:dyDescent="0.35">
      <c r="B3" s="1"/>
      <c r="C3" s="1"/>
      <c r="D3" s="1"/>
    </row>
    <row r="4" spans="2:6" ht="15" thickBot="1" x14ac:dyDescent="0.4">
      <c r="B4" s="2" t="s">
        <v>57</v>
      </c>
      <c r="C4" s="19" t="s">
        <v>11</v>
      </c>
      <c r="D4" s="1"/>
      <c r="E4" s="16" t="s">
        <v>14</v>
      </c>
      <c r="F4" s="1"/>
    </row>
    <row r="5" spans="2:6" ht="15" thickBot="1" x14ac:dyDescent="0.4">
      <c r="B5" s="8">
        <v>-1</v>
      </c>
      <c r="C5" s="12">
        <v>3.5</v>
      </c>
      <c r="D5" s="1"/>
      <c r="E5" s="2" t="s">
        <v>16</v>
      </c>
      <c r="F5" s="4" t="s">
        <v>17</v>
      </c>
    </row>
    <row r="6" spans="2:6" x14ac:dyDescent="0.35">
      <c r="B6" s="8">
        <v>-2</v>
      </c>
      <c r="C6" s="12">
        <v>5</v>
      </c>
      <c r="D6" s="1"/>
      <c r="E6" s="11" t="s">
        <v>58</v>
      </c>
      <c r="F6" s="18">
        <f>AVERAGE(C5:C7)</f>
        <v>4.5</v>
      </c>
    </row>
    <row r="7" spans="2:6" x14ac:dyDescent="0.35">
      <c r="B7" s="8">
        <v>-3</v>
      </c>
      <c r="C7" s="12">
        <v>5</v>
      </c>
      <c r="D7" s="1"/>
      <c r="E7" s="17" t="s">
        <v>18</v>
      </c>
      <c r="F7" s="18">
        <f>AVERAGE(C8:C14)</f>
        <v>3.3333333333333335</v>
      </c>
    </row>
    <row r="8" spans="2:6" x14ac:dyDescent="0.35">
      <c r="B8" s="11" t="s">
        <v>2</v>
      </c>
      <c r="C8" s="12">
        <v>4</v>
      </c>
      <c r="D8" s="1"/>
      <c r="E8" s="17" t="s">
        <v>21</v>
      </c>
      <c r="F8" s="18">
        <f>AVERAGE(C9,C10,C12:C14)</f>
        <v>3.2</v>
      </c>
    </row>
    <row r="9" spans="2:6" x14ac:dyDescent="0.35">
      <c r="B9" s="11" t="s">
        <v>3</v>
      </c>
      <c r="C9" s="12">
        <v>5</v>
      </c>
      <c r="D9" s="1"/>
      <c r="E9" s="17" t="s">
        <v>20</v>
      </c>
      <c r="F9" s="18">
        <f>AVERAGE(C9,C10,C12)</f>
        <v>4.333333333333333</v>
      </c>
    </row>
    <row r="10" spans="2:6" x14ac:dyDescent="0.35">
      <c r="B10" s="11" t="s">
        <v>4</v>
      </c>
      <c r="C10" s="12">
        <v>3</v>
      </c>
      <c r="D10" s="1"/>
      <c r="E10" s="17" t="s">
        <v>19</v>
      </c>
      <c r="F10" s="18">
        <f>AVERAGE(C13:C14)</f>
        <v>1.5</v>
      </c>
    </row>
    <row r="11" spans="2:6" x14ac:dyDescent="0.35">
      <c r="B11" s="11" t="s">
        <v>5</v>
      </c>
      <c r="C11" s="13" t="s">
        <v>13</v>
      </c>
      <c r="D11" s="1"/>
    </row>
    <row r="12" spans="2:6" x14ac:dyDescent="0.35">
      <c r="B12" s="11" t="s">
        <v>6</v>
      </c>
      <c r="C12" s="12">
        <v>5</v>
      </c>
      <c r="D12" s="1"/>
    </row>
    <row r="13" spans="2:6" x14ac:dyDescent="0.35">
      <c r="B13" s="11" t="s">
        <v>7</v>
      </c>
      <c r="C13" s="12">
        <v>2</v>
      </c>
      <c r="D13" s="1"/>
    </row>
    <row r="14" spans="2:6" x14ac:dyDescent="0.35">
      <c r="B14" s="11" t="s">
        <v>8</v>
      </c>
      <c r="C14" s="12">
        <v>1</v>
      </c>
      <c r="D14" s="1"/>
    </row>
    <row r="16" spans="2:6" x14ac:dyDescent="0.35">
      <c r="D16" s="15" t="s">
        <v>56</v>
      </c>
    </row>
    <row r="17" spans="4:9" ht="15" thickBot="1" x14ac:dyDescent="0.4">
      <c r="D17" s="23" t="s">
        <v>24</v>
      </c>
      <c r="E17" s="14" t="s">
        <v>15</v>
      </c>
    </row>
    <row r="18" spans="4:9" x14ac:dyDescent="0.35">
      <c r="D18" s="8">
        <v>3.5</v>
      </c>
      <c r="E18" s="10">
        <v>5</v>
      </c>
    </row>
    <row r="19" spans="4:9" x14ac:dyDescent="0.35">
      <c r="D19" s="8">
        <v>5</v>
      </c>
      <c r="E19" s="10">
        <v>3</v>
      </c>
    </row>
    <row r="20" spans="4:9" x14ac:dyDescent="0.35">
      <c r="D20" s="8">
        <v>5</v>
      </c>
      <c r="E20" s="10">
        <v>5</v>
      </c>
    </row>
    <row r="22" spans="4:9" ht="16.5" customHeight="1" x14ac:dyDescent="0.35">
      <c r="D22" t="s">
        <v>33</v>
      </c>
      <c r="G22" s="66" t="s">
        <v>36</v>
      </c>
      <c r="H22" s="66"/>
      <c r="I22" s="66"/>
    </row>
    <row r="23" spans="4:9" ht="15" thickBot="1" x14ac:dyDescent="0.4">
      <c r="G23" s="66"/>
      <c r="H23" s="66"/>
      <c r="I23" s="66"/>
    </row>
    <row r="24" spans="4:9" x14ac:dyDescent="0.35">
      <c r="D24" s="21"/>
      <c r="E24" s="21" t="s">
        <v>24</v>
      </c>
      <c r="F24" s="21" t="s">
        <v>15</v>
      </c>
      <c r="G24" s="66"/>
      <c r="H24" s="66"/>
      <c r="I24" s="66"/>
    </row>
    <row r="25" spans="4:9" x14ac:dyDescent="0.35">
      <c r="D25" t="s">
        <v>25</v>
      </c>
      <c r="E25">
        <v>4.5</v>
      </c>
      <c r="F25">
        <v>4.333333333333333</v>
      </c>
      <c r="G25" s="66"/>
      <c r="H25" s="66"/>
      <c r="I25" s="66"/>
    </row>
    <row r="26" spans="4:9" x14ac:dyDescent="0.35">
      <c r="D26" t="s">
        <v>22</v>
      </c>
      <c r="E26">
        <v>0.75</v>
      </c>
      <c r="F26">
        <v>1.3333333333333321</v>
      </c>
      <c r="G26" s="66"/>
      <c r="H26" s="66"/>
      <c r="I26" s="66"/>
    </row>
    <row r="27" spans="4:9" x14ac:dyDescent="0.35">
      <c r="D27" t="s">
        <v>26</v>
      </c>
      <c r="E27">
        <v>3</v>
      </c>
      <c r="F27">
        <v>3</v>
      </c>
      <c r="G27" s="66"/>
      <c r="H27" s="66"/>
      <c r="I27" s="66"/>
    </row>
    <row r="28" spans="4:9" x14ac:dyDescent="0.35">
      <c r="D28" t="s">
        <v>27</v>
      </c>
      <c r="E28">
        <v>0</v>
      </c>
    </row>
    <row r="29" spans="4:9" x14ac:dyDescent="0.35">
      <c r="D29" t="s">
        <v>23</v>
      </c>
      <c r="E29">
        <v>4</v>
      </c>
    </row>
    <row r="30" spans="4:9" x14ac:dyDescent="0.35">
      <c r="D30" t="s">
        <v>28</v>
      </c>
      <c r="E30">
        <v>0.20000000000000043</v>
      </c>
    </row>
    <row r="31" spans="4:9" x14ac:dyDescent="0.35">
      <c r="D31" t="s">
        <v>29</v>
      </c>
      <c r="E31">
        <v>0.42561850706846105</v>
      </c>
    </row>
    <row r="32" spans="4:9" x14ac:dyDescent="0.35">
      <c r="D32" t="s">
        <v>30</v>
      </c>
      <c r="E32">
        <v>2.1318467863266499</v>
      </c>
    </row>
    <row r="33" spans="4:6" x14ac:dyDescent="0.35">
      <c r="D33" s="22" t="s">
        <v>31</v>
      </c>
      <c r="E33" s="22">
        <v>0.8512370141369221</v>
      </c>
    </row>
    <row r="34" spans="4:6" ht="15" thickBot="1" x14ac:dyDescent="0.4">
      <c r="D34" s="20" t="s">
        <v>32</v>
      </c>
      <c r="E34" s="20">
        <v>2.7764451051977934</v>
      </c>
      <c r="F34" s="20"/>
    </row>
    <row r="36" spans="4:6" x14ac:dyDescent="0.35">
      <c r="D36" t="s">
        <v>34</v>
      </c>
    </row>
    <row r="37" spans="4:6" ht="15" thickBot="1" x14ac:dyDescent="0.4"/>
    <row r="38" spans="4:6" x14ac:dyDescent="0.35">
      <c r="D38" s="21"/>
      <c r="E38" s="21" t="s">
        <v>24</v>
      </c>
      <c r="F38" s="21" t="s">
        <v>15</v>
      </c>
    </row>
    <row r="39" spans="4:6" x14ac:dyDescent="0.35">
      <c r="D39" t="s">
        <v>25</v>
      </c>
      <c r="E39">
        <v>4.5</v>
      </c>
      <c r="F39">
        <v>4.333333333333333</v>
      </c>
    </row>
    <row r="40" spans="4:6" x14ac:dyDescent="0.35">
      <c r="D40" t="s">
        <v>22</v>
      </c>
      <c r="E40">
        <v>0.75</v>
      </c>
      <c r="F40">
        <v>1.3333333333333321</v>
      </c>
    </row>
    <row r="41" spans="4:6" x14ac:dyDescent="0.35">
      <c r="D41" t="s">
        <v>26</v>
      </c>
      <c r="E41">
        <v>3</v>
      </c>
      <c r="F41">
        <v>3</v>
      </c>
    </row>
    <row r="42" spans="4:6" x14ac:dyDescent="0.35">
      <c r="D42" t="s">
        <v>35</v>
      </c>
      <c r="E42">
        <v>1.0416666666666661</v>
      </c>
    </row>
    <row r="43" spans="4:6" x14ac:dyDescent="0.35">
      <c r="D43" t="s">
        <v>27</v>
      </c>
      <c r="E43">
        <v>0</v>
      </c>
    </row>
    <row r="44" spans="4:6" x14ac:dyDescent="0.35">
      <c r="D44" t="s">
        <v>23</v>
      </c>
      <c r="E44">
        <v>4</v>
      </c>
    </row>
    <row r="45" spans="4:6" x14ac:dyDescent="0.35">
      <c r="D45" t="s">
        <v>28</v>
      </c>
      <c r="E45">
        <v>0.20000000000000043</v>
      </c>
    </row>
    <row r="46" spans="4:6" x14ac:dyDescent="0.35">
      <c r="D46" t="s">
        <v>29</v>
      </c>
      <c r="E46">
        <v>0.42561850706846105</v>
      </c>
    </row>
    <row r="47" spans="4:6" x14ac:dyDescent="0.35">
      <c r="D47" t="s">
        <v>30</v>
      </c>
      <c r="E47">
        <v>2.1318467863266499</v>
      </c>
    </row>
    <row r="48" spans="4:6" x14ac:dyDescent="0.35">
      <c r="D48" s="22" t="s">
        <v>31</v>
      </c>
      <c r="E48" s="22">
        <v>0.8512370141369221</v>
      </c>
    </row>
    <row r="49" spans="4:6" ht="15" thickBot="1" x14ac:dyDescent="0.4">
      <c r="D49" s="20" t="s">
        <v>32</v>
      </c>
      <c r="E49" s="20">
        <v>2.7764451051977934</v>
      </c>
      <c r="F49" s="20"/>
    </row>
  </sheetData>
  <mergeCells count="1">
    <mergeCell ref="G22:I27"/>
  </mergeCells>
  <pageMargins left="0.7" right="0.7" top="0.75" bottom="0.75" header="0.3" footer="0.3"/>
  <ignoredErrors>
    <ignoredError sqref="B8:B14" numberStoredAsText="1"/>
    <ignoredError sqref="F6 F1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nodules</vt:lpstr>
      <vt:lpstr>Cu MIC</vt:lpstr>
      <vt:lpstr>L.rectus nodules</vt:lpstr>
      <vt:lpstr>L.rectus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Isaak Salami</dc:creator>
  <cp:lastModifiedBy>Isaak Salami</cp:lastModifiedBy>
  <dcterms:created xsi:type="dcterms:W3CDTF">2025-03-24T00:32:49Z</dcterms:created>
  <dcterms:modified xsi:type="dcterms:W3CDTF">2025-04-14T09:09:03Z</dcterms:modified>
</cp:coreProperties>
</file>