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Documentos\Universidad\estadistica2024\"/>
    </mc:Choice>
  </mc:AlternateContent>
  <xr:revisionPtr revIDLastSave="0" documentId="8_{C936B144-F60C-4389-9186-55595B1AEC82}" xr6:coauthVersionLast="47" xr6:coauthVersionMax="47" xr10:uidLastSave="{00000000-0000-0000-0000-000000000000}"/>
  <bookViews>
    <workbookView xWindow="-120" yWindow="-120" windowWidth="20730" windowHeight="11040" activeTab="11" xr2:uid="{366D3435-C5D0-4999-BBE4-2B45892C9D62}"/>
  </bookViews>
  <sheets>
    <sheet name="1.1" sheetId="2" r:id="rId1"/>
    <sheet name="1.2" sheetId="9" r:id="rId2"/>
    <sheet name="1.3" sheetId="3" r:id="rId3"/>
    <sheet name="1.4" sheetId="4" r:id="rId4"/>
    <sheet name="1.5" sheetId="5" r:id="rId5"/>
    <sheet name="1.6" sheetId="6" r:id="rId6"/>
    <sheet name="1.7" sheetId="7" r:id="rId7"/>
    <sheet name="2.1" sheetId="12" r:id="rId8"/>
    <sheet name="2.2" sheetId="13" r:id="rId9"/>
    <sheet name="2.4" sheetId="14" r:id="rId10"/>
    <sheet name="2.5" sheetId="18" r:id="rId11"/>
    <sheet name="2.6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L7" i="6"/>
  <c r="K10" i="6"/>
  <c r="K7" i="6"/>
  <c r="H7" i="6"/>
  <c r="H6" i="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8" i="12"/>
  <c r="Y8" i="12" s="1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8" i="12"/>
  <c r="W8" i="12" s="1"/>
  <c r="R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8" i="12"/>
  <c r="U8" i="12" s="1"/>
  <c r="R9" i="12"/>
  <c r="S8" i="12" s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G11" i="12"/>
  <c r="E9" i="12"/>
  <c r="G10" i="12"/>
  <c r="E8" i="12"/>
  <c r="H12" i="12" s="1"/>
  <c r="F8" i="12"/>
  <c r="I9" i="12" s="1"/>
  <c r="T6" i="2"/>
  <c r="H28" i="12" l="1"/>
  <c r="H11" i="12"/>
  <c r="H13" i="12"/>
  <c r="H27" i="12"/>
  <c r="H10" i="12"/>
  <c r="H34" i="12"/>
  <c r="H30" i="12"/>
  <c r="H26" i="12"/>
  <c r="H9" i="12"/>
  <c r="H17" i="12"/>
  <c r="H38" i="12"/>
  <c r="H22" i="12"/>
  <c r="H36" i="12"/>
  <c r="H19" i="12"/>
  <c r="H35" i="12"/>
  <c r="H18" i="12"/>
  <c r="H8" i="12"/>
  <c r="H33" i="12"/>
  <c r="H25" i="12"/>
  <c r="H16" i="12"/>
  <c r="H20" i="12"/>
  <c r="H40" i="12"/>
  <c r="H32" i="12"/>
  <c r="H24" i="12"/>
  <c r="H15" i="12"/>
  <c r="H39" i="12"/>
  <c r="H31" i="12"/>
  <c r="H23" i="12"/>
  <c r="H14" i="12"/>
  <c r="H37" i="12"/>
  <c r="H29" i="12"/>
  <c r="H21" i="12"/>
  <c r="I8" i="12"/>
  <c r="I10" i="12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7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R10" i="6"/>
  <c r="R9" i="6"/>
  <c r="R8" i="6"/>
  <c r="R7" i="6"/>
  <c r="P10" i="6"/>
  <c r="P9" i="6"/>
  <c r="P8" i="6"/>
  <c r="P7" i="6"/>
  <c r="Q7" i="6"/>
  <c r="Q10" i="6"/>
  <c r="Q9" i="6"/>
  <c r="Q8" i="6"/>
  <c r="H8" i="6"/>
  <c r="L21" i="6"/>
  <c r="I7" i="6"/>
  <c r="H10" i="6"/>
  <c r="H9" i="6"/>
  <c r="I10" i="6"/>
  <c r="I9" i="6"/>
  <c r="I8" i="6"/>
  <c r="L37" i="6" s="1"/>
  <c r="J10" i="6"/>
  <c r="J9" i="6"/>
  <c r="J8" i="6"/>
  <c r="J7" i="6"/>
  <c r="L8" i="4"/>
  <c r="J10" i="4"/>
  <c r="J9" i="4"/>
  <c r="J8" i="4"/>
  <c r="G14" i="4"/>
  <c r="H14" i="4"/>
  <c r="H9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H10" i="4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F13" i="4"/>
  <c r="F10" i="4"/>
  <c r="F9" i="4"/>
  <c r="C9" i="4"/>
  <c r="F38" i="4"/>
  <c r="F37" i="4"/>
  <c r="F36" i="4"/>
  <c r="F35" i="4"/>
  <c r="F34" i="4"/>
  <c r="F30" i="4"/>
  <c r="F29" i="4"/>
  <c r="F28" i="4"/>
  <c r="F27" i="4"/>
  <c r="F26" i="4"/>
  <c r="F22" i="4"/>
  <c r="F21" i="4"/>
  <c r="F20" i="4"/>
  <c r="F19" i="4"/>
  <c r="F18" i="4"/>
  <c r="F14" i="4"/>
  <c r="F12" i="4"/>
  <c r="F11" i="4"/>
  <c r="E9" i="4"/>
  <c r="F41" i="4"/>
  <c r="I9" i="3"/>
  <c r="H8" i="2"/>
  <c r="H7" i="2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9" i="3"/>
  <c r="E9" i="3"/>
  <c r="C9" i="3"/>
  <c r="T8" i="2"/>
  <c r="T7" i="2"/>
  <c r="W8" i="2"/>
  <c r="W7" i="2"/>
  <c r="W6" i="2"/>
  <c r="J8" i="12" l="1"/>
  <c r="I38" i="12"/>
  <c r="I30" i="12"/>
  <c r="I34" i="12"/>
  <c r="I26" i="12"/>
  <c r="I22" i="12"/>
  <c r="I18" i="12"/>
  <c r="I14" i="12"/>
  <c r="I17" i="12"/>
  <c r="I40" i="12"/>
  <c r="I24" i="12"/>
  <c r="I39" i="12"/>
  <c r="I31" i="12"/>
  <c r="I23" i="12"/>
  <c r="I15" i="12"/>
  <c r="I37" i="12"/>
  <c r="I29" i="12"/>
  <c r="I21" i="12"/>
  <c r="I13" i="12"/>
  <c r="I36" i="12"/>
  <c r="I28" i="12"/>
  <c r="I20" i="12"/>
  <c r="I12" i="12"/>
  <c r="I35" i="12"/>
  <c r="I27" i="12"/>
  <c r="I19" i="12"/>
  <c r="I11" i="12"/>
  <c r="I33" i="12"/>
  <c r="I25" i="12"/>
  <c r="I32" i="12"/>
  <c r="I16" i="12"/>
  <c r="M15" i="6"/>
  <c r="K18" i="6"/>
  <c r="L13" i="6"/>
  <c r="N7" i="6"/>
  <c r="K33" i="6"/>
  <c r="K25" i="6"/>
  <c r="K17" i="6"/>
  <c r="K32" i="6"/>
  <c r="K31" i="6"/>
  <c r="K23" i="6"/>
  <c r="K15" i="6"/>
  <c r="K38" i="6"/>
  <c r="K30" i="6"/>
  <c r="K22" i="6"/>
  <c r="K14" i="6"/>
  <c r="K13" i="6"/>
  <c r="K8" i="6"/>
  <c r="K26" i="6"/>
  <c r="K9" i="6"/>
  <c r="L20" i="6"/>
  <c r="K39" i="6"/>
  <c r="L14" i="6"/>
  <c r="L36" i="6"/>
  <c r="K37" i="6"/>
  <c r="K29" i="6"/>
  <c r="K21" i="6"/>
  <c r="L29" i="6"/>
  <c r="K36" i="6"/>
  <c r="K28" i="6"/>
  <c r="K20" i="6"/>
  <c r="K12" i="6"/>
  <c r="K34" i="6"/>
  <c r="M21" i="6"/>
  <c r="K24" i="6"/>
  <c r="K16" i="6"/>
  <c r="L15" i="6"/>
  <c r="L28" i="6"/>
  <c r="K35" i="6"/>
  <c r="K27" i="6"/>
  <c r="K19" i="6"/>
  <c r="M7" i="6"/>
  <c r="K11" i="6"/>
  <c r="M30" i="6"/>
  <c r="M14" i="6"/>
  <c r="N30" i="6"/>
  <c r="N14" i="6"/>
  <c r="M37" i="6"/>
  <c r="M13" i="6"/>
  <c r="N21" i="6"/>
  <c r="L35" i="6"/>
  <c r="L27" i="6"/>
  <c r="L19" i="6"/>
  <c r="M36" i="6"/>
  <c r="M28" i="6"/>
  <c r="M20" i="6"/>
  <c r="M12" i="6"/>
  <c r="N36" i="6"/>
  <c r="N28" i="6"/>
  <c r="N20" i="6"/>
  <c r="N12" i="6"/>
  <c r="L34" i="6"/>
  <c r="L26" i="6"/>
  <c r="L18" i="6"/>
  <c r="L10" i="6"/>
  <c r="M35" i="6"/>
  <c r="M27" i="6"/>
  <c r="M19" i="6"/>
  <c r="M11" i="6"/>
  <c r="N35" i="6"/>
  <c r="N27" i="6"/>
  <c r="N19" i="6"/>
  <c r="N11" i="6"/>
  <c r="L33" i="6"/>
  <c r="L25" i="6"/>
  <c r="L17" i="6"/>
  <c r="L8" i="6"/>
  <c r="M34" i="6"/>
  <c r="M26" i="6"/>
  <c r="M18" i="6"/>
  <c r="M10" i="6"/>
  <c r="N34" i="6"/>
  <c r="N26" i="6"/>
  <c r="N18" i="6"/>
  <c r="N10" i="6"/>
  <c r="L32" i="6"/>
  <c r="L24" i="6"/>
  <c r="L16" i="6"/>
  <c r="L9" i="6"/>
  <c r="M33" i="6"/>
  <c r="M25" i="6"/>
  <c r="M17" i="6"/>
  <c r="M9" i="6"/>
  <c r="N33" i="6"/>
  <c r="N25" i="6"/>
  <c r="N17" i="6"/>
  <c r="N9" i="6"/>
  <c r="L39" i="6"/>
  <c r="L31" i="6"/>
  <c r="L23" i="6"/>
  <c r="M32" i="6"/>
  <c r="M24" i="6"/>
  <c r="M16" i="6"/>
  <c r="M8" i="6"/>
  <c r="N32" i="6"/>
  <c r="N24" i="6"/>
  <c r="N16" i="6"/>
  <c r="N8" i="6"/>
  <c r="M38" i="6"/>
  <c r="M22" i="6"/>
  <c r="N38" i="6"/>
  <c r="N22" i="6"/>
  <c r="M29" i="6"/>
  <c r="N37" i="6"/>
  <c r="N29" i="6"/>
  <c r="N13" i="6"/>
  <c r="L11" i="6"/>
  <c r="L38" i="6"/>
  <c r="L30" i="6"/>
  <c r="L22" i="6"/>
  <c r="M39" i="6"/>
  <c r="M31" i="6"/>
  <c r="M23" i="6"/>
  <c r="N39" i="6"/>
  <c r="N31" i="6"/>
  <c r="N23" i="6"/>
  <c r="N15" i="6"/>
  <c r="F15" i="4"/>
  <c r="F39" i="4"/>
  <c r="F16" i="4"/>
  <c r="F24" i="4"/>
  <c r="F32" i="4"/>
  <c r="F40" i="4"/>
  <c r="F23" i="4"/>
  <c r="F31" i="4"/>
  <c r="F17" i="4"/>
  <c r="F25" i="4"/>
  <c r="F33" i="4"/>
  <c r="L8" i="12" l="1"/>
  <c r="N8" i="12" s="1"/>
  <c r="N17" i="12"/>
  <c r="K8" i="12"/>
  <c r="M8" i="12" s="1"/>
  <c r="N32" i="12"/>
  <c r="N30" i="12"/>
  <c r="N39" i="12"/>
  <c r="N21" i="12"/>
  <c r="N9" i="12"/>
  <c r="N10" i="12"/>
  <c r="N24" i="12"/>
  <c r="N22" i="12"/>
  <c r="N20" i="12"/>
  <c r="N29" i="12"/>
  <c r="N23" i="12"/>
  <c r="N15" i="12"/>
  <c r="N26" i="12"/>
  <c r="N40" i="12"/>
  <c r="N35" i="12"/>
  <c r="N14" i="12"/>
  <c r="N31" i="12" l="1"/>
  <c r="N28" i="12"/>
  <c r="N11" i="12"/>
  <c r="N19" i="12"/>
  <c r="N34" i="12"/>
  <c r="N36" i="12"/>
  <c r="N18" i="12"/>
  <c r="N33" i="12"/>
  <c r="N27" i="12"/>
  <c r="N38" i="12"/>
  <c r="N16" i="12"/>
  <c r="N37" i="12"/>
  <c r="N25" i="12"/>
  <c r="N13" i="12"/>
  <c r="N12" i="12"/>
  <c r="O26" i="12"/>
  <c r="O34" i="12"/>
  <c r="O16" i="12"/>
  <c r="O39" i="12"/>
  <c r="O10" i="12"/>
  <c r="O32" i="12"/>
  <c r="O31" i="12"/>
  <c r="O37" i="12"/>
  <c r="O33" i="12"/>
  <c r="O24" i="12"/>
  <c r="O23" i="12"/>
  <c r="O38" i="12"/>
  <c r="O29" i="12"/>
  <c r="O9" i="12"/>
  <c r="O8" i="12"/>
  <c r="O15" i="12"/>
  <c r="O30" i="12"/>
  <c r="O21" i="12"/>
  <c r="O36" i="12"/>
  <c r="O25" i="12"/>
  <c r="O14" i="12"/>
  <c r="O22" i="12"/>
  <c r="O13" i="12"/>
  <c r="O28" i="12"/>
  <c r="O35" i="12"/>
  <c r="O18" i="12"/>
  <c r="O17" i="12"/>
  <c r="O20" i="12"/>
  <c r="O27" i="12"/>
  <c r="O12" i="12"/>
  <c r="O19" i="12"/>
  <c r="O11" i="12"/>
  <c r="O40" i="12"/>
  <c r="G9" i="12" l="1"/>
</calcChain>
</file>

<file path=xl/sharedStrings.xml><?xml version="1.0" encoding="utf-8"?>
<sst xmlns="http://schemas.openxmlformats.org/spreadsheetml/2006/main" count="182" uniqueCount="115">
  <si>
    <t>N</t>
  </si>
  <si>
    <t>X1</t>
  </si>
  <si>
    <t>X2</t>
  </si>
  <si>
    <t>(X1-Media X1)*(x2-MediaX2)</t>
  </si>
  <si>
    <t xml:space="preserve">Cov(x1, x2) = </t>
  </si>
  <si>
    <t>DEPARTAENTO</t>
  </si>
  <si>
    <t>X3</t>
  </si>
  <si>
    <t>Media = (x1+x2+x3…...+x33) / 33</t>
  </si>
  <si>
    <t>Mediana = punto de la mitad N= 17</t>
  </si>
  <si>
    <t xml:space="preserve">Moda = valor que aparece con mayor frecuencia </t>
  </si>
  <si>
    <t>Amazonas</t>
  </si>
  <si>
    <t>Media X1 =</t>
  </si>
  <si>
    <t xml:space="preserve">Mediana X1 = </t>
  </si>
  <si>
    <t>23056874.23</t>
  </si>
  <si>
    <t>Moda x1 =</t>
  </si>
  <si>
    <t>Antioquia</t>
  </si>
  <si>
    <t xml:space="preserve">Media x2 = </t>
  </si>
  <si>
    <t xml:space="preserve">Mediana X2= </t>
  </si>
  <si>
    <t xml:space="preserve">Moda x2 = </t>
  </si>
  <si>
    <t>Arauca</t>
  </si>
  <si>
    <t>Media x3 =</t>
  </si>
  <si>
    <t xml:space="preserve">Mediana X3 = </t>
  </si>
  <si>
    <t xml:space="preserve">Moda x3 = </t>
  </si>
  <si>
    <t>Atlántico</t>
  </si>
  <si>
    <t>Bogotá D.C.</t>
  </si>
  <si>
    <t>Bolívar</t>
  </si>
  <si>
    <t>Boyacá</t>
  </si>
  <si>
    <t>Caldas</t>
  </si>
  <si>
    <t>Caquetá</t>
  </si>
  <si>
    <t>Casanare</t>
  </si>
  <si>
    <t>11516270.76</t>
  </si>
  <si>
    <t>Cauca</t>
  </si>
  <si>
    <t>11941644.16</t>
  </si>
  <si>
    <t>Cesar</t>
  </si>
  <si>
    <t>139863153.5</t>
  </si>
  <si>
    <t>Chocó</t>
  </si>
  <si>
    <t>19738417.36</t>
  </si>
  <si>
    <t>Córdoba</t>
  </si>
  <si>
    <t>212514957.4</t>
  </si>
  <si>
    <t>Cundinamarca</t>
  </si>
  <si>
    <t>21775426.15</t>
  </si>
  <si>
    <t>Guainía</t>
  </si>
  <si>
    <t>22262575.88</t>
  </si>
  <si>
    <t>Guaviare</t>
  </si>
  <si>
    <t>Huila</t>
  </si>
  <si>
    <t>23660657.37</t>
  </si>
  <si>
    <t>La Guajira</t>
  </si>
  <si>
    <t>23786362.42</t>
  </si>
  <si>
    <t>Magdalena</t>
  </si>
  <si>
    <t>23953112.45</t>
  </si>
  <si>
    <t>Meta</t>
  </si>
  <si>
    <t>24011616.06</t>
  </si>
  <si>
    <t>Nariño</t>
  </si>
  <si>
    <t>24991953.76</t>
  </si>
  <si>
    <t>Norte de Santander</t>
  </si>
  <si>
    <t>25758151.71</t>
  </si>
  <si>
    <t>Putumayo</t>
  </si>
  <si>
    <t>30438180.15</t>
  </si>
  <si>
    <t>Quindío</t>
  </si>
  <si>
    <t>357258620.8</t>
  </si>
  <si>
    <t>Risaralda</t>
  </si>
  <si>
    <t>37523918.98</t>
  </si>
  <si>
    <t>San Andrés, Providencia y Santa Catalina (Archipiélago)</t>
  </si>
  <si>
    <t>38858162.12</t>
  </si>
  <si>
    <t>Santander</t>
  </si>
  <si>
    <t>51404352.37</t>
  </si>
  <si>
    <t>Sucre</t>
  </si>
  <si>
    <t>5461366.78</t>
  </si>
  <si>
    <t>Tolima</t>
  </si>
  <si>
    <t>58439500.07</t>
  </si>
  <si>
    <t>Valle del Cauca</t>
  </si>
  <si>
    <t>63764770.77</t>
  </si>
  <si>
    <t>Vaupés</t>
  </si>
  <si>
    <t>91945942.28</t>
  </si>
  <si>
    <t>Vichada</t>
  </si>
  <si>
    <t>92276678.16</t>
  </si>
  <si>
    <t>Media X1</t>
  </si>
  <si>
    <t>Media x2</t>
  </si>
  <si>
    <t>(suma (X1-Media X1)*(x2-MediaX2) )/ 33</t>
  </si>
  <si>
    <t>(X1-Media X1)^2</t>
  </si>
  <si>
    <t>(X2-Media X2)^2</t>
  </si>
  <si>
    <t>sumatoria (X1-Media X1)*(x2-MediaX2)</t>
  </si>
  <si>
    <t xml:space="preserve">Covarianza (x1,x2)=sumatoria (X1-Media X1)*(x2-MediaX2)/(raiz cua(sumatoria de (X1-Media X1)^2))(raiz cua(sumatoria de(X2-Media X2)^2))= </t>
  </si>
  <si>
    <t>sumatoria de (X1-Media X1)^2</t>
  </si>
  <si>
    <t>sumatoria de(X2-Media X2)^2</t>
  </si>
  <si>
    <t>K =</t>
  </si>
  <si>
    <t>Centroide_X1</t>
  </si>
  <si>
    <t>Centroide_x2</t>
  </si>
  <si>
    <t>Centyroide_x3</t>
  </si>
  <si>
    <t>Dis_centroide_1</t>
  </si>
  <si>
    <t>Dis_centroide_2</t>
  </si>
  <si>
    <t>Dis_centroide_3</t>
  </si>
  <si>
    <t>Dis_centroide_4</t>
  </si>
  <si>
    <t>Nueva_etiqueta</t>
  </si>
  <si>
    <t>grupo de distancia menor al centroide</t>
  </si>
  <si>
    <t>Como el adgorito dio convergencia, llegamos hasta este punto.</t>
  </si>
  <si>
    <t>Centrar y estandarizar</t>
  </si>
  <si>
    <t>u1 =( suma(X1))/33</t>
  </si>
  <si>
    <t>u2 =( suma(X2))/33</t>
  </si>
  <si>
    <t>(X1i - U1)^2</t>
  </si>
  <si>
    <t>(X2i - U2)^2</t>
  </si>
  <si>
    <t>(suma(X1i - U1)^2)/33</t>
  </si>
  <si>
    <t>(suma(X2i - U2)^2)/33</t>
  </si>
  <si>
    <t>(X1i - mediaX1)/desvi_estandar</t>
  </si>
  <si>
    <t>Q1 =  RAIZ DE (suma(X1i - U1)^2)/33</t>
  </si>
  <si>
    <t>Q2 =  RAIZ  DE (suma(X2i - U2)^2)/33</t>
  </si>
  <si>
    <t>X normalizada</t>
  </si>
  <si>
    <t>Desviacion estandar</t>
  </si>
  <si>
    <t>U1</t>
  </si>
  <si>
    <t>U2</t>
  </si>
  <si>
    <t>Matriz de covarianza</t>
  </si>
  <si>
    <t>(X1-U1)^2</t>
  </si>
  <si>
    <t>(X2-U2)^2</t>
  </si>
  <si>
    <t>valor de eigenvector mayor</t>
  </si>
  <si>
    <t>(X2i - mediaX2)/desvi_estandar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</si>
</sst>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/>
    </xf>
    <xf numFmtId="0" fontId="0" fillId="5" borderId="0" xfId="0" applyFill="1"/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4" fontId="2" fillId="0" borderId="3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3" fillId="0" borderId="3" xfId="0" applyNumberFormat="1" applyFont="1" applyBorder="1" applyAlignment="1">
      <alignment horizontal="left" vertical="center" wrapText="1"/>
    </xf>
    <xf numFmtId="3" fontId="0" fillId="6" borderId="1" xfId="0" applyNumberFormat="1" applyFill="1" applyBorder="1" applyAlignment="1">
      <alignment horizontal="left"/>
    </xf>
    <xf numFmtId="3" fontId="0" fillId="5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164" fontId="0" fillId="5" borderId="1" xfId="0" applyNumberFormat="1" applyFill="1" applyBorder="1"/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2" borderId="7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3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5" borderId="8" xfId="0" applyFill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3" fontId="2" fillId="0" borderId="3" xfId="0" applyNumberFormat="1" applyFont="1" applyBorder="1" applyAlignment="1">
      <alignment horizontal="left" vertical="top"/>
    </xf>
    <xf numFmtId="164" fontId="0" fillId="0" borderId="1" xfId="0" applyNumberFormat="1" applyBorder="1"/>
    <xf numFmtId="0" fontId="0" fillId="0" borderId="0" xfId="0" applyAlignment="1">
      <alignment horizontal="center" wrapText="1"/>
    </xf>
    <xf numFmtId="0" fontId="1" fillId="2" borderId="9" xfId="0" applyFont="1" applyFill="1" applyBorder="1" applyAlignment="1">
      <alignment horizontal="left" vertical="top"/>
    </xf>
    <xf numFmtId="3" fontId="0" fillId="0" borderId="1" xfId="0" applyNumberFormat="1" applyBorder="1"/>
    <xf numFmtId="3" fontId="0" fillId="0" borderId="2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0" fontId="0" fillId="7" borderId="1" xfId="0" applyFill="1" applyBorder="1"/>
    <xf numFmtId="2" fontId="0" fillId="7" borderId="1" xfId="0" applyNumberFormat="1" applyFill="1" applyBorder="1"/>
    <xf numFmtId="0" fontId="0" fillId="7" borderId="2" xfId="0" applyFill="1" applyBorder="1"/>
    <xf numFmtId="0" fontId="1" fillId="2" borderId="1" xfId="0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7" xfId="0" applyNumberFormat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 wrapText="1"/>
    </xf>
    <xf numFmtId="2" fontId="0" fillId="7" borderId="0" xfId="0" applyNumberFormat="1" applyFill="1"/>
    <xf numFmtId="0" fontId="6" fillId="7" borderId="1" xfId="0" applyFont="1" applyFill="1" applyBorder="1"/>
    <xf numFmtId="0" fontId="7" fillId="7" borderId="1" xfId="0" applyFont="1" applyFill="1" applyBorder="1"/>
    <xf numFmtId="1" fontId="2" fillId="0" borderId="1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right" vertical="center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left" vertical="top"/>
    </xf>
    <xf numFmtId="1" fontId="2" fillId="0" borderId="3" xfId="0" applyNumberFormat="1" applyFont="1" applyBorder="1" applyAlignment="1">
      <alignment horizontal="left" vertical="top"/>
    </xf>
    <xf numFmtId="1" fontId="0" fillId="0" borderId="1" xfId="0" applyNumberFormat="1" applyBorder="1"/>
    <xf numFmtId="2" fontId="1" fillId="2" borderId="9" xfId="0" applyNumberFormat="1" applyFont="1" applyFill="1" applyBorder="1" applyAlignment="1">
      <alignment vertical="top" wrapText="1"/>
    </xf>
    <xf numFmtId="2" fontId="1" fillId="2" borderId="16" xfId="0" applyNumberFormat="1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2" fontId="1" fillId="2" borderId="9" xfId="0" applyNumberFormat="1" applyFont="1" applyFill="1" applyBorder="1" applyAlignment="1">
      <alignment horizontal="center" vertical="top" wrapText="1"/>
    </xf>
    <xf numFmtId="2" fontId="1" fillId="2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57150</xdr:rowOff>
    </xdr:from>
    <xdr:to>
      <xdr:col>10</xdr:col>
      <xdr:colOff>458136</xdr:colOff>
      <xdr:row>3</xdr:row>
      <xdr:rowOff>85809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D06A2B-7C71-4D84-8FFF-B54F3DED1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57150"/>
          <a:ext cx="6706536" cy="600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1400624</xdr:colOff>
      <xdr:row>2</xdr:row>
      <xdr:rowOff>104820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060D14-9904-4FCB-904A-56DFA925B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3219899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28575</xdr:rowOff>
    </xdr:from>
    <xdr:to>
      <xdr:col>2</xdr:col>
      <xdr:colOff>372041</xdr:colOff>
      <xdr:row>29</xdr:row>
      <xdr:rowOff>48292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4C45DD-A709-D08E-F901-56514AA3D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0125"/>
          <a:ext cx="4058216" cy="47822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</xdr:row>
      <xdr:rowOff>76200</xdr:rowOff>
    </xdr:from>
    <xdr:to>
      <xdr:col>2</xdr:col>
      <xdr:colOff>676524</xdr:colOff>
      <xdr:row>23</xdr:row>
      <xdr:rowOff>67232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7F6300-BDA5-9F9F-3055-7FD6C5F9F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57200"/>
          <a:ext cx="1781424" cy="3991532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</xdr:row>
      <xdr:rowOff>152400</xdr:rowOff>
    </xdr:from>
    <xdr:to>
      <xdr:col>4</xdr:col>
      <xdr:colOff>390693</xdr:colOff>
      <xdr:row>30</xdr:row>
      <xdr:rowOff>115066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974078-9F28-D119-AC91-258A47970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522"/>
        <a:stretch/>
      </xdr:blipFill>
      <xdr:spPr>
        <a:xfrm>
          <a:off x="2352675" y="342900"/>
          <a:ext cx="1086018" cy="5487166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30</xdr:row>
      <xdr:rowOff>28575</xdr:rowOff>
    </xdr:from>
    <xdr:to>
      <xdr:col>4</xdr:col>
      <xdr:colOff>304952</xdr:colOff>
      <xdr:row>34</xdr:row>
      <xdr:rowOff>181119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BACEA4-45CB-CF6F-8E76-300F9F4E09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1110"/>
        <a:stretch/>
      </xdr:blipFill>
      <xdr:spPr>
        <a:xfrm>
          <a:off x="2266950" y="5743575"/>
          <a:ext cx="1086002" cy="91454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180975</xdr:rowOff>
    </xdr:from>
    <xdr:to>
      <xdr:col>4</xdr:col>
      <xdr:colOff>200464</xdr:colOff>
      <xdr:row>0</xdr:row>
      <xdr:rowOff>466765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F0A56FF-7A8D-43DE-BD45-C774A4550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5" y="180975"/>
          <a:ext cx="3143689" cy="2857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391218</xdr:colOff>
      <xdr:row>1</xdr:row>
      <xdr:rowOff>123869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21AE51-A169-45F9-A3B9-41639776D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63218" cy="314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10590</xdr:colOff>
      <xdr:row>19</xdr:row>
      <xdr:rowOff>124347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945BBD-CC7A-51FB-ADC6-75609A8C8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0590" cy="3743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0</xdr:row>
      <xdr:rowOff>0</xdr:rowOff>
    </xdr:from>
    <xdr:to>
      <xdr:col>7</xdr:col>
      <xdr:colOff>85725</xdr:colOff>
      <xdr:row>6</xdr:row>
      <xdr:rowOff>26529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CE6760-4C11-1D61-DAF0-E66F95AB8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0"/>
          <a:ext cx="4933950" cy="1169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0</xdr:row>
      <xdr:rowOff>9526</xdr:rowOff>
    </xdr:from>
    <xdr:to>
      <xdr:col>5</xdr:col>
      <xdr:colOff>543788</xdr:colOff>
      <xdr:row>6</xdr:row>
      <xdr:rowOff>85726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E79FDB-7BFE-51B3-7480-9FB2F2B3E4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13" b="10478"/>
        <a:stretch/>
      </xdr:blipFill>
      <xdr:spPr>
        <a:xfrm>
          <a:off x="1266825" y="9526"/>
          <a:ext cx="6182588" cy="121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114300</xdr:rowOff>
    </xdr:from>
    <xdr:to>
      <xdr:col>7</xdr:col>
      <xdr:colOff>619872</xdr:colOff>
      <xdr:row>2</xdr:row>
      <xdr:rowOff>57195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8397DF-AA26-ACAA-1BD7-5A7F7E84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14300"/>
          <a:ext cx="5353797" cy="323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7</xdr:col>
      <xdr:colOff>331482</xdr:colOff>
      <xdr:row>3</xdr:row>
      <xdr:rowOff>200126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D40EA9-09F8-EB98-AA8D-CE87699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5"/>
          <a:ext cx="6411220" cy="724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324746</xdr:colOff>
      <xdr:row>2</xdr:row>
      <xdr:rowOff>181053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3D90D6-DBDA-444C-E0F3-2D9CA529E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20746" cy="5620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20028</xdr:colOff>
      <xdr:row>5</xdr:row>
      <xdr:rowOff>85870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08A13C-D9F5-0546-143A-CD4E0013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11378" cy="1038370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5</xdr:row>
      <xdr:rowOff>180975</xdr:rowOff>
    </xdr:from>
    <xdr:to>
      <xdr:col>17</xdr:col>
      <xdr:colOff>1695684</xdr:colOff>
      <xdr:row>6</xdr:row>
      <xdr:rowOff>362002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6D1822-4FE1-B489-5C72-498A0D3ED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36475" y="1133475"/>
          <a:ext cx="1676634" cy="37152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19050</xdr:rowOff>
    </xdr:from>
    <xdr:to>
      <xdr:col>18</xdr:col>
      <xdr:colOff>1562362</xdr:colOff>
      <xdr:row>6</xdr:row>
      <xdr:rowOff>342900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1D068D-D12A-EBF3-F701-76F44011B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749" t="8001" b="24000"/>
        <a:stretch/>
      </xdr:blipFill>
      <xdr:spPr>
        <a:xfrm>
          <a:off x="26984325" y="1162050"/>
          <a:ext cx="1562362" cy="32385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4</xdr:row>
      <xdr:rowOff>85725</xdr:rowOff>
    </xdr:from>
    <xdr:to>
      <xdr:col>18</xdr:col>
      <xdr:colOff>1962421</xdr:colOff>
      <xdr:row>6</xdr:row>
      <xdr:rowOff>333463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24BF573-7619-5952-52D4-4AF0E045F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70325" y="847725"/>
          <a:ext cx="1943371" cy="628738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5</xdr:row>
      <xdr:rowOff>180975</xdr:rowOff>
    </xdr:from>
    <xdr:to>
      <xdr:col>20</xdr:col>
      <xdr:colOff>216</xdr:colOff>
      <xdr:row>6</xdr:row>
      <xdr:rowOff>323907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CF72997-A7F1-F651-22B4-8A6ACA4CC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8602"/>
        <a:stretch/>
      </xdr:blipFill>
      <xdr:spPr>
        <a:xfrm>
          <a:off x="29108400" y="1133475"/>
          <a:ext cx="1562318" cy="333432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5</xdr:row>
      <xdr:rowOff>66675</xdr:rowOff>
    </xdr:from>
    <xdr:to>
      <xdr:col>20</xdr:col>
      <xdr:colOff>1838579</xdr:colOff>
      <xdr:row>6</xdr:row>
      <xdr:rowOff>342973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B787FDE-461C-1EBD-61CD-0C1924C96C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0907"/>
        <a:stretch/>
      </xdr:blipFill>
      <xdr:spPr>
        <a:xfrm>
          <a:off x="30689550" y="1019175"/>
          <a:ext cx="1819529" cy="466798"/>
        </a:xfrm>
        <a:prstGeom prst="rect">
          <a:avLst/>
        </a:prstGeom>
      </xdr:spPr>
    </xdr:pic>
    <xdr:clientData/>
  </xdr:twoCellAnchor>
  <xdr:twoCellAnchor editAs="oneCell">
    <xdr:from>
      <xdr:col>22</xdr:col>
      <xdr:colOff>278375</xdr:colOff>
      <xdr:row>5</xdr:row>
      <xdr:rowOff>89515</xdr:rowOff>
    </xdr:from>
    <xdr:to>
      <xdr:col>22</xdr:col>
      <xdr:colOff>1689407</xdr:colOff>
      <xdr:row>6</xdr:row>
      <xdr:rowOff>344641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AA0B5D7-E700-78BA-9EE8-FDDDC5B7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343052" y="1062499"/>
          <a:ext cx="1411032" cy="449723"/>
        </a:xfrm>
        <a:prstGeom prst="rect">
          <a:avLst/>
        </a:prstGeom>
      </xdr:spPr>
    </xdr:pic>
    <xdr:clientData/>
  </xdr:twoCellAnchor>
  <xdr:twoCellAnchor editAs="oneCell">
    <xdr:from>
      <xdr:col>24</xdr:col>
      <xdr:colOff>133145</xdr:colOff>
      <xdr:row>5</xdr:row>
      <xdr:rowOff>51210</xdr:rowOff>
    </xdr:from>
    <xdr:to>
      <xdr:col>24</xdr:col>
      <xdr:colOff>1464596</xdr:colOff>
      <xdr:row>6</xdr:row>
      <xdr:rowOff>324565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34BD154-C4A5-D35B-D271-4C86D6310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96855" y="1024194"/>
          <a:ext cx="1331451" cy="467952"/>
        </a:xfrm>
        <a:prstGeom prst="rect">
          <a:avLst/>
        </a:prstGeom>
      </xdr:spPr>
    </xdr:pic>
    <xdr:clientData/>
  </xdr:twoCellAnchor>
  <xdr:twoCellAnchor editAs="oneCell">
    <xdr:from>
      <xdr:col>25</xdr:col>
      <xdr:colOff>218281</xdr:colOff>
      <xdr:row>7</xdr:row>
      <xdr:rowOff>109140</xdr:rowOff>
    </xdr:from>
    <xdr:to>
      <xdr:col>34</xdr:col>
      <xdr:colOff>125168</xdr:colOff>
      <xdr:row>16</xdr:row>
      <xdr:rowOff>89133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548F9B89-B52A-C198-20E7-F3432A3B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102109" y="1617265"/>
          <a:ext cx="6782747" cy="16766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76200</xdr:rowOff>
    </xdr:from>
    <xdr:to>
      <xdr:col>5</xdr:col>
      <xdr:colOff>543475</xdr:colOff>
      <xdr:row>1</xdr:row>
      <xdr:rowOff>133385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B960D-D6DE-8546-7456-E643C7A15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76200"/>
          <a:ext cx="3943900" cy="24768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0</xdr:row>
      <xdr:rowOff>0</xdr:rowOff>
    </xdr:from>
    <xdr:to>
      <xdr:col>9</xdr:col>
      <xdr:colOff>1162775</xdr:colOff>
      <xdr:row>2</xdr:row>
      <xdr:rowOff>76264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64D924-6ACB-34EA-D89C-A271AC96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0"/>
          <a:ext cx="5191850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2</xdr:row>
      <xdr:rowOff>133350</xdr:rowOff>
    </xdr:from>
    <xdr:to>
      <xdr:col>7</xdr:col>
      <xdr:colOff>734204</xdr:colOff>
      <xdr:row>28</xdr:row>
      <xdr:rowOff>29252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3680C01-3B83-B06C-4A01-AC3B50B4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514350"/>
          <a:ext cx="5582429" cy="4848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B111-82C7-4E0E-AFFF-5A6B87E59132}">
  <dimension ref="A1:W39"/>
  <sheetViews>
    <sheetView workbookViewId="0">
      <selection activeCell="H12" sqref="H12"/>
    </sheetView>
  </sheetViews>
  <sheetFormatPr baseColWidth="10" defaultRowHeight="15" x14ac:dyDescent="0.25"/>
  <cols>
    <col min="1" max="1" width="5.140625" style="7" customWidth="1"/>
    <col min="2" max="2" width="14.140625" style="7" customWidth="1"/>
    <col min="3" max="3" width="19.7109375" style="16" customWidth="1"/>
    <col min="4" max="4" width="13.5703125" style="16" customWidth="1"/>
    <col min="5" max="5" width="14.42578125" style="16" customWidth="1"/>
    <col min="6" max="6" width="3.42578125" customWidth="1"/>
    <col min="7" max="7" width="19.42578125" customWidth="1"/>
    <col min="8" max="8" width="25" style="1" customWidth="1"/>
    <col min="9" max="9" width="2.28515625" style="2" customWidth="1"/>
    <col min="10" max="10" width="5.140625" style="7" customWidth="1"/>
    <col min="11" max="11" width="19.7109375" style="16" customWidth="1"/>
    <col min="12" max="12" width="2.28515625" style="2" customWidth="1"/>
    <col min="13" max="13" width="5.140625" style="7" customWidth="1"/>
    <col min="14" max="14" width="13.5703125" style="16" customWidth="1"/>
    <col min="15" max="15" width="2" style="2" customWidth="1"/>
    <col min="16" max="16" width="5.140625" style="7" customWidth="1"/>
    <col min="17" max="17" width="14.42578125" style="16" customWidth="1"/>
    <col min="18" max="18" width="2.42578125" customWidth="1"/>
    <col min="19" max="19" width="14.28515625" customWidth="1"/>
    <col min="20" max="20" width="29.42578125" style="1" customWidth="1"/>
    <col min="21" max="21" width="3" customWidth="1"/>
    <col min="22" max="22" width="33.85546875" customWidth="1"/>
    <col min="23" max="23" width="11.85546875" bestFit="1" customWidth="1"/>
  </cols>
  <sheetData>
    <row r="1" spans="1:23" x14ac:dyDescent="0.25">
      <c r="A1" s="16"/>
      <c r="B1" s="16"/>
      <c r="H1"/>
      <c r="I1" s="17"/>
      <c r="J1" s="16"/>
      <c r="L1" s="17"/>
      <c r="M1" s="16"/>
      <c r="O1" s="17"/>
      <c r="P1" s="16"/>
      <c r="T1"/>
    </row>
    <row r="2" spans="1:23" x14ac:dyDescent="0.25">
      <c r="A2" s="16"/>
      <c r="B2" s="16"/>
      <c r="H2"/>
      <c r="I2" s="17"/>
      <c r="J2" s="16"/>
      <c r="L2" s="17"/>
      <c r="M2" s="16"/>
      <c r="O2" s="17"/>
      <c r="P2" s="16"/>
      <c r="T2"/>
    </row>
    <row r="3" spans="1:23" x14ac:dyDescent="0.25">
      <c r="A3" s="16"/>
      <c r="B3" s="16"/>
      <c r="H3"/>
      <c r="I3" s="17"/>
      <c r="J3" s="16"/>
      <c r="L3" s="17"/>
      <c r="M3" s="16"/>
      <c r="O3" s="17"/>
      <c r="P3" s="16"/>
      <c r="T3"/>
    </row>
    <row r="4" spans="1:23" x14ac:dyDescent="0.25">
      <c r="A4" s="16"/>
      <c r="B4" s="16"/>
      <c r="H4"/>
      <c r="I4" s="17"/>
      <c r="J4" s="16"/>
      <c r="L4" s="17"/>
      <c r="M4" s="16"/>
      <c r="O4" s="17"/>
      <c r="P4" s="16"/>
      <c r="T4"/>
    </row>
    <row r="5" spans="1:23" x14ac:dyDescent="0.25">
      <c r="A5" s="18" t="s">
        <v>0</v>
      </c>
      <c r="B5" s="18" t="s">
        <v>5</v>
      </c>
      <c r="C5" s="18" t="s">
        <v>1</v>
      </c>
      <c r="D5" s="18" t="s">
        <v>2</v>
      </c>
      <c r="E5" s="18" t="s">
        <v>6</v>
      </c>
      <c r="F5" s="1"/>
      <c r="G5" s="75" t="s">
        <v>7</v>
      </c>
      <c r="H5" s="75"/>
      <c r="I5" s="1"/>
      <c r="J5" s="18" t="s">
        <v>0</v>
      </c>
      <c r="K5" s="18" t="s">
        <v>1</v>
      </c>
      <c r="L5" s="1"/>
      <c r="M5" s="18" t="s">
        <v>0</v>
      </c>
      <c r="N5" s="18" t="s">
        <v>2</v>
      </c>
      <c r="O5" s="1"/>
      <c r="P5" s="18" t="s">
        <v>0</v>
      </c>
      <c r="Q5" s="18" t="s">
        <v>6</v>
      </c>
      <c r="R5" s="1"/>
      <c r="S5" s="76" t="s">
        <v>8</v>
      </c>
      <c r="T5" s="77"/>
      <c r="U5" s="1"/>
      <c r="V5" s="76" t="s">
        <v>9</v>
      </c>
      <c r="W5" s="77"/>
    </row>
    <row r="6" spans="1:23" x14ac:dyDescent="0.25">
      <c r="A6" s="7">
        <v>1</v>
      </c>
      <c r="B6" s="8" t="s">
        <v>10</v>
      </c>
      <c r="C6" s="3">
        <v>1067855.672</v>
      </c>
      <c r="D6" s="9">
        <v>76589</v>
      </c>
      <c r="E6" s="10">
        <v>1394267678</v>
      </c>
      <c r="F6" s="1"/>
      <c r="G6" s="4" t="s">
        <v>11</v>
      </c>
      <c r="H6" s="4">
        <f>SUM(C6:C38)/33</f>
        <v>44318861.805990919</v>
      </c>
      <c r="I6" s="1"/>
      <c r="J6" s="7">
        <v>1</v>
      </c>
      <c r="K6" s="11">
        <v>1067855672</v>
      </c>
      <c r="L6" s="1"/>
      <c r="M6" s="7">
        <v>1</v>
      </c>
      <c r="N6" s="9">
        <v>76589</v>
      </c>
      <c r="O6" s="1"/>
      <c r="P6" s="7">
        <v>1</v>
      </c>
      <c r="Q6" s="10">
        <v>1394267678</v>
      </c>
      <c r="R6" s="1"/>
      <c r="S6" s="4" t="s">
        <v>12</v>
      </c>
      <c r="T6" s="12" t="str">
        <f>K22</f>
        <v>23056874.23</v>
      </c>
      <c r="U6" s="1"/>
      <c r="V6" s="4" t="s">
        <v>14</v>
      </c>
      <c r="W6" s="4" t="e">
        <f>_xlfn.MODE.SNGL(K6:K38)</f>
        <v>#N/A</v>
      </c>
    </row>
    <row r="7" spans="1:23" x14ac:dyDescent="0.25">
      <c r="A7" s="7">
        <v>2</v>
      </c>
      <c r="B7" s="8" t="s">
        <v>15</v>
      </c>
      <c r="C7" s="3">
        <v>212514957.40000001</v>
      </c>
      <c r="D7" s="9">
        <v>6407102</v>
      </c>
      <c r="E7" s="10">
        <v>3316865524</v>
      </c>
      <c r="F7" s="1"/>
      <c r="G7" s="4" t="s">
        <v>16</v>
      </c>
      <c r="H7" s="4">
        <f>SUM(D6:D38)/33</f>
        <v>1462378.606060606</v>
      </c>
      <c r="I7" s="1"/>
      <c r="J7" s="7">
        <v>2</v>
      </c>
      <c r="K7" s="11">
        <v>1123857696</v>
      </c>
      <c r="L7" s="1"/>
      <c r="M7" s="7">
        <v>2</v>
      </c>
      <c r="N7" s="9">
        <v>6407102</v>
      </c>
      <c r="O7" s="1"/>
      <c r="P7" s="7">
        <v>2</v>
      </c>
      <c r="Q7" s="10">
        <v>3316865524</v>
      </c>
      <c r="R7" s="1"/>
      <c r="S7" s="4" t="s">
        <v>17</v>
      </c>
      <c r="T7" s="13">
        <f>N22</f>
        <v>82767</v>
      </c>
      <c r="U7" s="1"/>
      <c r="V7" s="4" t="s">
        <v>18</v>
      </c>
      <c r="W7" s="4" t="e">
        <f>_xlfn.MODE.SNGL(N6:N39)</f>
        <v>#N/A</v>
      </c>
    </row>
    <row r="8" spans="1:23" x14ac:dyDescent="0.25">
      <c r="A8" s="7">
        <v>3</v>
      </c>
      <c r="B8" s="8" t="s">
        <v>19</v>
      </c>
      <c r="C8" s="3">
        <v>8548114.6530000009</v>
      </c>
      <c r="D8" s="9">
        <v>262174</v>
      </c>
      <c r="E8" s="10">
        <v>3260473828</v>
      </c>
      <c r="F8" s="1"/>
      <c r="G8" s="4" t="s">
        <v>20</v>
      </c>
      <c r="H8" s="4">
        <f>SUM(E6:E38)/33</f>
        <v>2546936527.4242425</v>
      </c>
      <c r="I8" s="1"/>
      <c r="J8" s="7">
        <v>3</v>
      </c>
      <c r="K8" s="11">
        <v>2125410333</v>
      </c>
      <c r="L8" s="1"/>
      <c r="M8" s="7">
        <v>3</v>
      </c>
      <c r="N8" s="9">
        <v>262174</v>
      </c>
      <c r="O8" s="1"/>
      <c r="P8" s="7">
        <v>3</v>
      </c>
      <c r="Q8" s="10">
        <v>3260473828</v>
      </c>
      <c r="R8" s="1"/>
      <c r="S8" s="4" t="s">
        <v>21</v>
      </c>
      <c r="T8" s="13">
        <f>Q22</f>
        <v>1357857232</v>
      </c>
      <c r="U8" s="1"/>
      <c r="V8" s="4" t="s">
        <v>22</v>
      </c>
      <c r="W8" s="4" t="e">
        <f>_xlfn.MODE.SNGL(Q6:Q38)</f>
        <v>#N/A</v>
      </c>
    </row>
    <row r="9" spans="1:23" x14ac:dyDescent="0.25">
      <c r="A9" s="7">
        <v>4</v>
      </c>
      <c r="B9" s="8" t="s">
        <v>23</v>
      </c>
      <c r="C9" s="3">
        <v>63764770.770000003</v>
      </c>
      <c r="D9" s="9">
        <v>2535517</v>
      </c>
      <c r="E9" s="10">
        <v>251486268</v>
      </c>
      <c r="F9" s="1"/>
      <c r="H9"/>
      <c r="I9" s="1"/>
      <c r="J9" s="7">
        <v>4</v>
      </c>
      <c r="K9" s="11">
        <v>3818516785</v>
      </c>
      <c r="L9" s="1"/>
      <c r="M9" s="7">
        <v>4</v>
      </c>
      <c r="N9" s="9">
        <v>2535517</v>
      </c>
      <c r="O9" s="1"/>
      <c r="P9" s="7">
        <v>4</v>
      </c>
      <c r="Q9" s="10">
        <v>251486268</v>
      </c>
      <c r="R9" s="1"/>
      <c r="T9"/>
      <c r="U9" s="1"/>
    </row>
    <row r="10" spans="1:23" x14ac:dyDescent="0.25">
      <c r="A10" s="7">
        <v>5</v>
      </c>
      <c r="B10" s="8" t="s">
        <v>24</v>
      </c>
      <c r="C10" s="3">
        <v>357258620.80000001</v>
      </c>
      <c r="D10" s="9">
        <v>7412566</v>
      </c>
      <c r="E10" s="10">
        <v>4819634938</v>
      </c>
      <c r="F10" s="1"/>
      <c r="H10"/>
      <c r="I10" s="1"/>
      <c r="J10" s="7">
        <v>5</v>
      </c>
      <c r="K10" s="11">
        <v>4977040127</v>
      </c>
      <c r="L10" s="1"/>
      <c r="M10" s="7">
        <v>5</v>
      </c>
      <c r="N10" s="9">
        <v>7412566</v>
      </c>
      <c r="O10" s="1"/>
      <c r="P10" s="7">
        <v>5</v>
      </c>
      <c r="Q10" s="10">
        <v>4819634938</v>
      </c>
      <c r="R10" s="1"/>
      <c r="T10"/>
      <c r="U10" s="1"/>
    </row>
    <row r="11" spans="1:23" x14ac:dyDescent="0.25">
      <c r="A11" s="7">
        <v>6</v>
      </c>
      <c r="B11" s="8" t="s">
        <v>25</v>
      </c>
      <c r="C11" s="3">
        <v>51404352.369999997</v>
      </c>
      <c r="D11" s="9">
        <v>2070110</v>
      </c>
      <c r="E11" s="10">
        <v>2483170091</v>
      </c>
      <c r="F11" s="1"/>
      <c r="H11"/>
      <c r="I11" s="1"/>
      <c r="J11" s="7">
        <v>6</v>
      </c>
      <c r="K11" s="11">
        <v>5616558269</v>
      </c>
      <c r="L11" s="1"/>
      <c r="M11" s="7">
        <v>6</v>
      </c>
      <c r="N11" s="9">
        <v>2070110</v>
      </c>
      <c r="O11" s="1"/>
      <c r="P11" s="7">
        <v>6</v>
      </c>
      <c r="Q11" s="10">
        <v>2483170091</v>
      </c>
      <c r="R11" s="1"/>
      <c r="T11"/>
      <c r="U11" s="1"/>
    </row>
    <row r="12" spans="1:23" x14ac:dyDescent="0.25">
      <c r="A12" s="7">
        <v>7</v>
      </c>
      <c r="B12" s="8" t="s">
        <v>26</v>
      </c>
      <c r="C12" s="3">
        <v>38858162.119999997</v>
      </c>
      <c r="D12" s="9">
        <v>1217376</v>
      </c>
      <c r="E12" s="10">
        <v>3191960588</v>
      </c>
      <c r="F12" s="1"/>
      <c r="H12"/>
      <c r="I12" s="1"/>
      <c r="J12" s="7">
        <v>7</v>
      </c>
      <c r="K12" s="11">
        <v>6001844915</v>
      </c>
      <c r="L12" s="1"/>
      <c r="M12" s="7">
        <v>7</v>
      </c>
      <c r="N12" s="9">
        <v>1217376</v>
      </c>
      <c r="O12" s="1"/>
      <c r="P12" s="7">
        <v>7</v>
      </c>
      <c r="Q12" s="10">
        <v>3191960588</v>
      </c>
      <c r="R12" s="1"/>
      <c r="T12"/>
      <c r="U12" s="1"/>
    </row>
    <row r="13" spans="1:23" x14ac:dyDescent="0.25">
      <c r="A13" s="7">
        <v>8</v>
      </c>
      <c r="B13" s="8" t="s">
        <v>27</v>
      </c>
      <c r="C13" s="3">
        <v>23953112.449999999</v>
      </c>
      <c r="D13" s="9">
        <v>998255</v>
      </c>
      <c r="E13" s="10">
        <v>239949837</v>
      </c>
      <c r="F13" s="1"/>
      <c r="H13"/>
      <c r="I13" s="1"/>
      <c r="J13" s="7">
        <v>8</v>
      </c>
      <c r="K13" s="11">
        <v>8548114653</v>
      </c>
      <c r="L13" s="1"/>
      <c r="M13" s="7">
        <v>8</v>
      </c>
      <c r="N13" s="9">
        <v>998255</v>
      </c>
      <c r="O13" s="1"/>
      <c r="P13" s="7">
        <v>8</v>
      </c>
      <c r="Q13" s="10">
        <v>239949837</v>
      </c>
      <c r="R13" s="1"/>
      <c r="T13"/>
      <c r="U13" s="1"/>
    </row>
    <row r="14" spans="1:23" x14ac:dyDescent="0.25">
      <c r="A14" s="7">
        <v>9</v>
      </c>
      <c r="B14" s="8" t="s">
        <v>28</v>
      </c>
      <c r="C14" s="3">
        <v>5461366.7800000003</v>
      </c>
      <c r="D14" s="9">
        <v>401849</v>
      </c>
      <c r="E14" s="10">
        <v>1359059443</v>
      </c>
      <c r="F14" s="1"/>
      <c r="H14"/>
      <c r="I14" s="1"/>
      <c r="J14" s="7">
        <v>9</v>
      </c>
      <c r="K14" s="11">
        <v>9565766785</v>
      </c>
      <c r="L14" s="1"/>
      <c r="M14" s="7">
        <v>9</v>
      </c>
      <c r="N14" s="9">
        <v>401849</v>
      </c>
      <c r="O14" s="1"/>
      <c r="P14" s="7">
        <v>9</v>
      </c>
      <c r="Q14" s="10">
        <v>1359059443</v>
      </c>
      <c r="R14" s="1"/>
      <c r="T14"/>
      <c r="U14" s="1"/>
    </row>
    <row r="15" spans="1:23" x14ac:dyDescent="0.25">
      <c r="A15" s="7">
        <v>10</v>
      </c>
      <c r="B15" s="8" t="s">
        <v>29</v>
      </c>
      <c r="C15" s="3">
        <v>23660657.370000001</v>
      </c>
      <c r="D15" s="9">
        <v>420504</v>
      </c>
      <c r="E15" s="10">
        <v>5626737766</v>
      </c>
      <c r="F15" s="1"/>
      <c r="H15"/>
      <c r="I15" s="1"/>
      <c r="J15" s="7">
        <v>10</v>
      </c>
      <c r="K15" s="8" t="s">
        <v>30</v>
      </c>
      <c r="L15" s="1"/>
      <c r="M15" s="7">
        <v>10</v>
      </c>
      <c r="N15" s="9">
        <v>420504</v>
      </c>
      <c r="O15" s="1"/>
      <c r="P15" s="7">
        <v>10</v>
      </c>
      <c r="Q15" s="10">
        <v>5626737766</v>
      </c>
      <c r="R15" s="1"/>
      <c r="T15"/>
      <c r="U15" s="1"/>
    </row>
    <row r="16" spans="1:23" x14ac:dyDescent="0.25">
      <c r="A16" s="7">
        <v>11</v>
      </c>
      <c r="B16" s="8" t="s">
        <v>31</v>
      </c>
      <c r="C16" s="3">
        <v>25758151.710000001</v>
      </c>
      <c r="D16" s="9">
        <v>1464488</v>
      </c>
      <c r="E16" s="10">
        <v>1758850309</v>
      </c>
      <c r="F16" s="1"/>
      <c r="H16"/>
      <c r="I16" s="1"/>
      <c r="J16" s="7">
        <v>11</v>
      </c>
      <c r="K16" s="8" t="s">
        <v>32</v>
      </c>
      <c r="L16" s="1"/>
      <c r="M16" s="7">
        <v>11</v>
      </c>
      <c r="N16" s="9">
        <v>1464488</v>
      </c>
      <c r="O16" s="1"/>
      <c r="P16" s="7">
        <v>11</v>
      </c>
      <c r="Q16" s="10">
        <v>1758850309</v>
      </c>
      <c r="R16" s="1"/>
      <c r="T16"/>
      <c r="U16" s="1"/>
    </row>
    <row r="17" spans="1:21" x14ac:dyDescent="0.25">
      <c r="A17" s="7">
        <v>12</v>
      </c>
      <c r="B17" s="8" t="s">
        <v>33</v>
      </c>
      <c r="C17" s="3">
        <v>37523918.979999997</v>
      </c>
      <c r="D17" s="9">
        <v>1200574</v>
      </c>
      <c r="E17" s="10">
        <v>3125498218</v>
      </c>
      <c r="F17" s="1"/>
      <c r="H17"/>
      <c r="I17" s="1"/>
      <c r="J17" s="7">
        <v>12</v>
      </c>
      <c r="K17" s="8" t="s">
        <v>34</v>
      </c>
      <c r="L17" s="1"/>
      <c r="M17" s="7">
        <v>12</v>
      </c>
      <c r="N17" s="9">
        <v>1200574</v>
      </c>
      <c r="O17" s="1"/>
      <c r="P17" s="7">
        <v>12</v>
      </c>
      <c r="Q17" s="10">
        <v>3125498218</v>
      </c>
      <c r="R17" s="1"/>
      <c r="T17"/>
      <c r="U17" s="1"/>
    </row>
    <row r="18" spans="1:21" x14ac:dyDescent="0.25">
      <c r="A18" s="7">
        <v>13</v>
      </c>
      <c r="B18" s="8" t="s">
        <v>35</v>
      </c>
      <c r="C18" s="3">
        <v>6001844.915</v>
      </c>
      <c r="D18" s="9">
        <v>534826</v>
      </c>
      <c r="E18" s="10">
        <v>112220515</v>
      </c>
      <c r="F18" s="1"/>
      <c r="H18"/>
      <c r="I18" s="1"/>
      <c r="J18" s="7">
        <v>13</v>
      </c>
      <c r="K18" s="8" t="s">
        <v>36</v>
      </c>
      <c r="L18" s="1"/>
      <c r="M18" s="7">
        <v>13</v>
      </c>
      <c r="N18" s="9">
        <v>534826</v>
      </c>
      <c r="O18" s="1"/>
      <c r="P18" s="7">
        <v>13</v>
      </c>
      <c r="Q18" s="10">
        <v>112220515</v>
      </c>
      <c r="R18" s="1"/>
      <c r="T18"/>
      <c r="U18" s="1"/>
    </row>
    <row r="19" spans="1:21" x14ac:dyDescent="0.25">
      <c r="A19" s="7">
        <v>14</v>
      </c>
      <c r="B19" s="8" t="s">
        <v>37</v>
      </c>
      <c r="C19" s="3">
        <v>24991953.760000002</v>
      </c>
      <c r="D19" s="9">
        <v>1784783</v>
      </c>
      <c r="E19" s="10">
        <v>1400279685</v>
      </c>
      <c r="F19" s="1"/>
      <c r="H19"/>
      <c r="I19" s="1"/>
      <c r="J19" s="7">
        <v>14</v>
      </c>
      <c r="K19" s="8" t="s">
        <v>38</v>
      </c>
      <c r="L19" s="1"/>
      <c r="M19" s="7">
        <v>14</v>
      </c>
      <c r="N19" s="9">
        <v>1784783</v>
      </c>
      <c r="O19" s="1"/>
      <c r="P19" s="7">
        <v>14</v>
      </c>
      <c r="Q19" s="10">
        <v>1400279685</v>
      </c>
      <c r="R19" s="1"/>
      <c r="T19"/>
      <c r="U19" s="1"/>
    </row>
    <row r="20" spans="1:21" x14ac:dyDescent="0.25">
      <c r="A20" s="7">
        <v>15</v>
      </c>
      <c r="B20" s="8" t="s">
        <v>39</v>
      </c>
      <c r="C20" s="3">
        <v>91945942.280000001</v>
      </c>
      <c r="D20" s="9">
        <v>2919060</v>
      </c>
      <c r="E20" s="10">
        <v>3149847632</v>
      </c>
      <c r="F20" s="1"/>
      <c r="H20"/>
      <c r="I20" s="1"/>
      <c r="J20" s="7">
        <v>15</v>
      </c>
      <c r="K20" s="8" t="s">
        <v>40</v>
      </c>
      <c r="L20" s="1"/>
      <c r="M20" s="7">
        <v>15</v>
      </c>
      <c r="N20" s="9">
        <v>2919060</v>
      </c>
      <c r="O20" s="1"/>
      <c r="P20" s="7">
        <v>15</v>
      </c>
      <c r="Q20" s="10">
        <v>3149847632</v>
      </c>
      <c r="R20" s="1"/>
      <c r="T20"/>
      <c r="U20" s="1"/>
    </row>
    <row r="21" spans="1:21" x14ac:dyDescent="0.25">
      <c r="A21" s="7">
        <v>16</v>
      </c>
      <c r="B21" s="8" t="s">
        <v>41</v>
      </c>
      <c r="C21" s="3">
        <v>497704.01270000002</v>
      </c>
      <c r="D21" s="9">
        <v>48114</v>
      </c>
      <c r="E21" s="10">
        <v>1034426597</v>
      </c>
      <c r="F21" s="1"/>
      <c r="H21"/>
      <c r="I21" s="1"/>
      <c r="J21" s="7">
        <v>16</v>
      </c>
      <c r="K21" s="8" t="s">
        <v>42</v>
      </c>
      <c r="L21" s="1"/>
      <c r="M21" s="7">
        <v>16</v>
      </c>
      <c r="N21" s="9">
        <v>48114</v>
      </c>
      <c r="O21" s="1"/>
      <c r="P21" s="7">
        <v>16</v>
      </c>
      <c r="Q21" s="10">
        <v>1034426597</v>
      </c>
      <c r="R21" s="1"/>
      <c r="T21"/>
      <c r="U21" s="1"/>
    </row>
    <row r="22" spans="1:21" x14ac:dyDescent="0.25">
      <c r="A22" s="7">
        <v>17</v>
      </c>
      <c r="B22" s="8" t="s">
        <v>43</v>
      </c>
      <c r="C22" s="3">
        <v>1123857.696</v>
      </c>
      <c r="D22" s="9">
        <v>82767</v>
      </c>
      <c r="E22" s="10">
        <v>1357857232</v>
      </c>
      <c r="F22" s="1"/>
      <c r="H22"/>
      <c r="I22" s="1"/>
      <c r="J22" s="7">
        <v>17</v>
      </c>
      <c r="K22" s="8" t="s">
        <v>13</v>
      </c>
      <c r="L22" s="14"/>
      <c r="M22" s="7">
        <v>17</v>
      </c>
      <c r="N22" s="9">
        <v>82767</v>
      </c>
      <c r="O22" s="14"/>
      <c r="P22" s="7">
        <v>17</v>
      </c>
      <c r="Q22" s="10">
        <v>1357857232</v>
      </c>
      <c r="R22" s="1"/>
      <c r="T22"/>
      <c r="U22" s="1"/>
    </row>
    <row r="23" spans="1:21" x14ac:dyDescent="0.25">
      <c r="A23" s="7">
        <v>18</v>
      </c>
      <c r="B23" s="8" t="s">
        <v>44</v>
      </c>
      <c r="C23" s="3">
        <v>24011616.059999999</v>
      </c>
      <c r="D23" s="9">
        <v>1100386</v>
      </c>
      <c r="E23" s="10">
        <v>2182108466</v>
      </c>
      <c r="F23" s="1"/>
      <c r="H23"/>
      <c r="I23" s="1"/>
      <c r="J23" s="7">
        <v>18</v>
      </c>
      <c r="K23" s="8" t="s">
        <v>45</v>
      </c>
      <c r="L23" s="1"/>
      <c r="M23" s="7">
        <v>18</v>
      </c>
      <c r="N23" s="9">
        <v>1100386</v>
      </c>
      <c r="O23" s="1"/>
      <c r="P23" s="7">
        <v>18</v>
      </c>
      <c r="Q23" s="10">
        <v>2182108466</v>
      </c>
      <c r="R23" s="1"/>
      <c r="T23"/>
      <c r="U23" s="1"/>
    </row>
    <row r="24" spans="1:21" x14ac:dyDescent="0.25">
      <c r="A24" s="7">
        <v>19</v>
      </c>
      <c r="B24" s="8" t="s">
        <v>46</v>
      </c>
      <c r="C24" s="3">
        <v>22262575.879999999</v>
      </c>
      <c r="D24" s="9">
        <v>880560</v>
      </c>
      <c r="E24" s="10">
        <v>2528229295</v>
      </c>
      <c r="F24" s="1"/>
      <c r="H24"/>
      <c r="I24" s="1"/>
      <c r="J24" s="7">
        <v>19</v>
      </c>
      <c r="K24" s="8" t="s">
        <v>47</v>
      </c>
      <c r="L24" s="1"/>
      <c r="M24" s="7">
        <v>19</v>
      </c>
      <c r="N24" s="9">
        <v>880560</v>
      </c>
      <c r="O24" s="1"/>
      <c r="P24" s="7">
        <v>19</v>
      </c>
      <c r="Q24" s="10">
        <v>2528229295</v>
      </c>
      <c r="R24" s="1"/>
      <c r="T24"/>
      <c r="U24" s="1"/>
    </row>
    <row r="25" spans="1:21" x14ac:dyDescent="0.25">
      <c r="A25" s="7">
        <v>20</v>
      </c>
      <c r="B25" s="8" t="s">
        <v>48</v>
      </c>
      <c r="C25" s="3">
        <v>19738417.359999999</v>
      </c>
      <c r="D25" s="9">
        <v>1341746</v>
      </c>
      <c r="E25" s="10">
        <v>14710994</v>
      </c>
      <c r="F25" s="1"/>
      <c r="H25"/>
      <c r="I25" s="1"/>
      <c r="J25" s="7">
        <v>20</v>
      </c>
      <c r="K25" s="8" t="s">
        <v>49</v>
      </c>
      <c r="L25" s="1"/>
      <c r="M25" s="7">
        <v>20</v>
      </c>
      <c r="N25" s="9">
        <v>1341746</v>
      </c>
      <c r="O25" s="1"/>
      <c r="P25" s="7">
        <v>20</v>
      </c>
      <c r="Q25" s="10">
        <v>14710994</v>
      </c>
      <c r="R25" s="1"/>
      <c r="T25"/>
      <c r="U25" s="1"/>
    </row>
    <row r="26" spans="1:21" x14ac:dyDescent="0.25">
      <c r="A26" s="7">
        <v>21</v>
      </c>
      <c r="B26" s="8" t="s">
        <v>50</v>
      </c>
      <c r="C26" s="3">
        <v>58439500.07</v>
      </c>
      <c r="D26" s="9">
        <v>1039722</v>
      </c>
      <c r="E26" s="10">
        <v>5620685151</v>
      </c>
      <c r="F26" s="1"/>
      <c r="H26"/>
      <c r="I26" s="1"/>
      <c r="J26" s="7">
        <v>21</v>
      </c>
      <c r="K26" s="8" t="s">
        <v>51</v>
      </c>
      <c r="L26" s="1"/>
      <c r="M26" s="7">
        <v>21</v>
      </c>
      <c r="N26" s="9">
        <v>1039722</v>
      </c>
      <c r="O26" s="1"/>
      <c r="P26" s="7">
        <v>21</v>
      </c>
      <c r="Q26" s="10">
        <v>5620685151</v>
      </c>
      <c r="R26" s="1"/>
      <c r="T26"/>
      <c r="U26" s="1"/>
    </row>
    <row r="27" spans="1:21" x14ac:dyDescent="0.25">
      <c r="A27" s="7">
        <v>22</v>
      </c>
      <c r="B27" s="8" t="s">
        <v>52</v>
      </c>
      <c r="C27" s="3">
        <v>21775426.149999999</v>
      </c>
      <c r="D27" s="9">
        <v>1630592</v>
      </c>
      <c r="E27" s="10">
        <v>1335430699</v>
      </c>
      <c r="F27" s="1"/>
      <c r="H27"/>
      <c r="I27" s="1"/>
      <c r="J27" s="7">
        <v>22</v>
      </c>
      <c r="K27" s="8" t="s">
        <v>53</v>
      </c>
      <c r="L27" s="1"/>
      <c r="M27" s="7">
        <v>22</v>
      </c>
      <c r="N27" s="9">
        <v>1630592</v>
      </c>
      <c r="O27" s="1"/>
      <c r="P27" s="7">
        <v>22</v>
      </c>
      <c r="Q27" s="10">
        <v>1335430699</v>
      </c>
      <c r="R27" s="1"/>
      <c r="T27"/>
      <c r="U27" s="1"/>
    </row>
    <row r="28" spans="1:21" ht="24" x14ac:dyDescent="0.25">
      <c r="A28" s="7">
        <v>23</v>
      </c>
      <c r="B28" s="8" t="s">
        <v>54</v>
      </c>
      <c r="C28" s="3">
        <v>23056874.23</v>
      </c>
      <c r="D28" s="9">
        <v>1491689</v>
      </c>
      <c r="E28" s="10">
        <v>1545689097</v>
      </c>
      <c r="F28" s="1"/>
      <c r="H28"/>
      <c r="I28" s="1"/>
      <c r="J28" s="7">
        <v>23</v>
      </c>
      <c r="K28" s="8" t="s">
        <v>55</v>
      </c>
      <c r="L28" s="1"/>
      <c r="M28" s="7">
        <v>23</v>
      </c>
      <c r="N28" s="9">
        <v>1491689</v>
      </c>
      <c r="O28" s="1"/>
      <c r="P28" s="7">
        <v>23</v>
      </c>
      <c r="Q28" s="10">
        <v>1545689097</v>
      </c>
      <c r="R28" s="1"/>
      <c r="T28"/>
      <c r="U28" s="1"/>
    </row>
    <row r="29" spans="1:21" x14ac:dyDescent="0.25">
      <c r="A29" s="7">
        <v>24</v>
      </c>
      <c r="B29" s="8" t="s">
        <v>56</v>
      </c>
      <c r="C29" s="3">
        <v>5616558.2690000003</v>
      </c>
      <c r="D29" s="9">
        <v>348182</v>
      </c>
      <c r="E29" s="10">
        <v>1613109888</v>
      </c>
      <c r="F29" s="1"/>
      <c r="H29"/>
      <c r="I29" s="1"/>
      <c r="J29" s="7">
        <v>24</v>
      </c>
      <c r="K29" s="8" t="s">
        <v>57</v>
      </c>
      <c r="L29" s="1"/>
      <c r="M29" s="7">
        <v>24</v>
      </c>
      <c r="N29" s="9">
        <v>348182</v>
      </c>
      <c r="O29" s="1"/>
      <c r="P29" s="7">
        <v>24</v>
      </c>
      <c r="Q29" s="10">
        <v>1613109888</v>
      </c>
      <c r="R29" s="1"/>
      <c r="T29"/>
      <c r="U29" s="1"/>
    </row>
    <row r="30" spans="1:21" x14ac:dyDescent="0.25">
      <c r="A30" s="7">
        <v>25</v>
      </c>
      <c r="B30" s="8" t="s">
        <v>58</v>
      </c>
      <c r="C30" s="3">
        <v>11941644.16</v>
      </c>
      <c r="D30" s="9">
        <v>539904</v>
      </c>
      <c r="E30" s="10">
        <v>2211808795</v>
      </c>
      <c r="F30" s="1"/>
      <c r="H30"/>
      <c r="I30" s="1"/>
      <c r="J30" s="7">
        <v>25</v>
      </c>
      <c r="K30" s="8" t="s">
        <v>59</v>
      </c>
      <c r="L30" s="1"/>
      <c r="M30" s="7">
        <v>25</v>
      </c>
      <c r="N30" s="9">
        <v>539904</v>
      </c>
      <c r="O30" s="1"/>
      <c r="P30" s="7">
        <v>25</v>
      </c>
      <c r="Q30" s="10">
        <v>2211808795</v>
      </c>
      <c r="R30" s="1"/>
      <c r="T30"/>
      <c r="U30" s="1"/>
    </row>
    <row r="31" spans="1:21" x14ac:dyDescent="0.25">
      <c r="A31" s="7">
        <v>26</v>
      </c>
      <c r="B31" s="8" t="s">
        <v>60</v>
      </c>
      <c r="C31" s="3">
        <v>23786362.420000002</v>
      </c>
      <c r="D31" s="9">
        <v>943401</v>
      </c>
      <c r="E31" s="10">
        <v>2521341659</v>
      </c>
      <c r="F31" s="1"/>
      <c r="H31"/>
      <c r="I31" s="1"/>
      <c r="J31" s="7">
        <v>26</v>
      </c>
      <c r="K31" s="8" t="s">
        <v>61</v>
      </c>
      <c r="L31" s="1"/>
      <c r="M31" s="7">
        <v>26</v>
      </c>
      <c r="N31" s="9">
        <v>943401</v>
      </c>
      <c r="O31" s="1"/>
      <c r="P31" s="7">
        <v>26</v>
      </c>
      <c r="Q31" s="10">
        <v>2521341659</v>
      </c>
      <c r="R31" s="1"/>
      <c r="T31"/>
      <c r="U31" s="1"/>
    </row>
    <row r="32" spans="1:21" ht="48" x14ac:dyDescent="0.25">
      <c r="A32" s="7">
        <v>27</v>
      </c>
      <c r="B32" s="8" t="s">
        <v>62</v>
      </c>
      <c r="C32" s="3">
        <v>2125410.3330000001</v>
      </c>
      <c r="D32" s="9">
        <v>61280</v>
      </c>
      <c r="E32" s="10">
        <v>3468358898</v>
      </c>
      <c r="F32" s="1"/>
      <c r="H32"/>
      <c r="I32" s="1"/>
      <c r="J32" s="7">
        <v>27</v>
      </c>
      <c r="K32" s="8" t="s">
        <v>63</v>
      </c>
      <c r="L32" s="1"/>
      <c r="M32" s="7">
        <v>27</v>
      </c>
      <c r="N32" s="9">
        <v>61280</v>
      </c>
      <c r="O32" s="1"/>
      <c r="P32" s="7">
        <v>27</v>
      </c>
      <c r="Q32" s="10">
        <v>3468358898</v>
      </c>
      <c r="R32" s="1"/>
      <c r="T32"/>
      <c r="U32" s="1"/>
    </row>
    <row r="33" spans="1:21" x14ac:dyDescent="0.25">
      <c r="A33" s="7">
        <v>28</v>
      </c>
      <c r="B33" s="8" t="s">
        <v>64</v>
      </c>
      <c r="C33" s="3">
        <v>92276678.159999996</v>
      </c>
      <c r="D33" s="9">
        <v>2184837</v>
      </c>
      <c r="E33" s="10">
        <v>4223504003</v>
      </c>
      <c r="F33" s="1"/>
      <c r="H33"/>
      <c r="I33" s="1"/>
      <c r="J33" s="7">
        <v>28</v>
      </c>
      <c r="K33" s="8" t="s">
        <v>65</v>
      </c>
      <c r="L33" s="1"/>
      <c r="M33" s="7">
        <v>28</v>
      </c>
      <c r="N33" s="9">
        <v>2184837</v>
      </c>
      <c r="O33" s="1"/>
      <c r="P33" s="7">
        <v>28</v>
      </c>
      <c r="Q33" s="10">
        <v>4223504003</v>
      </c>
      <c r="R33" s="1"/>
      <c r="T33"/>
      <c r="U33" s="1"/>
    </row>
    <row r="34" spans="1:21" x14ac:dyDescent="0.25">
      <c r="A34" s="7">
        <v>29</v>
      </c>
      <c r="B34" s="8" t="s">
        <v>66</v>
      </c>
      <c r="C34" s="3">
        <v>11516270.76</v>
      </c>
      <c r="D34" s="9">
        <v>904863</v>
      </c>
      <c r="E34" s="10">
        <v>127270877</v>
      </c>
      <c r="F34" s="1"/>
      <c r="H34"/>
      <c r="I34" s="1"/>
      <c r="J34" s="7">
        <v>29</v>
      </c>
      <c r="K34" s="8" t="s">
        <v>67</v>
      </c>
      <c r="L34" s="1"/>
      <c r="M34" s="7">
        <v>29</v>
      </c>
      <c r="N34" s="9">
        <v>904863</v>
      </c>
      <c r="O34" s="1"/>
      <c r="P34" s="7">
        <v>29</v>
      </c>
      <c r="Q34" s="10">
        <v>127270877</v>
      </c>
      <c r="R34" s="1"/>
      <c r="T34"/>
      <c r="U34" s="1"/>
    </row>
    <row r="35" spans="1:21" x14ac:dyDescent="0.25">
      <c r="A35" s="7">
        <v>30</v>
      </c>
      <c r="B35" s="8" t="s">
        <v>68</v>
      </c>
      <c r="C35" s="3">
        <v>30438180.149999999</v>
      </c>
      <c r="D35" s="9">
        <v>1330187</v>
      </c>
      <c r="E35" s="10">
        <v>228826324</v>
      </c>
      <c r="F35" s="1"/>
      <c r="H35"/>
      <c r="I35" s="1"/>
      <c r="J35" s="7">
        <v>30</v>
      </c>
      <c r="K35" s="8" t="s">
        <v>69</v>
      </c>
      <c r="L35" s="1"/>
      <c r="M35" s="7">
        <v>30</v>
      </c>
      <c r="N35" s="9">
        <v>1330187</v>
      </c>
      <c r="O35" s="1"/>
      <c r="P35" s="7">
        <v>30</v>
      </c>
      <c r="Q35" s="10">
        <v>228826324</v>
      </c>
      <c r="R35" s="1"/>
      <c r="T35"/>
      <c r="U35" s="1"/>
    </row>
    <row r="36" spans="1:21" x14ac:dyDescent="0.25">
      <c r="A36" s="7">
        <v>31</v>
      </c>
      <c r="B36" s="8" t="s">
        <v>70</v>
      </c>
      <c r="C36" s="3">
        <v>139863153.5</v>
      </c>
      <c r="D36" s="9">
        <v>4475886</v>
      </c>
      <c r="E36" s="10">
        <v>312481492</v>
      </c>
      <c r="F36" s="1"/>
      <c r="H36"/>
      <c r="I36" s="1"/>
      <c r="J36" s="7">
        <v>31</v>
      </c>
      <c r="K36" s="8" t="s">
        <v>71</v>
      </c>
      <c r="L36" s="1"/>
      <c r="M36" s="7">
        <v>31</v>
      </c>
      <c r="N36" s="9">
        <v>4475886</v>
      </c>
      <c r="O36" s="1"/>
      <c r="P36" s="7">
        <v>31</v>
      </c>
      <c r="Q36" s="10">
        <v>312481492</v>
      </c>
      <c r="R36" s="1"/>
      <c r="T36"/>
      <c r="U36" s="1"/>
    </row>
    <row r="37" spans="1:21" x14ac:dyDescent="0.25">
      <c r="A37" s="7">
        <v>32</v>
      </c>
      <c r="B37" s="8" t="s">
        <v>72</v>
      </c>
      <c r="C37" s="3">
        <v>381851.67849999998</v>
      </c>
      <c r="D37" s="9">
        <v>40797</v>
      </c>
      <c r="E37" s="10">
        <v>9359797989</v>
      </c>
      <c r="F37" s="1"/>
      <c r="H37"/>
      <c r="I37" s="1"/>
      <c r="J37" s="7">
        <v>32</v>
      </c>
      <c r="K37" s="8" t="s">
        <v>73</v>
      </c>
      <c r="L37" s="1"/>
      <c r="M37" s="7">
        <v>32</v>
      </c>
      <c r="N37" s="9">
        <v>40797</v>
      </c>
      <c r="O37" s="1"/>
      <c r="P37" s="7">
        <v>32</v>
      </c>
      <c r="Q37" s="10">
        <v>9359797989</v>
      </c>
      <c r="R37" s="1"/>
      <c r="T37"/>
      <c r="U37" s="1"/>
    </row>
    <row r="38" spans="1:21" x14ac:dyDescent="0.25">
      <c r="A38" s="7">
        <v>33</v>
      </c>
      <c r="B38" s="8" t="s">
        <v>74</v>
      </c>
      <c r="C38" s="3">
        <v>956576.67850000004</v>
      </c>
      <c r="D38" s="9">
        <v>107808</v>
      </c>
      <c r="E38" s="10">
        <v>8872965629</v>
      </c>
      <c r="F38" s="1"/>
      <c r="H38"/>
      <c r="I38" s="1"/>
      <c r="J38" s="7">
        <v>33</v>
      </c>
      <c r="K38" s="8" t="s">
        <v>75</v>
      </c>
      <c r="L38" s="1"/>
      <c r="M38" s="7">
        <v>33</v>
      </c>
      <c r="N38" s="9">
        <v>107808</v>
      </c>
      <c r="O38" s="1"/>
      <c r="P38" s="7">
        <v>33</v>
      </c>
      <c r="Q38" s="10">
        <v>8872965629</v>
      </c>
      <c r="R38" s="1"/>
      <c r="T38"/>
      <c r="U38" s="1"/>
    </row>
    <row r="39" spans="1:21" x14ac:dyDescent="0.25">
      <c r="A39" s="15"/>
      <c r="B39" s="15"/>
      <c r="J39" s="15"/>
      <c r="M39" s="15"/>
      <c r="P39" s="15"/>
    </row>
  </sheetData>
  <mergeCells count="3">
    <mergeCell ref="G5:H5"/>
    <mergeCell ref="S5:T5"/>
    <mergeCell ref="V5:W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975E-97A6-4902-BFA8-92917A1BD917}">
  <dimension ref="A4:B4"/>
  <sheetViews>
    <sheetView workbookViewId="0">
      <selection activeCell="E9" sqref="E9"/>
    </sheetView>
  </sheetViews>
  <sheetFormatPr baseColWidth="10" defaultRowHeight="15" x14ac:dyDescent="0.25"/>
  <cols>
    <col min="1" max="1" width="27.28515625" customWidth="1"/>
    <col min="2" max="2" width="28" customWidth="1"/>
  </cols>
  <sheetData>
    <row r="4" spans="1:2" ht="31.5" x14ac:dyDescent="0.5">
      <c r="A4" s="64" t="s">
        <v>113</v>
      </c>
      <c r="B4" s="65">
        <v>0.74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6E2E-E8A7-4C4D-8206-1A01B696EA5D}">
  <dimension ref="A1"/>
  <sheetViews>
    <sheetView workbookViewId="0">
      <selection activeCell="F7" sqref="F7"/>
    </sheetView>
  </sheetViews>
  <sheetFormatPr baseColWidth="10" defaultRowHeight="15" x14ac:dyDescent="0.25"/>
  <sheetData>
    <row r="1" ht="37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211D-B1F6-4C2D-AA06-7EF076DAE7B0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DA9F-B621-410E-B8FA-0C005D279E93}">
  <dimension ref="A1"/>
  <sheetViews>
    <sheetView topLeftCell="A20" workbookViewId="0">
      <selection activeCell="N16" sqref="N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9CE3-067B-4CE9-8A65-607C08ADB7F4}">
  <dimension ref="A8:I42"/>
  <sheetViews>
    <sheetView topLeftCell="A5" workbookViewId="0">
      <selection activeCell="H4" sqref="H4"/>
    </sheetView>
  </sheetViews>
  <sheetFormatPr baseColWidth="10" defaultRowHeight="15" x14ac:dyDescent="0.25"/>
  <cols>
    <col min="1" max="1" width="11.42578125" style="30"/>
    <col min="2" max="2" width="16.140625" style="30" customWidth="1"/>
    <col min="3" max="3" width="14.42578125" style="30" customWidth="1"/>
    <col min="4" max="4" width="11.28515625" style="30" customWidth="1"/>
    <col min="5" max="5" width="13.85546875" style="30" customWidth="1"/>
    <col min="6" max="6" width="29" style="30" customWidth="1"/>
    <col min="7" max="7" width="2.42578125" customWidth="1"/>
    <col min="8" max="8" width="16" customWidth="1"/>
    <col min="9" max="9" width="39.42578125" customWidth="1"/>
  </cols>
  <sheetData>
    <row r="8" spans="1:9" s="22" customFormat="1" x14ac:dyDescent="0.25">
      <c r="A8" s="21" t="s">
        <v>0</v>
      </c>
      <c r="B8" s="21" t="s">
        <v>1</v>
      </c>
      <c r="C8" s="21" t="s">
        <v>76</v>
      </c>
      <c r="D8" s="21" t="s">
        <v>2</v>
      </c>
      <c r="E8" s="21" t="s">
        <v>77</v>
      </c>
      <c r="F8" s="21" t="s">
        <v>3</v>
      </c>
      <c r="G8" s="27"/>
      <c r="H8" s="23" t="s">
        <v>4</v>
      </c>
      <c r="I8" s="23" t="s">
        <v>78</v>
      </c>
    </row>
    <row r="9" spans="1:9" x14ac:dyDescent="0.25">
      <c r="A9" s="25">
        <v>1</v>
      </c>
      <c r="B9" s="28">
        <v>1067855.672</v>
      </c>
      <c r="C9" s="28">
        <f>SUM(B9:B41)/33</f>
        <v>44318861.805990919</v>
      </c>
      <c r="D9" s="24">
        <v>76589</v>
      </c>
      <c r="E9" s="28">
        <f>SUM(D9:D41)/33</f>
        <v>1462378.606060606</v>
      </c>
      <c r="F9" s="28">
        <f>(B9-$C$9)*(D9-$E$9)</f>
        <v>59936794752148.133</v>
      </c>
      <c r="G9" s="1"/>
      <c r="H9" s="26" t="s">
        <v>4</v>
      </c>
      <c r="I9" s="31">
        <f>(SUM(F9:F41))/33</f>
        <v>113233718703629.03</v>
      </c>
    </row>
    <row r="10" spans="1:9" x14ac:dyDescent="0.25">
      <c r="A10" s="20">
        <v>2</v>
      </c>
      <c r="B10" s="29">
        <v>212514957.40000001</v>
      </c>
      <c r="C10" s="29"/>
      <c r="D10" s="9">
        <v>6407102</v>
      </c>
      <c r="E10" s="29"/>
      <c r="F10" s="28">
        <f>(B10-$C$9)*(D10-$E$9)</f>
        <v>831683168652963.5</v>
      </c>
      <c r="G10" s="1"/>
    </row>
    <row r="11" spans="1:9" x14ac:dyDescent="0.25">
      <c r="A11" s="20">
        <v>3</v>
      </c>
      <c r="B11" s="29">
        <v>8548114.6530000009</v>
      </c>
      <c r="C11" s="29"/>
      <c r="D11" s="9">
        <v>262174</v>
      </c>
      <c r="E11" s="29"/>
      <c r="F11" s="28">
        <f t="shared" ref="F11:F41" si="0">(B11-$C$9)*(D11-$E$9)</f>
        <v>42932215495249.016</v>
      </c>
      <c r="G11" s="1"/>
    </row>
    <row r="12" spans="1:9" x14ac:dyDescent="0.25">
      <c r="A12" s="20">
        <v>4</v>
      </c>
      <c r="B12" s="29">
        <v>63764770.770000003</v>
      </c>
      <c r="C12" s="29"/>
      <c r="D12" s="9">
        <v>2535517</v>
      </c>
      <c r="E12" s="29"/>
      <c r="F12" s="28">
        <f t="shared" si="0"/>
        <v>20868151514328.375</v>
      </c>
      <c r="G12" s="1"/>
    </row>
    <row r="13" spans="1:9" x14ac:dyDescent="0.25">
      <c r="A13" s="20">
        <v>5</v>
      </c>
      <c r="B13" s="29">
        <v>357258620.80000001</v>
      </c>
      <c r="C13" s="29"/>
      <c r="D13" s="9">
        <v>7412566</v>
      </c>
      <c r="E13" s="29"/>
      <c r="F13" s="28">
        <f t="shared" si="0"/>
        <v>1862050209028585</v>
      </c>
      <c r="G13" s="1"/>
    </row>
    <row r="14" spans="1:9" x14ac:dyDescent="0.25">
      <c r="A14" s="20">
        <v>6</v>
      </c>
      <c r="B14" s="29">
        <v>51404352.369999997</v>
      </c>
      <c r="C14" s="29"/>
      <c r="D14" s="9">
        <v>2070110</v>
      </c>
      <c r="E14" s="29"/>
      <c r="F14" s="28">
        <f t="shared" si="0"/>
        <v>4306075057209.6602</v>
      </c>
      <c r="G14" s="1"/>
    </row>
    <row r="15" spans="1:9" x14ac:dyDescent="0.25">
      <c r="A15" s="20">
        <v>7</v>
      </c>
      <c r="B15" s="29">
        <v>38858162.119999997</v>
      </c>
      <c r="C15" s="29"/>
      <c r="D15" s="9">
        <v>1217376</v>
      </c>
      <c r="E15" s="29"/>
      <c r="F15" s="28">
        <f t="shared" si="0"/>
        <v>1337885653982.1086</v>
      </c>
      <c r="G15" s="1"/>
    </row>
    <row r="16" spans="1:9" x14ac:dyDescent="0.25">
      <c r="A16" s="20">
        <v>8</v>
      </c>
      <c r="B16" s="29">
        <v>23953112.449999999</v>
      </c>
      <c r="C16" s="29"/>
      <c r="D16" s="9">
        <v>998255</v>
      </c>
      <c r="E16" s="29"/>
      <c r="F16" s="28">
        <f t="shared" si="0"/>
        <v>9452225031228.9688</v>
      </c>
      <c r="G16" s="1"/>
    </row>
    <row r="17" spans="1:7" x14ac:dyDescent="0.25">
      <c r="A17" s="20">
        <v>9</v>
      </c>
      <c r="B17" s="29">
        <v>5461366.7800000003</v>
      </c>
      <c r="C17" s="29"/>
      <c r="D17" s="9">
        <v>401849</v>
      </c>
      <c r="E17" s="29"/>
      <c r="F17" s="28">
        <f t="shared" si="0"/>
        <v>41209523892416.102</v>
      </c>
      <c r="G17" s="1"/>
    </row>
    <row r="18" spans="1:7" x14ac:dyDescent="0.25">
      <c r="A18" s="20">
        <v>10</v>
      </c>
      <c r="B18" s="29">
        <v>23660657.370000001</v>
      </c>
      <c r="C18" s="29"/>
      <c r="D18" s="9">
        <v>420504</v>
      </c>
      <c r="E18" s="29"/>
      <c r="F18" s="28">
        <f t="shared" si="0"/>
        <v>21523258608667.5</v>
      </c>
      <c r="G18" s="1"/>
    </row>
    <row r="19" spans="1:7" x14ac:dyDescent="0.25">
      <c r="A19" s="20">
        <v>11</v>
      </c>
      <c r="B19" s="29">
        <v>25758151.710000001</v>
      </c>
      <c r="C19" s="29"/>
      <c r="D19" s="9">
        <v>1464488</v>
      </c>
      <c r="E19" s="29"/>
      <c r="F19" s="28">
        <f t="shared" si="0"/>
        <v>-39151849387.332977</v>
      </c>
      <c r="G19" s="1"/>
    </row>
    <row r="20" spans="1:7" x14ac:dyDescent="0.25">
      <c r="A20" s="20">
        <v>12</v>
      </c>
      <c r="B20" s="29">
        <v>37523918.979999997</v>
      </c>
      <c r="C20" s="29"/>
      <c r="D20" s="9">
        <v>1200574</v>
      </c>
      <c r="E20" s="29"/>
      <c r="F20" s="28">
        <f t="shared" si="0"/>
        <v>1778947329762.894</v>
      </c>
      <c r="G20" s="1"/>
    </row>
    <row r="21" spans="1:7" x14ac:dyDescent="0.25">
      <c r="A21" s="20">
        <v>13</v>
      </c>
      <c r="B21" s="29">
        <v>6001844.915</v>
      </c>
      <c r="C21" s="29"/>
      <c r="D21" s="9">
        <v>534826</v>
      </c>
      <c r="E21" s="29"/>
      <c r="F21" s="28">
        <f t="shared" si="0"/>
        <v>35541048873706.883</v>
      </c>
      <c r="G21" s="1"/>
    </row>
    <row r="22" spans="1:7" x14ac:dyDescent="0.25">
      <c r="A22" s="20">
        <v>14</v>
      </c>
      <c r="B22" s="29">
        <v>24991953.760000002</v>
      </c>
      <c r="C22" s="29"/>
      <c r="D22" s="9">
        <v>1784783</v>
      </c>
      <c r="E22" s="29"/>
      <c r="F22" s="28">
        <f t="shared" si="0"/>
        <v>-6231080075290.1006</v>
      </c>
      <c r="G22" s="1"/>
    </row>
    <row r="23" spans="1:7" x14ac:dyDescent="0.25">
      <c r="A23" s="20">
        <v>15</v>
      </c>
      <c r="B23" s="29">
        <v>91945942.280000001</v>
      </c>
      <c r="C23" s="29"/>
      <c r="D23" s="9">
        <v>2919060</v>
      </c>
      <c r="E23" s="29"/>
      <c r="F23" s="28">
        <f t="shared" si="0"/>
        <v>69377481974143.242</v>
      </c>
      <c r="G23" s="1"/>
    </row>
    <row r="24" spans="1:7" x14ac:dyDescent="0.25">
      <c r="A24" s="20">
        <v>16</v>
      </c>
      <c r="B24" s="29">
        <v>497704.01270000002</v>
      </c>
      <c r="C24" s="29"/>
      <c r="D24" s="9">
        <v>48114</v>
      </c>
      <c r="E24" s="29"/>
      <c r="F24" s="28">
        <f t="shared" si="0"/>
        <v>61974712463648.234</v>
      </c>
      <c r="G24" s="1"/>
    </row>
    <row r="25" spans="1:7" x14ac:dyDescent="0.25">
      <c r="A25" s="20">
        <v>17</v>
      </c>
      <c r="B25" s="29">
        <v>1123857.696</v>
      </c>
      <c r="C25" s="29"/>
      <c r="D25" s="9">
        <v>82767</v>
      </c>
      <c r="E25" s="29"/>
      <c r="F25" s="28">
        <f t="shared" si="0"/>
        <v>59592328993979.047</v>
      </c>
      <c r="G25" s="1"/>
    </row>
    <row r="26" spans="1:7" x14ac:dyDescent="0.25">
      <c r="A26" s="20">
        <v>18</v>
      </c>
      <c r="B26" s="29">
        <v>24011616.059999999</v>
      </c>
      <c r="C26" s="29"/>
      <c r="D26" s="9">
        <v>1100386</v>
      </c>
      <c r="E26" s="29"/>
      <c r="F26" s="28">
        <f t="shared" si="0"/>
        <v>7351072809504.4072</v>
      </c>
      <c r="G26" s="1"/>
    </row>
    <row r="27" spans="1:7" x14ac:dyDescent="0.25">
      <c r="A27" s="20">
        <v>19</v>
      </c>
      <c r="B27" s="29">
        <v>22262575.879999999</v>
      </c>
      <c r="C27" s="29"/>
      <c r="D27" s="9">
        <v>880560</v>
      </c>
      <c r="E27" s="29"/>
      <c r="F27" s="28">
        <f t="shared" si="0"/>
        <v>12832757532334.199</v>
      </c>
      <c r="G27" s="1"/>
    </row>
    <row r="28" spans="1:7" x14ac:dyDescent="0.25">
      <c r="A28" s="20">
        <v>20</v>
      </c>
      <c r="B28" s="29">
        <v>19738417.359999999</v>
      </c>
      <c r="C28" s="29"/>
      <c r="D28" s="9">
        <v>1341746</v>
      </c>
      <c r="E28" s="29"/>
      <c r="F28" s="28">
        <f t="shared" si="0"/>
        <v>2965203071647.8325</v>
      </c>
      <c r="G28" s="1"/>
    </row>
    <row r="29" spans="1:7" x14ac:dyDescent="0.25">
      <c r="A29" s="20">
        <v>21</v>
      </c>
      <c r="B29" s="29">
        <v>58439500.07</v>
      </c>
      <c r="C29" s="29"/>
      <c r="D29" s="9">
        <v>1039722</v>
      </c>
      <c r="E29" s="29"/>
      <c r="F29" s="28">
        <f t="shared" si="0"/>
        <v>-5968181044075.6045</v>
      </c>
      <c r="G29" s="1"/>
    </row>
    <row r="30" spans="1:7" x14ac:dyDescent="0.25">
      <c r="A30" s="20">
        <v>22</v>
      </c>
      <c r="B30" s="29">
        <v>21775426.149999999</v>
      </c>
      <c r="C30" s="29"/>
      <c r="D30" s="9">
        <v>1630592</v>
      </c>
      <c r="E30" s="29"/>
      <c r="F30" s="28">
        <f t="shared" si="0"/>
        <v>-3792107822748.5825</v>
      </c>
      <c r="G30" s="1"/>
    </row>
    <row r="31" spans="1:7" x14ac:dyDescent="0.25">
      <c r="A31" s="20">
        <v>23</v>
      </c>
      <c r="B31" s="29">
        <v>23056874.23</v>
      </c>
      <c r="C31" s="29"/>
      <c r="D31" s="9">
        <v>1491689</v>
      </c>
      <c r="E31" s="29"/>
      <c r="F31" s="28">
        <f t="shared" si="0"/>
        <v>-623197231786.79553</v>
      </c>
      <c r="G31" s="1"/>
    </row>
    <row r="32" spans="1:7" x14ac:dyDescent="0.25">
      <c r="A32" s="20">
        <v>24</v>
      </c>
      <c r="B32" s="29">
        <v>5616558.2690000003</v>
      </c>
      <c r="C32" s="29"/>
      <c r="D32" s="9">
        <v>348182</v>
      </c>
      <c r="E32" s="29"/>
      <c r="F32" s="28">
        <f t="shared" si="0"/>
        <v>43121975247642.664</v>
      </c>
      <c r="G32" s="1"/>
    </row>
    <row r="33" spans="1:7" x14ac:dyDescent="0.25">
      <c r="A33" s="20">
        <v>25</v>
      </c>
      <c r="B33" s="29">
        <v>11941644.16</v>
      </c>
      <c r="C33" s="29"/>
      <c r="D33" s="9">
        <v>539904</v>
      </c>
      <c r="E33" s="29"/>
      <c r="F33" s="28">
        <f t="shared" si="0"/>
        <v>29867161093323.973</v>
      </c>
      <c r="G33" s="1"/>
    </row>
    <row r="34" spans="1:7" x14ac:dyDescent="0.25">
      <c r="A34" s="20">
        <v>26</v>
      </c>
      <c r="B34" s="29">
        <v>23786362.420000002</v>
      </c>
      <c r="C34" s="29"/>
      <c r="D34" s="9">
        <v>943401</v>
      </c>
      <c r="E34" s="29"/>
      <c r="F34" s="28">
        <f t="shared" si="0"/>
        <v>10655907377782.428</v>
      </c>
      <c r="G34" s="1"/>
    </row>
    <row r="35" spans="1:7" x14ac:dyDescent="0.25">
      <c r="A35" s="20">
        <v>27</v>
      </c>
      <c r="B35" s="29">
        <v>2125410.3330000001</v>
      </c>
      <c r="C35" s="29"/>
      <c r="D35" s="9">
        <v>61280</v>
      </c>
      <c r="E35" s="29"/>
      <c r="F35" s="28">
        <f t="shared" si="0"/>
        <v>59117186043693.406</v>
      </c>
      <c r="G35" s="1"/>
    </row>
    <row r="36" spans="1:7" x14ac:dyDescent="0.25">
      <c r="A36" s="20">
        <v>28</v>
      </c>
      <c r="B36" s="29">
        <v>92276678.159999996</v>
      </c>
      <c r="C36" s="29"/>
      <c r="D36" s="9">
        <v>2184837</v>
      </c>
      <c r="E36" s="29"/>
      <c r="F36" s="28">
        <f t="shared" si="0"/>
        <v>34647526979957.805</v>
      </c>
      <c r="G36" s="1"/>
    </row>
    <row r="37" spans="1:7" x14ac:dyDescent="0.25">
      <c r="A37" s="20">
        <v>29</v>
      </c>
      <c r="B37" s="29">
        <v>11516270.76</v>
      </c>
      <c r="C37" s="29"/>
      <c r="D37" s="9">
        <v>904863</v>
      </c>
      <c r="E37" s="29"/>
      <c r="F37" s="28">
        <f t="shared" si="0"/>
        <v>18287956427363.836</v>
      </c>
      <c r="G37" s="1"/>
    </row>
    <row r="38" spans="1:7" x14ac:dyDescent="0.25">
      <c r="A38" s="20">
        <v>30</v>
      </c>
      <c r="B38" s="29">
        <v>30438180.149999999</v>
      </c>
      <c r="C38" s="29"/>
      <c r="D38" s="9">
        <v>1330187</v>
      </c>
      <c r="E38" s="29"/>
      <c r="F38" s="28">
        <f t="shared" si="0"/>
        <v>1834909601321.4314</v>
      </c>
      <c r="G38" s="1"/>
    </row>
    <row r="39" spans="1:7" x14ac:dyDescent="0.25">
      <c r="A39" s="20">
        <v>31</v>
      </c>
      <c r="B39" s="29">
        <v>139863153.5</v>
      </c>
      <c r="C39" s="29"/>
      <c r="D39" s="9">
        <v>4475886</v>
      </c>
      <c r="E39" s="29"/>
      <c r="F39" s="28">
        <f t="shared" si="0"/>
        <v>287923429468598.63</v>
      </c>
      <c r="G39" s="1"/>
    </row>
    <row r="40" spans="1:7" x14ac:dyDescent="0.25">
      <c r="A40" s="20">
        <v>32</v>
      </c>
      <c r="B40" s="29">
        <v>381851.67849999998</v>
      </c>
      <c r="C40" s="29"/>
      <c r="D40" s="9">
        <v>40797</v>
      </c>
      <c r="E40" s="29"/>
      <c r="F40" s="28">
        <f t="shared" si="0"/>
        <v>62460045422539.656</v>
      </c>
      <c r="G40" s="1"/>
    </row>
    <row r="41" spans="1:7" x14ac:dyDescent="0.25">
      <c r="A41" s="20">
        <v>33</v>
      </c>
      <c r="B41" s="29">
        <v>956576.67850000004</v>
      </c>
      <c r="C41" s="29"/>
      <c r="D41" s="9">
        <v>107808</v>
      </c>
      <c r="E41" s="29"/>
      <c r="F41" s="28">
        <f t="shared" si="0"/>
        <v>58737276845318.18</v>
      </c>
      <c r="G41" s="1"/>
    </row>
    <row r="42" spans="1:7" x14ac:dyDescent="0.25">
      <c r="A42" s="20"/>
      <c r="B42" s="29"/>
      <c r="C42" s="29"/>
      <c r="D42" s="16"/>
      <c r="E42" s="29"/>
      <c r="F42" s="29"/>
      <c r="G4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228A-041B-450C-812B-5A4F1A4205E8}">
  <dimension ref="A7:L42"/>
  <sheetViews>
    <sheetView workbookViewId="0">
      <selection activeCell="K12" sqref="K12"/>
    </sheetView>
  </sheetViews>
  <sheetFormatPr baseColWidth="10" defaultRowHeight="15" x14ac:dyDescent="0.25"/>
  <cols>
    <col min="1" max="1" width="5.42578125" customWidth="1"/>
    <col min="2" max="2" width="24.42578125" customWidth="1"/>
    <col min="3" max="3" width="23.28515625" customWidth="1"/>
    <col min="4" max="4" width="23.5703125" customWidth="1"/>
    <col min="5" max="5" width="20.85546875" customWidth="1"/>
    <col min="6" max="6" width="27.28515625" customWidth="1"/>
    <col min="7" max="7" width="31.7109375" customWidth="1"/>
    <col min="8" max="8" width="22.7109375" customWidth="1"/>
    <col min="9" max="9" width="58.28515625" customWidth="1"/>
    <col min="10" max="10" width="33.140625" customWidth="1"/>
    <col min="11" max="11" width="30.5703125" customWidth="1"/>
    <col min="12" max="12" width="19.85546875" customWidth="1"/>
  </cols>
  <sheetData>
    <row r="7" spans="1:12" ht="15.75" thickBot="1" x14ac:dyDescent="0.3"/>
    <row r="8" spans="1:12" ht="75.75" thickBot="1" x14ac:dyDescent="0.3">
      <c r="A8" s="21" t="s">
        <v>0</v>
      </c>
      <c r="B8" s="21" t="s">
        <v>1</v>
      </c>
      <c r="C8" s="21" t="s">
        <v>76</v>
      </c>
      <c r="D8" s="21" t="s">
        <v>2</v>
      </c>
      <c r="E8" s="21" t="s">
        <v>77</v>
      </c>
      <c r="F8" s="21" t="s">
        <v>3</v>
      </c>
      <c r="G8" s="19" t="s">
        <v>79</v>
      </c>
      <c r="H8" s="19" t="s">
        <v>80</v>
      </c>
      <c r="I8" s="19" t="s">
        <v>81</v>
      </c>
      <c r="J8" s="35">
        <f>SUM(F9:F41)</f>
        <v>3736712717219758</v>
      </c>
      <c r="K8" s="36" t="s">
        <v>82</v>
      </c>
      <c r="L8" s="39">
        <f>J8/(SQRT(J9)*(SQRT(J10)))</f>
        <v>0.9552502783564496</v>
      </c>
    </row>
    <row r="9" spans="1:12" x14ac:dyDescent="0.25">
      <c r="A9" s="25">
        <v>1</v>
      </c>
      <c r="B9" s="28">
        <v>1067855.672</v>
      </c>
      <c r="C9" s="28">
        <f>SUM(B9:B41)/33</f>
        <v>44318861.805990919</v>
      </c>
      <c r="D9" s="24">
        <v>76589</v>
      </c>
      <c r="E9" s="28">
        <f>SUM(D9:D41)/33</f>
        <v>1462378.606060606</v>
      </c>
      <c r="F9" s="28">
        <f>(B9-$C$9)*(D9-$E$9)</f>
        <v>59936794752148.133</v>
      </c>
      <c r="G9" s="32">
        <f>(B9-$C$9)^2</f>
        <v>1870649531602520.3</v>
      </c>
      <c r="H9" s="34">
        <f>(D9-$E$9)^2</f>
        <v>1920412832265.6094</v>
      </c>
      <c r="I9" s="19" t="s">
        <v>83</v>
      </c>
      <c r="J9" s="33">
        <f>SUM(G9:G41)</f>
        <v>1.6438669991324701E+17</v>
      </c>
      <c r="K9" s="37"/>
    </row>
    <row r="10" spans="1:12" x14ac:dyDescent="0.25">
      <c r="A10" s="20">
        <v>2</v>
      </c>
      <c r="B10" s="29">
        <v>212514957.40000001</v>
      </c>
      <c r="C10" s="29"/>
      <c r="D10" s="9">
        <v>6407102</v>
      </c>
      <c r="E10" s="29"/>
      <c r="F10" s="28">
        <f>(B10-$C$9)*(D10-$E$9)</f>
        <v>831683168652963.5</v>
      </c>
      <c r="G10" s="32">
        <f t="shared" ref="G10:G41" si="0">(B10-$C$9)^2</f>
        <v>2.8289926573069048E+16</v>
      </c>
      <c r="H10" s="34">
        <f t="shared" ref="H10:H41" si="1">(D10-$E$9)^2</f>
        <v>24450289442571.523</v>
      </c>
      <c r="I10" s="19" t="s">
        <v>84</v>
      </c>
      <c r="J10" s="35">
        <f>SUM(H9:H41)</f>
        <v>93084720122627.844</v>
      </c>
      <c r="K10" s="37"/>
    </row>
    <row r="11" spans="1:12" x14ac:dyDescent="0.25">
      <c r="A11" s="20">
        <v>3</v>
      </c>
      <c r="B11" s="29">
        <v>8548114.6530000009</v>
      </c>
      <c r="C11" s="29"/>
      <c r="D11" s="9">
        <v>262174</v>
      </c>
      <c r="E11" s="29"/>
      <c r="F11" s="28">
        <f t="shared" ref="F11:F41" si="2">(B11-$C$9)*(D11-$E$9)</f>
        <v>42932215495249.016</v>
      </c>
      <c r="G11" s="32">
        <f>(B11-$C$9)^2</f>
        <v>1279546351883208.3</v>
      </c>
      <c r="H11" s="34">
        <f t="shared" si="1"/>
        <v>1440491096409.0942</v>
      </c>
      <c r="K11" s="37"/>
    </row>
    <row r="12" spans="1:12" x14ac:dyDescent="0.25">
      <c r="A12" s="20">
        <v>4</v>
      </c>
      <c r="B12" s="29">
        <v>63764770.770000003</v>
      </c>
      <c r="C12" s="29"/>
      <c r="D12" s="9">
        <v>2535517</v>
      </c>
      <c r="E12" s="29"/>
      <c r="F12" s="28">
        <f t="shared" si="2"/>
        <v>20868151514328.375</v>
      </c>
      <c r="G12" s="32">
        <f t="shared" si="0"/>
        <v>378143375436528.81</v>
      </c>
      <c r="H12" s="34">
        <f>(D12-$E$9)^2</f>
        <v>1151626012546.822</v>
      </c>
      <c r="K12" s="37"/>
    </row>
    <row r="13" spans="1:12" x14ac:dyDescent="0.25">
      <c r="A13" s="20">
        <v>5</v>
      </c>
      <c r="B13" s="29">
        <v>357258620.80000001</v>
      </c>
      <c r="C13" s="29"/>
      <c r="D13" s="9">
        <v>7412566</v>
      </c>
      <c r="E13" s="29"/>
      <c r="F13" s="28">
        <f>(B13-$C$9)*(D13-$E$9)</f>
        <v>1862050209028585</v>
      </c>
      <c r="G13" s="32">
        <f t="shared" si="0"/>
        <v>9.793129275922848E+16</v>
      </c>
      <c r="H13" s="34">
        <f t="shared" si="1"/>
        <v>35404730022995.281</v>
      </c>
      <c r="K13" s="37"/>
    </row>
    <row r="14" spans="1:12" x14ac:dyDescent="0.25">
      <c r="A14" s="20">
        <v>6</v>
      </c>
      <c r="B14" s="29">
        <v>51404352.369999997</v>
      </c>
      <c r="C14" s="29"/>
      <c r="D14" s="9">
        <v>2070110</v>
      </c>
      <c r="E14" s="29"/>
      <c r="F14" s="28">
        <f t="shared" si="2"/>
        <v>4306075057209.6602</v>
      </c>
      <c r="G14" s="32">
        <f>(B14-$C$9)^2</f>
        <v>50204176532661.68</v>
      </c>
      <c r="H14" s="34">
        <f>(D14-$E$9)^2</f>
        <v>369337447179.51892</v>
      </c>
      <c r="K14" s="37"/>
    </row>
    <row r="15" spans="1:12" ht="21" x14ac:dyDescent="0.35">
      <c r="A15" s="20">
        <v>7</v>
      </c>
      <c r="B15" s="29">
        <v>38858162.119999997</v>
      </c>
      <c r="C15" s="29"/>
      <c r="D15" s="9">
        <v>1217376</v>
      </c>
      <c r="E15" s="29"/>
      <c r="F15" s="28">
        <f t="shared" si="2"/>
        <v>1337885653982.1086</v>
      </c>
      <c r="G15" s="32">
        <f t="shared" si="0"/>
        <v>29819241060581.355</v>
      </c>
      <c r="H15" s="34">
        <f t="shared" si="1"/>
        <v>60026276976.488472</v>
      </c>
      <c r="K15" s="38"/>
    </row>
    <row r="16" spans="1:12" x14ac:dyDescent="0.25">
      <c r="A16" s="20">
        <v>8</v>
      </c>
      <c r="B16" s="29">
        <v>23953112.449999999</v>
      </c>
      <c r="C16" s="29"/>
      <c r="D16" s="9">
        <v>998255</v>
      </c>
      <c r="E16" s="29"/>
      <c r="F16" s="28">
        <f t="shared" si="2"/>
        <v>9452225031228.9688</v>
      </c>
      <c r="G16" s="32">
        <f t="shared" si="0"/>
        <v>414763746831044.56</v>
      </c>
      <c r="H16" s="34">
        <f t="shared" si="1"/>
        <v>215410721702.70056</v>
      </c>
    </row>
    <row r="17" spans="1:8" x14ac:dyDescent="0.25">
      <c r="A17" s="20">
        <v>9</v>
      </c>
      <c r="B17" s="29">
        <v>5461366.7800000003</v>
      </c>
      <c r="C17" s="29"/>
      <c r="D17" s="9">
        <v>401849</v>
      </c>
      <c r="E17" s="29"/>
      <c r="F17" s="28">
        <f t="shared" si="2"/>
        <v>41209523892416.102</v>
      </c>
      <c r="G17" s="32">
        <f t="shared" si="0"/>
        <v>1509904919694909</v>
      </c>
      <c r="H17" s="34">
        <f t="shared" si="1"/>
        <v>1124723045331.064</v>
      </c>
    </row>
    <row r="18" spans="1:8" x14ac:dyDescent="0.25">
      <c r="A18" s="20">
        <v>10</v>
      </c>
      <c r="B18" s="29">
        <v>23660657.370000001</v>
      </c>
      <c r="C18" s="29"/>
      <c r="D18" s="9">
        <v>420504</v>
      </c>
      <c r="E18" s="29"/>
      <c r="F18" s="28">
        <f t="shared" si="2"/>
        <v>21523258608667.5</v>
      </c>
      <c r="G18" s="32">
        <f t="shared" si="0"/>
        <v>426761410519194.88</v>
      </c>
      <c r="H18" s="34">
        <f t="shared" si="1"/>
        <v>1085502694753.9429</v>
      </c>
    </row>
    <row r="19" spans="1:8" x14ac:dyDescent="0.25">
      <c r="A19" s="20">
        <v>11</v>
      </c>
      <c r="B19" s="29">
        <v>25758151.710000001</v>
      </c>
      <c r="C19" s="29"/>
      <c r="D19" s="9">
        <v>1464488</v>
      </c>
      <c r="E19" s="29"/>
      <c r="F19" s="28">
        <f t="shared" si="2"/>
        <v>-39151849387.332977</v>
      </c>
      <c r="G19" s="32">
        <f t="shared" si="0"/>
        <v>344499959267419.19</v>
      </c>
      <c r="H19" s="34">
        <f t="shared" si="1"/>
        <v>4449542.7915522996</v>
      </c>
    </row>
    <row r="20" spans="1:8" x14ac:dyDescent="0.25">
      <c r="A20" s="20">
        <v>12</v>
      </c>
      <c r="B20" s="29">
        <v>37523918.979999997</v>
      </c>
      <c r="C20" s="29"/>
      <c r="D20" s="9">
        <v>1200574</v>
      </c>
      <c r="E20" s="29"/>
      <c r="F20" s="28">
        <f t="shared" si="2"/>
        <v>1778947329762.894</v>
      </c>
      <c r="G20" s="32">
        <f t="shared" si="0"/>
        <v>46171248008485.508</v>
      </c>
      <c r="H20" s="34">
        <f t="shared" si="1"/>
        <v>68541651754.549072</v>
      </c>
    </row>
    <row r="21" spans="1:8" x14ac:dyDescent="0.25">
      <c r="A21" s="20">
        <v>13</v>
      </c>
      <c r="B21" s="29">
        <v>6001844.915</v>
      </c>
      <c r="C21" s="29"/>
      <c r="D21" s="9">
        <v>534826</v>
      </c>
      <c r="E21" s="29"/>
      <c r="F21" s="28">
        <f t="shared" si="2"/>
        <v>35541048873706.883</v>
      </c>
      <c r="G21" s="32">
        <f t="shared" si="0"/>
        <v>1468193783424483.5</v>
      </c>
      <c r="H21" s="34">
        <f t="shared" si="1"/>
        <v>860353837009.82166</v>
      </c>
    </row>
    <row r="22" spans="1:8" x14ac:dyDescent="0.25">
      <c r="A22" s="20">
        <v>14</v>
      </c>
      <c r="B22" s="29">
        <v>24991953.760000002</v>
      </c>
      <c r="C22" s="29"/>
      <c r="D22" s="9">
        <v>1784783</v>
      </c>
      <c r="E22" s="29"/>
      <c r="F22" s="28">
        <f t="shared" si="2"/>
        <v>-6231080075290.1006</v>
      </c>
      <c r="G22" s="32">
        <f t="shared" si="0"/>
        <v>373529374618188.5</v>
      </c>
      <c r="H22" s="34">
        <f t="shared" si="1"/>
        <v>103944593231.42798</v>
      </c>
    </row>
    <row r="23" spans="1:8" x14ac:dyDescent="0.25">
      <c r="A23" s="20">
        <v>15</v>
      </c>
      <c r="B23" s="29">
        <v>91945942.280000001</v>
      </c>
      <c r="C23" s="29"/>
      <c r="D23" s="9">
        <v>2919060</v>
      </c>
      <c r="E23" s="29"/>
      <c r="F23" s="28">
        <f t="shared" si="2"/>
        <v>69377481974143.242</v>
      </c>
      <c r="G23" s="32">
        <f t="shared" si="0"/>
        <v>2268338794477737</v>
      </c>
      <c r="H23" s="34">
        <f t="shared" si="1"/>
        <v>2121920683449.2161</v>
      </c>
    </row>
    <row r="24" spans="1:8" x14ac:dyDescent="0.25">
      <c r="A24" s="20">
        <v>16</v>
      </c>
      <c r="B24" s="29">
        <v>497704.01270000002</v>
      </c>
      <c r="C24" s="29"/>
      <c r="D24" s="9">
        <v>48114</v>
      </c>
      <c r="E24" s="29"/>
      <c r="F24" s="28">
        <f t="shared" si="2"/>
        <v>61974712463648.234</v>
      </c>
      <c r="G24" s="32">
        <f t="shared" si="0"/>
        <v>1920293870344501.5</v>
      </c>
      <c r="H24" s="34">
        <f t="shared" si="1"/>
        <v>2000144375955.761</v>
      </c>
    </row>
    <row r="25" spans="1:8" x14ac:dyDescent="0.25">
      <c r="A25" s="20">
        <v>17</v>
      </c>
      <c r="B25" s="29">
        <v>1123857.696</v>
      </c>
      <c r="C25" s="29"/>
      <c r="D25" s="9">
        <v>82767</v>
      </c>
      <c r="E25" s="29"/>
      <c r="F25" s="28">
        <f t="shared" si="2"/>
        <v>59592328993979.047</v>
      </c>
      <c r="G25" s="32">
        <f t="shared" si="0"/>
        <v>1865808380062132.3</v>
      </c>
      <c r="H25" s="34">
        <f t="shared" si="1"/>
        <v>1903328183577.1245</v>
      </c>
    </row>
    <row r="26" spans="1:8" x14ac:dyDescent="0.25">
      <c r="A26" s="20">
        <v>18</v>
      </c>
      <c r="B26" s="29">
        <v>24011616.059999999</v>
      </c>
      <c r="C26" s="29"/>
      <c r="D26" s="9">
        <v>1100386</v>
      </c>
      <c r="E26" s="29"/>
      <c r="F26" s="28">
        <f t="shared" si="2"/>
        <v>7351072809504.4072</v>
      </c>
      <c r="G26" s="32">
        <f t="shared" si="0"/>
        <v>412384229788066.38</v>
      </c>
      <c r="H26" s="34">
        <f t="shared" si="1"/>
        <v>131038646842.54906</v>
      </c>
    </row>
    <row r="27" spans="1:8" x14ac:dyDescent="0.25">
      <c r="A27" s="20">
        <v>19</v>
      </c>
      <c r="B27" s="29">
        <v>22262575.879999999</v>
      </c>
      <c r="C27" s="29"/>
      <c r="D27" s="9">
        <v>880560</v>
      </c>
      <c r="E27" s="29"/>
      <c r="F27" s="28">
        <f t="shared" si="2"/>
        <v>12832757532334.199</v>
      </c>
      <c r="G27" s="32">
        <f t="shared" si="0"/>
        <v>486479748849065.19</v>
      </c>
      <c r="H27" s="34">
        <f t="shared" si="1"/>
        <v>338512890358.30658</v>
      </c>
    </row>
    <row r="28" spans="1:8" x14ac:dyDescent="0.25">
      <c r="A28" s="20">
        <v>20</v>
      </c>
      <c r="B28" s="29">
        <v>19738417.359999999</v>
      </c>
      <c r="C28" s="29"/>
      <c r="D28" s="9">
        <v>1341746</v>
      </c>
      <c r="E28" s="29"/>
      <c r="F28" s="28">
        <f t="shared" si="2"/>
        <v>2965203071647.8325</v>
      </c>
      <c r="G28" s="32">
        <f t="shared" si="0"/>
        <v>604198249162445.88</v>
      </c>
      <c r="H28" s="34">
        <f t="shared" si="1"/>
        <v>14552225644.973347</v>
      </c>
    </row>
    <row r="29" spans="1:8" x14ac:dyDescent="0.25">
      <c r="A29" s="20">
        <v>21</v>
      </c>
      <c r="B29" s="29">
        <v>58439500.07</v>
      </c>
      <c r="C29" s="29"/>
      <c r="D29" s="9">
        <v>1039722</v>
      </c>
      <c r="E29" s="29"/>
      <c r="F29" s="28">
        <f t="shared" si="2"/>
        <v>-5968181044075.6045</v>
      </c>
      <c r="G29" s="32">
        <f t="shared" si="0"/>
        <v>199392424982997.38</v>
      </c>
      <c r="H29" s="34">
        <f t="shared" si="1"/>
        <v>178638606646.67026</v>
      </c>
    </row>
    <row r="30" spans="1:8" x14ac:dyDescent="0.25">
      <c r="A30" s="20">
        <v>22</v>
      </c>
      <c r="B30" s="29">
        <v>21775426.149999999</v>
      </c>
      <c r="C30" s="29"/>
      <c r="D30" s="9">
        <v>1630592</v>
      </c>
      <c r="E30" s="29"/>
      <c r="F30" s="28">
        <f t="shared" si="2"/>
        <v>-3792107822748.5825</v>
      </c>
      <c r="G30" s="32">
        <f t="shared" si="0"/>
        <v>508206491175802.81</v>
      </c>
      <c r="H30" s="34">
        <f t="shared" si="1"/>
        <v>28295745900.609768</v>
      </c>
    </row>
    <row r="31" spans="1:8" x14ac:dyDescent="0.25">
      <c r="A31" s="20">
        <v>23</v>
      </c>
      <c r="B31" s="29">
        <v>23056874.23</v>
      </c>
      <c r="C31" s="29"/>
      <c r="D31" s="9">
        <v>1491689</v>
      </c>
      <c r="E31" s="29"/>
      <c r="F31" s="28">
        <f t="shared" si="2"/>
        <v>-623197231786.79553</v>
      </c>
      <c r="G31" s="32">
        <f t="shared" si="0"/>
        <v>452072115681592.19</v>
      </c>
      <c r="H31" s="34">
        <f t="shared" si="1"/>
        <v>859099192.88246679</v>
      </c>
    </row>
    <row r="32" spans="1:8" x14ac:dyDescent="0.25">
      <c r="A32" s="20">
        <v>24</v>
      </c>
      <c r="B32" s="29">
        <v>5616558.2690000003</v>
      </c>
      <c r="C32" s="29"/>
      <c r="D32" s="9">
        <v>348182</v>
      </c>
      <c r="E32" s="29"/>
      <c r="F32" s="28">
        <f t="shared" si="2"/>
        <v>43121975247642.664</v>
      </c>
      <c r="G32" s="32">
        <f t="shared" si="0"/>
        <v>1497868299069379.8</v>
      </c>
      <c r="H32" s="34">
        <f t="shared" si="1"/>
        <v>1241434076956.9731</v>
      </c>
    </row>
    <row r="33" spans="1:8" x14ac:dyDescent="0.25">
      <c r="A33" s="20">
        <v>25</v>
      </c>
      <c r="B33" s="29">
        <v>11941644.16</v>
      </c>
      <c r="C33" s="29"/>
      <c r="D33" s="9">
        <v>539904</v>
      </c>
      <c r="E33" s="29"/>
      <c r="F33" s="28">
        <f t="shared" si="2"/>
        <v>29867161093323.973</v>
      </c>
      <c r="G33" s="32">
        <f t="shared" si="0"/>
        <v>1048284222495865.8</v>
      </c>
      <c r="H33" s="34">
        <f t="shared" si="1"/>
        <v>850959398826.67017</v>
      </c>
    </row>
    <row r="34" spans="1:8" x14ac:dyDescent="0.25">
      <c r="A34" s="20">
        <v>26</v>
      </c>
      <c r="B34" s="29">
        <v>23786362.420000002</v>
      </c>
      <c r="C34" s="29"/>
      <c r="D34" s="9">
        <v>943401</v>
      </c>
      <c r="E34" s="29"/>
      <c r="F34" s="28">
        <f t="shared" si="2"/>
        <v>10655907377782.428</v>
      </c>
      <c r="G34" s="32">
        <f t="shared" si="0"/>
        <v>421583531035717.44</v>
      </c>
      <c r="H34" s="34">
        <f t="shared" si="1"/>
        <v>269337755592.39752</v>
      </c>
    </row>
    <row r="35" spans="1:8" x14ac:dyDescent="0.25">
      <c r="A35" s="20">
        <v>27</v>
      </c>
      <c r="B35" s="29">
        <v>2125410.3330000001</v>
      </c>
      <c r="C35" s="29"/>
      <c r="D35" s="9">
        <v>61280</v>
      </c>
      <c r="E35" s="29"/>
      <c r="F35" s="28">
        <f t="shared" si="2"/>
        <v>59117186043693.406</v>
      </c>
      <c r="G35" s="32">
        <f t="shared" si="0"/>
        <v>1780287347203639.8</v>
      </c>
      <c r="H35" s="34">
        <f t="shared" si="1"/>
        <v>1963077303904.9731</v>
      </c>
    </row>
    <row r="36" spans="1:8" x14ac:dyDescent="0.25">
      <c r="A36" s="20">
        <v>28</v>
      </c>
      <c r="B36" s="29">
        <v>92276678.159999996</v>
      </c>
      <c r="C36" s="29"/>
      <c r="D36" s="9">
        <v>2184837</v>
      </c>
      <c r="E36" s="29"/>
      <c r="F36" s="28">
        <f t="shared" si="2"/>
        <v>34647526979957.805</v>
      </c>
      <c r="G36" s="32">
        <f t="shared" si="0"/>
        <v>2299952149444860.5</v>
      </c>
      <c r="H36" s="34">
        <f t="shared" si="1"/>
        <v>521946130973.48865</v>
      </c>
    </row>
    <row r="37" spans="1:8" x14ac:dyDescent="0.25">
      <c r="A37" s="20">
        <v>29</v>
      </c>
      <c r="B37" s="29">
        <v>11516270.76</v>
      </c>
      <c r="C37" s="29"/>
      <c r="D37" s="9">
        <v>904863</v>
      </c>
      <c r="E37" s="29"/>
      <c r="F37" s="28">
        <f t="shared" si="2"/>
        <v>18287956427363.836</v>
      </c>
      <c r="G37" s="32">
        <f t="shared" si="0"/>
        <v>1076009979330523.8</v>
      </c>
      <c r="H37" s="34">
        <f t="shared" si="1"/>
        <v>310823651001.12476</v>
      </c>
    </row>
    <row r="38" spans="1:8" x14ac:dyDescent="0.25">
      <c r="A38" s="20">
        <v>30</v>
      </c>
      <c r="B38" s="29">
        <v>30438180.149999999</v>
      </c>
      <c r="C38" s="29"/>
      <c r="D38" s="9">
        <v>1330187</v>
      </c>
      <c r="E38" s="29"/>
      <c r="F38" s="28">
        <f t="shared" si="2"/>
        <v>1834909601321.4314</v>
      </c>
      <c r="G38" s="32">
        <f t="shared" si="0"/>
        <v>192673323234962.84</v>
      </c>
      <c r="H38" s="34">
        <f t="shared" si="1"/>
        <v>17474620712.882435</v>
      </c>
    </row>
    <row r="39" spans="1:8" x14ac:dyDescent="0.25">
      <c r="A39" s="20">
        <v>31</v>
      </c>
      <c r="B39" s="29">
        <v>139863153.5</v>
      </c>
      <c r="C39" s="29"/>
      <c r="D39" s="9">
        <v>4475886</v>
      </c>
      <c r="E39" s="29"/>
      <c r="F39" s="28">
        <f t="shared" si="2"/>
        <v>287923429468598.63</v>
      </c>
      <c r="G39" s="32">
        <f t="shared" si="0"/>
        <v>9128711675309892</v>
      </c>
      <c r="H39" s="34">
        <f t="shared" si="1"/>
        <v>9081226813327.3984</v>
      </c>
    </row>
    <row r="40" spans="1:8" x14ac:dyDescent="0.25">
      <c r="A40" s="20">
        <v>32</v>
      </c>
      <c r="B40" s="29">
        <v>381851.67849999998</v>
      </c>
      <c r="C40" s="29"/>
      <c r="D40" s="9">
        <v>40797</v>
      </c>
      <c r="E40" s="29"/>
      <c r="F40" s="28">
        <f t="shared" si="2"/>
        <v>62460045422539.656</v>
      </c>
      <c r="G40" s="32">
        <f t="shared" si="0"/>
        <v>1930460858943240</v>
      </c>
      <c r="H40" s="34">
        <f t="shared" si="1"/>
        <v>2020894262689.8518</v>
      </c>
    </row>
    <row r="41" spans="1:8" x14ac:dyDescent="0.25">
      <c r="A41" s="20">
        <v>33</v>
      </c>
      <c r="B41" s="29">
        <v>956576.67850000004</v>
      </c>
      <c r="C41" s="29"/>
      <c r="D41" s="9">
        <v>107808</v>
      </c>
      <c r="E41" s="29"/>
      <c r="F41" s="28">
        <f t="shared" si="2"/>
        <v>58737276845318.18</v>
      </c>
      <c r="G41" s="32">
        <f t="shared" si="0"/>
        <v>1880287771477820.5</v>
      </c>
      <c r="H41" s="34">
        <f t="shared" si="1"/>
        <v>1834861526803.3975</v>
      </c>
    </row>
    <row r="42" spans="1:8" x14ac:dyDescent="0.25">
      <c r="A42" s="2"/>
      <c r="B42" s="5"/>
      <c r="C42" s="5"/>
      <c r="D42" s="5"/>
      <c r="E42" s="5"/>
      <c r="F42" s="20"/>
      <c r="G42" s="20"/>
      <c r="H42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95E7-2D52-44E0-B256-54B8B06E8B57}">
  <dimension ref="A1"/>
  <sheetViews>
    <sheetView workbookViewId="0">
      <selection activeCell="E14" sqref="E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4DE8-CE73-4150-ADBB-2F7769D4832D}">
  <dimension ref="A4:Y39"/>
  <sheetViews>
    <sheetView topLeftCell="A3" zoomScale="123" workbookViewId="0">
      <selection activeCell="L13" sqref="L13"/>
    </sheetView>
  </sheetViews>
  <sheetFormatPr baseColWidth="10" defaultRowHeight="15" x14ac:dyDescent="0.25"/>
  <cols>
    <col min="1" max="1" width="5.140625" style="30" customWidth="1"/>
    <col min="2" max="2" width="16.140625" style="30" customWidth="1"/>
    <col min="3" max="3" width="17.140625" style="30" customWidth="1"/>
    <col min="4" max="4" width="11" style="30" customWidth="1"/>
    <col min="5" max="5" width="14.7109375" style="30" customWidth="1"/>
    <col min="6" max="6" width="17" customWidth="1"/>
    <col min="8" max="8" width="18.7109375" customWidth="1"/>
    <col min="9" max="10" width="14.5703125" customWidth="1"/>
    <col min="11" max="11" width="27.85546875" customWidth="1"/>
    <col min="12" max="12" width="31.42578125" customWidth="1"/>
    <col min="13" max="14" width="25.42578125" customWidth="1"/>
    <col min="15" max="16" width="17" customWidth="1"/>
    <col min="18" max="18" width="24.28515625" customWidth="1"/>
    <col min="22" max="22" width="27.7109375" style="53" customWidth="1"/>
    <col min="23" max="23" width="25.7109375" style="53" customWidth="1"/>
    <col min="24" max="24" width="27.85546875" style="53" customWidth="1"/>
    <col min="25" max="25" width="30.28515625" style="53" customWidth="1"/>
  </cols>
  <sheetData>
    <row r="4" spans="1:25" ht="24" customHeight="1" x14ac:dyDescent="0.25"/>
    <row r="5" spans="1:25" ht="15.75" thickBot="1" x14ac:dyDescent="0.3">
      <c r="A5" s="40" t="s">
        <v>85</v>
      </c>
      <c r="B5" s="45">
        <v>4</v>
      </c>
      <c r="F5" t="s">
        <v>94</v>
      </c>
      <c r="O5" t="s">
        <v>94</v>
      </c>
    </row>
    <row r="6" spans="1:25" ht="15" customHeight="1" x14ac:dyDescent="0.25">
      <c r="A6" s="18" t="s">
        <v>0</v>
      </c>
      <c r="B6" s="6" t="s">
        <v>5</v>
      </c>
      <c r="C6" s="6" t="s">
        <v>1</v>
      </c>
      <c r="D6" s="6" t="s">
        <v>2</v>
      </c>
      <c r="E6" s="6" t="s">
        <v>6</v>
      </c>
      <c r="F6" s="41" t="s">
        <v>93</v>
      </c>
      <c r="H6" s="6" t="s">
        <v>86</v>
      </c>
      <c r="I6" s="6" t="s">
        <v>87</v>
      </c>
      <c r="J6" s="6" t="s">
        <v>88</v>
      </c>
      <c r="K6" s="6" t="s">
        <v>89</v>
      </c>
      <c r="L6" s="6" t="s">
        <v>90</v>
      </c>
      <c r="M6" s="6" t="s">
        <v>91</v>
      </c>
      <c r="N6" s="6" t="s">
        <v>92</v>
      </c>
      <c r="O6" s="41" t="s">
        <v>93</v>
      </c>
      <c r="P6" s="41" t="s">
        <v>89</v>
      </c>
      <c r="Q6" s="41" t="s">
        <v>90</v>
      </c>
      <c r="R6" s="50" t="s">
        <v>91</v>
      </c>
      <c r="S6" s="78" t="s">
        <v>95</v>
      </c>
      <c r="T6" s="79"/>
      <c r="U6" s="80"/>
      <c r="V6" s="6" t="s">
        <v>89</v>
      </c>
      <c r="W6" s="6" t="s">
        <v>90</v>
      </c>
      <c r="X6" s="6" t="s">
        <v>91</v>
      </c>
      <c r="Y6" s="6" t="s">
        <v>92</v>
      </c>
    </row>
    <row r="7" spans="1:25" ht="15.75" thickBot="1" x14ac:dyDescent="0.3">
      <c r="A7" s="7">
        <v>1</v>
      </c>
      <c r="B7" s="46" t="s">
        <v>10</v>
      </c>
      <c r="C7" s="28">
        <v>1067855.672</v>
      </c>
      <c r="D7" s="24">
        <v>76589</v>
      </c>
      <c r="E7" s="47">
        <v>1394267678</v>
      </c>
      <c r="F7" s="4">
        <v>1</v>
      </c>
      <c r="H7" s="42">
        <f>AVERAGE(C7,C10,C11,C14,C16,C21,C22,C24,C26,C28,C29,C34,C38)</f>
        <v>57183809.768707685</v>
      </c>
      <c r="I7" s="20">
        <f>AVERAGE(D7,D10,D11,D14,D16,D21,D22,D24,D26,D28,D29,D34,D38)</f>
        <v>1707742.4615384615</v>
      </c>
      <c r="J7" s="43">
        <f>AVERAGE(E7,E10,E11,E14,E16,E21,E22,E24,E26,E28,E29,E34,E38)</f>
        <v>2705968612.6153846</v>
      </c>
      <c r="K7" s="28">
        <f t="shared" ref="K7:K39" si="0">((C7-$H$7)^2+(D7-$I$7)^2+(E7-$J$7)^2)*0.5</f>
        <v>8.6185550141833613E+17</v>
      </c>
      <c r="L7" s="28">
        <f t="shared" ref="L7:L39" si="1">((C7-$H$8)^2+(D7-$I$8)^2+(E7-$J$8)^2)*0.5</f>
        <v>9086849388894292</v>
      </c>
      <c r="M7" s="28">
        <f t="shared" ref="M7:M39" si="2">((C7-$H$9)^2+(D7-$I$9)^2+(E7-$J$9)^2)*0.5</f>
        <v>2.744253414157281E+17</v>
      </c>
      <c r="N7" s="28">
        <f t="shared" ref="N7:N39" si="3">((C7-$H$10)^2+(D7-$I$10)^2+(E7-$J$10)^2)*0.5</f>
        <v>1.0712147934825903E+18</v>
      </c>
      <c r="O7" s="4">
        <v>1</v>
      </c>
      <c r="P7" s="48">
        <f>AVERAGE(C7,C10,C14,C15,C17,C19,C20,C22,C23,C26,C28,C29,C30,C35,C36,C37)</f>
        <v>25289093.636543751</v>
      </c>
      <c r="Q7" s="4">
        <f>AVERAGE(D7,D10,D14,D15,D17,D19,D20,D22,D23,D26,D28,D29,D30,D35,D36,D37)</f>
        <v>1215645.8125</v>
      </c>
      <c r="R7" s="52">
        <f>AVERAGE(E7,E10,E14,E15,E17,E19,E20,E22,E23,E26,E28,E29,E30,E35,E36,E37)</f>
        <v>880369808.4375</v>
      </c>
      <c r="S7" s="81"/>
      <c r="T7" s="82"/>
      <c r="U7" s="83"/>
      <c r="V7" s="53">
        <f>((C7-$P$7)^2+(D7-$Q$7)^2+(E7-$R$7)^2)*0.5</f>
        <v>1.323394930799167E+17</v>
      </c>
      <c r="W7" s="53">
        <f>((C7-$P$8)^2+(D7-$Q$8)^2+(E7-$R$8)^2)*0.5</f>
        <v>6.9482538819792038E+17</v>
      </c>
      <c r="X7" s="53">
        <f>((C7-$P$9)^2+(D7-$Q$9)^2+(E7-$R$9)^2)*0.5</f>
        <v>7.1526072167558932E+18</v>
      </c>
      <c r="Y7" s="53">
        <f>((C7-$P$10)^2+(D7-$Q$10)^2+(E7-$R$10)^2)*0.5</f>
        <v>1.8630890742381996E+18</v>
      </c>
    </row>
    <row r="8" spans="1:25" x14ac:dyDescent="0.25">
      <c r="A8" s="7">
        <v>2</v>
      </c>
      <c r="B8" s="8" t="s">
        <v>15</v>
      </c>
      <c r="C8" s="29">
        <v>212514957.40000001</v>
      </c>
      <c r="D8" s="9">
        <v>6407102</v>
      </c>
      <c r="E8" s="10">
        <v>3316865524</v>
      </c>
      <c r="F8" s="4">
        <v>2</v>
      </c>
      <c r="H8" s="44">
        <f>AVERAGE(C8,C12,C19,C35)</f>
        <v>70359356.361249998</v>
      </c>
      <c r="I8" s="20">
        <f>AVERAGE(D8,D12,D19,D35)</f>
        <v>2479225.25</v>
      </c>
      <c r="J8" s="43">
        <f>AVERAGE(E8,E12,E19,E35)</f>
        <v>1509881751.75</v>
      </c>
      <c r="K8" s="28">
        <f t="shared" si="0"/>
        <v>1.9867244287189437E+17</v>
      </c>
      <c r="L8" s="28">
        <f t="shared" si="1"/>
        <v>1.6427069981486456E+18</v>
      </c>
      <c r="M8" s="28">
        <f t="shared" si="2"/>
        <v>7.180156966956183E+17</v>
      </c>
      <c r="N8" s="28">
        <f t="shared" si="3"/>
        <v>1.2181671715953635E+17</v>
      </c>
      <c r="O8" s="4">
        <v>2</v>
      </c>
      <c r="P8" s="48">
        <f>AVERAGE(C8,C24,C31)</f>
        <v>82822739.206666663</v>
      </c>
      <c r="Q8" s="4">
        <f>AVERAGE(D8,D24,D31)</f>
        <v>2682464</v>
      </c>
      <c r="R8" s="51">
        <f>AVERAGE(E8,E24,E31)</f>
        <v>2570260928.3333335</v>
      </c>
      <c r="V8" s="53">
        <f t="shared" ref="V8:V39" si="4">((C8-$P$7)^2+(D8-$Q$7)^2+(E8-$R$7)^2)*0.5</f>
        <v>2.9857959236168689E+18</v>
      </c>
      <c r="W8" s="53">
        <f t="shared" ref="W8:W39" si="5">((C8-$P$8)^2+(D8-$Q$8)^2+(E8-$R$8)^2)*0.5</f>
        <v>2.871261833293624E+17</v>
      </c>
      <c r="X8" s="53">
        <f t="shared" ref="X8:X39" si="6">((C8-$P$9)^2+(D8-$Q$9)^2+(E8-$R$9)^2)*0.5</f>
        <v>1.738120515106464E+18</v>
      </c>
      <c r="Y8" s="53">
        <f t="shared" ref="Y8:Y39" si="7">((C8-$P$10)^2+(D8-$Q$10)^2+(E8-$R$10)^2)*0.5</f>
        <v>1.6407137294710438E+16</v>
      </c>
    </row>
    <row r="9" spans="1:25" x14ac:dyDescent="0.25">
      <c r="A9" s="7">
        <v>3</v>
      </c>
      <c r="B9" s="8" t="s">
        <v>19</v>
      </c>
      <c r="C9" s="29">
        <v>8548114.6530000009</v>
      </c>
      <c r="D9" s="9">
        <v>262174</v>
      </c>
      <c r="E9" s="10">
        <v>3260473828</v>
      </c>
      <c r="F9" s="4">
        <v>3</v>
      </c>
      <c r="H9" s="44">
        <f>AVERAGE(C9,C20,C23,C32)</f>
        <v>14612572.132250002</v>
      </c>
      <c r="I9" s="20">
        <f>AVERAGE(D9,D20,D23,D32)</f>
        <v>768281.25</v>
      </c>
      <c r="J9" s="43">
        <f>AVERAGE(E9,E20,E23,E32)</f>
        <v>2134988101</v>
      </c>
      <c r="K9" s="28">
        <f t="shared" si="0"/>
        <v>1.549217771981519E+17</v>
      </c>
      <c r="L9" s="28">
        <f t="shared" si="1"/>
        <v>1.5341990811735235E+18</v>
      </c>
      <c r="M9" s="28">
        <f t="shared" si="2"/>
        <v>6.3337757773489242E+17</v>
      </c>
      <c r="N9" s="28">
        <f t="shared" si="3"/>
        <v>8.139849921526448E+16</v>
      </c>
      <c r="O9" s="4">
        <v>3</v>
      </c>
      <c r="P9" s="48">
        <f>AVERAGE(C9,C11,C13,C16,C18,C21,C38,C39)</f>
        <v>69891730.570000023</v>
      </c>
      <c r="Q9" s="4">
        <f>AVERAGE(D9,D11,D13,D16,D18,D21,D38,D39)</f>
        <v>1697607.375</v>
      </c>
      <c r="R9" s="51">
        <f>AVERAGE(E9,E11,E13,E16,E18,E21,E38,E39)</f>
        <v>5175864573.5</v>
      </c>
      <c r="S9" s="49"/>
      <c r="V9" s="53">
        <f t="shared" si="4"/>
        <v>2.8325881567116974E+18</v>
      </c>
      <c r="W9" s="53">
        <f t="shared" si="5"/>
        <v>2.4095821226127005E+17</v>
      </c>
      <c r="X9" s="53">
        <f t="shared" si="6"/>
        <v>1.8362434038148961E+18</v>
      </c>
      <c r="Y9" s="53">
        <f t="shared" si="7"/>
        <v>2306581129890314</v>
      </c>
    </row>
    <row r="10" spans="1:25" x14ac:dyDescent="0.25">
      <c r="A10" s="7">
        <v>4</v>
      </c>
      <c r="B10" s="8" t="s">
        <v>23</v>
      </c>
      <c r="C10" s="29">
        <v>63764770.770000003</v>
      </c>
      <c r="D10" s="9">
        <v>2535517</v>
      </c>
      <c r="E10" s="10">
        <v>251486268</v>
      </c>
      <c r="F10" s="4">
        <v>1</v>
      </c>
      <c r="H10" s="44">
        <f>AVERAGE(C13,C15,C17,C18,C25,C27,C30,C31,C33,C36,C37,C39)</f>
        <v>31603766.552541669</v>
      </c>
      <c r="I10" s="20">
        <f>AVERAGE(D13,D15,D17,D18,D25,D27,D30,D31,D33,D36,D37,D39)</f>
        <v>1088984.6666666667</v>
      </c>
      <c r="J10" s="43">
        <f>AVERAGE(E13,E15,E17,E18,E25,E27,E30,E31,E33,E36,E37,E39)</f>
        <v>2857652835.8333335</v>
      </c>
      <c r="K10" s="28">
        <f t="shared" si="0"/>
        <v>3.012263787143511E+18</v>
      </c>
      <c r="L10" s="28">
        <f t="shared" si="1"/>
        <v>7.9180134262513894E+17</v>
      </c>
      <c r="M10" s="28">
        <f t="shared" si="2"/>
        <v>1.7749991083337403E+18</v>
      </c>
      <c r="N10" s="28">
        <f t="shared" si="3"/>
        <v>3.3965703009701222E+18</v>
      </c>
      <c r="O10" s="4">
        <v>1</v>
      </c>
      <c r="P10" s="48">
        <f>AVERAGE(C12,C25,C27,C32,C33)</f>
        <v>31603640.214600004</v>
      </c>
      <c r="Q10" s="4">
        <f>AVERAGE(D12,D25,D27,D32,D33)</f>
        <v>999014.6</v>
      </c>
      <c r="R10" s="51">
        <f>AVERAGE(E12,E25,E27,E32,E33)</f>
        <v>3324357018.8000002</v>
      </c>
      <c r="V10" s="53">
        <f t="shared" si="4"/>
        <v>1.9848831361201712E+17</v>
      </c>
      <c r="W10" s="53">
        <f t="shared" si="5"/>
        <v>2.6885395765791601E+18</v>
      </c>
      <c r="X10" s="53">
        <f t="shared" si="6"/>
        <v>1.212476996870399E+19</v>
      </c>
      <c r="Y10" s="53">
        <f t="shared" si="7"/>
        <v>4.7217856751401923E+18</v>
      </c>
    </row>
    <row r="11" spans="1:25" x14ac:dyDescent="0.25">
      <c r="A11" s="7">
        <v>5</v>
      </c>
      <c r="B11" s="8" t="s">
        <v>24</v>
      </c>
      <c r="C11" s="29">
        <v>357258620.80000001</v>
      </c>
      <c r="D11" s="9">
        <v>7412566</v>
      </c>
      <c r="E11" s="10">
        <v>4819634938</v>
      </c>
      <c r="F11" s="4">
        <v>3</v>
      </c>
      <c r="K11" s="28">
        <f t="shared" si="0"/>
        <v>2.2788313861459871E+18</v>
      </c>
      <c r="L11" s="28">
        <f t="shared" si="1"/>
        <v>5.5184008398392392E+18</v>
      </c>
      <c r="M11" s="28">
        <f t="shared" si="2"/>
        <v>3.6623895503007826E+18</v>
      </c>
      <c r="N11" s="28">
        <f t="shared" si="3"/>
        <v>1.9777324204990723E+18</v>
      </c>
      <c r="O11" s="4">
        <v>3</v>
      </c>
      <c r="V11" s="53">
        <f t="shared" si="4"/>
        <v>7.8140259648859996E+18</v>
      </c>
      <c r="W11" s="53">
        <f t="shared" si="5"/>
        <v>2.5675104311673682E+18</v>
      </c>
      <c r="X11" s="53">
        <f t="shared" si="6"/>
        <v>1.0475597178050461E+17</v>
      </c>
      <c r="Y11" s="53">
        <f t="shared" si="7"/>
        <v>1.1709741778343596E+18</v>
      </c>
    </row>
    <row r="12" spans="1:25" x14ac:dyDescent="0.25">
      <c r="A12" s="7">
        <v>6</v>
      </c>
      <c r="B12" s="8" t="s">
        <v>25</v>
      </c>
      <c r="C12" s="29">
        <v>51404352.369999997</v>
      </c>
      <c r="D12" s="9">
        <v>2070110</v>
      </c>
      <c r="E12" s="10">
        <v>2483170091</v>
      </c>
      <c r="F12" s="4">
        <v>0</v>
      </c>
      <c r="K12" s="28">
        <f t="shared" si="0"/>
        <v>2.48363573360287E+16</v>
      </c>
      <c r="L12" s="28">
        <f t="shared" si="1"/>
        <v>4.7382482543580954E+17</v>
      </c>
      <c r="M12" s="28">
        <f t="shared" si="2"/>
        <v>6.1293014005758656E+16</v>
      </c>
      <c r="N12" s="28">
        <f t="shared" si="3"/>
        <v>7.0315175991770904E+16</v>
      </c>
      <c r="O12" s="4">
        <v>0</v>
      </c>
      <c r="V12" s="53">
        <f t="shared" si="4"/>
        <v>1.2848257413150963E+18</v>
      </c>
      <c r="W12" s="53">
        <f t="shared" si="5"/>
        <v>4286151978130450</v>
      </c>
      <c r="X12" s="53">
        <f t="shared" si="6"/>
        <v>3.6254727489984292E+18</v>
      </c>
      <c r="Y12" s="53">
        <f t="shared" si="7"/>
        <v>3.5399433147440979E+17</v>
      </c>
    </row>
    <row r="13" spans="1:25" x14ac:dyDescent="0.25">
      <c r="A13" s="7">
        <v>7</v>
      </c>
      <c r="B13" s="8" t="s">
        <v>26</v>
      </c>
      <c r="C13" s="29">
        <v>38858162.119999997</v>
      </c>
      <c r="D13" s="9">
        <v>1217376</v>
      </c>
      <c r="E13" s="10">
        <v>3191960588</v>
      </c>
      <c r="F13" s="4">
        <v>3</v>
      </c>
      <c r="K13" s="28">
        <f t="shared" si="0"/>
        <v>1.1826213497962592E+17</v>
      </c>
      <c r="L13" s="28">
        <f t="shared" si="1"/>
        <v>1.4151915644311544E+18</v>
      </c>
      <c r="M13" s="28">
        <f t="shared" si="2"/>
        <v>5.5888944429745683E+17</v>
      </c>
      <c r="N13" s="28">
        <f t="shared" si="3"/>
        <v>5.5907157949056472E+16</v>
      </c>
      <c r="O13" s="4">
        <v>3</v>
      </c>
      <c r="V13" s="53">
        <f t="shared" si="4"/>
        <v>2.6718180258904346E+18</v>
      </c>
      <c r="W13" s="53">
        <f t="shared" si="5"/>
        <v>1.9422274867545309E+17</v>
      </c>
      <c r="X13" s="53">
        <f t="shared" si="6"/>
        <v>1.9684191683378493E+18</v>
      </c>
      <c r="Y13" s="53">
        <f t="shared" si="7"/>
        <v>8790745329178089</v>
      </c>
    </row>
    <row r="14" spans="1:25" x14ac:dyDescent="0.25">
      <c r="A14" s="7">
        <v>8</v>
      </c>
      <c r="B14" s="8" t="s">
        <v>27</v>
      </c>
      <c r="C14" s="29">
        <v>23953112.449999999</v>
      </c>
      <c r="D14" s="9">
        <v>998255</v>
      </c>
      <c r="E14" s="10">
        <v>239949837</v>
      </c>
      <c r="F14" s="4">
        <v>1</v>
      </c>
      <c r="K14" s="28">
        <f t="shared" si="0"/>
        <v>3.0411766921521731E+18</v>
      </c>
      <c r="L14" s="28">
        <f t="shared" si="1"/>
        <v>8.0744140042371661E+17</v>
      </c>
      <c r="M14" s="28">
        <f t="shared" si="2"/>
        <v>1.7956286603027433E+18</v>
      </c>
      <c r="N14" s="28">
        <f t="shared" si="3"/>
        <v>3.4262137654205481E+18</v>
      </c>
      <c r="O14" s="4">
        <v>1</v>
      </c>
      <c r="V14" s="53">
        <f t="shared" si="4"/>
        <v>2.0506978596025222E+17</v>
      </c>
      <c r="W14" s="53">
        <f t="shared" si="5"/>
        <v>2.7169091259527885E+18</v>
      </c>
      <c r="X14" s="53">
        <f t="shared" si="6"/>
        <v>1.2182682565863191E+19</v>
      </c>
      <c r="Y14" s="53">
        <f t="shared" si="7"/>
        <v>4.7568130968575375E+18</v>
      </c>
    </row>
    <row r="15" spans="1:25" x14ac:dyDescent="0.25">
      <c r="A15" s="7">
        <v>9</v>
      </c>
      <c r="B15" s="8" t="s">
        <v>28</v>
      </c>
      <c r="C15" s="29">
        <v>5461366.7800000003</v>
      </c>
      <c r="D15" s="9">
        <v>401849</v>
      </c>
      <c r="E15" s="10">
        <v>1359059443</v>
      </c>
      <c r="F15" s="4">
        <v>1</v>
      </c>
      <c r="K15" s="28">
        <f t="shared" si="0"/>
        <v>9.0842061383022886E+17</v>
      </c>
      <c r="L15" s="28">
        <f t="shared" si="1"/>
        <v>1.3481716680226212E+16</v>
      </c>
      <c r="M15" s="28">
        <f t="shared" si="2"/>
        <v>3.0107458056883693E+17</v>
      </c>
      <c r="N15" s="28">
        <f t="shared" si="3"/>
        <v>1.1232330271325068E+18</v>
      </c>
      <c r="O15" s="4">
        <v>1</v>
      </c>
      <c r="V15" s="53">
        <f t="shared" si="4"/>
        <v>1.1476878362756477E+17</v>
      </c>
      <c r="W15" s="53">
        <f t="shared" si="5"/>
        <v>7.364995106110944E+17</v>
      </c>
      <c r="X15" s="53">
        <f t="shared" si="6"/>
        <v>7.2860771774895002E+18</v>
      </c>
      <c r="Y15" s="53">
        <f t="shared" si="7"/>
        <v>1.9315391682562204E+18</v>
      </c>
    </row>
    <row r="16" spans="1:25" x14ac:dyDescent="0.25">
      <c r="A16" s="7">
        <v>10</v>
      </c>
      <c r="B16" s="8" t="s">
        <v>29</v>
      </c>
      <c r="C16" s="29">
        <v>23660657.370000001</v>
      </c>
      <c r="D16" s="9">
        <v>420504</v>
      </c>
      <c r="E16" s="10">
        <v>5626737766</v>
      </c>
      <c r="F16" s="4">
        <v>3</v>
      </c>
      <c r="K16" s="28">
        <f t="shared" si="0"/>
        <v>4.2660089530463437E+18</v>
      </c>
      <c r="L16" s="28">
        <f t="shared" si="1"/>
        <v>8.4753442244435292E+18</v>
      </c>
      <c r="M16" s="28">
        <f t="shared" si="2"/>
        <v>6.0961988559115489E+18</v>
      </c>
      <c r="N16" s="28">
        <f t="shared" si="3"/>
        <v>3.83394744516301E+18</v>
      </c>
      <c r="O16" s="4">
        <v>3</v>
      </c>
      <c r="V16" s="53">
        <f t="shared" si="4"/>
        <v>1.1264006036315597E+19</v>
      </c>
      <c r="W16" s="53">
        <f t="shared" si="5"/>
        <v>4.6727779637915576E+18</v>
      </c>
      <c r="X16" s="53">
        <f t="shared" si="6"/>
        <v>1.0271278941869813E+17</v>
      </c>
      <c r="Y16" s="53">
        <f t="shared" si="7"/>
        <v>2.6505102653641068E+18</v>
      </c>
    </row>
    <row r="17" spans="1:25" x14ac:dyDescent="0.25">
      <c r="A17" s="7">
        <v>11</v>
      </c>
      <c r="B17" s="8" t="s">
        <v>31</v>
      </c>
      <c r="C17" s="29">
        <v>25758151.710000001</v>
      </c>
      <c r="D17" s="9">
        <v>1464488</v>
      </c>
      <c r="E17" s="10">
        <v>1758850309</v>
      </c>
      <c r="F17" s="4">
        <v>1</v>
      </c>
      <c r="K17" s="28">
        <f t="shared" si="0"/>
        <v>4.4901035610021984E+17</v>
      </c>
      <c r="L17" s="28">
        <f t="shared" si="1"/>
        <v>3.1987819823587876E+16</v>
      </c>
      <c r="M17" s="28">
        <f t="shared" si="2"/>
        <v>7.0802173609298984E+16</v>
      </c>
      <c r="N17" s="28">
        <f t="shared" si="3"/>
        <v>6.0370065259547955E+17</v>
      </c>
      <c r="O17" s="4">
        <v>1</v>
      </c>
      <c r="V17" s="53">
        <f t="shared" si="4"/>
        <v>3.8586413590322554E+17</v>
      </c>
      <c r="W17" s="53">
        <f t="shared" si="5"/>
        <v>3.3082252188930253E+17</v>
      </c>
      <c r="X17" s="53">
        <f t="shared" si="6"/>
        <v>5.8389671554620549E+18</v>
      </c>
      <c r="Y17" s="53">
        <f t="shared" si="7"/>
        <v>1.2254228224150828E+18</v>
      </c>
    </row>
    <row r="18" spans="1:25" x14ac:dyDescent="0.25">
      <c r="A18" s="7">
        <v>12</v>
      </c>
      <c r="B18" s="8" t="s">
        <v>33</v>
      </c>
      <c r="C18" s="29">
        <v>37523918.979999997</v>
      </c>
      <c r="D18" s="9">
        <v>1200574</v>
      </c>
      <c r="E18" s="10">
        <v>3125498218</v>
      </c>
      <c r="F18" s="4">
        <v>3</v>
      </c>
      <c r="K18" s="28">
        <f t="shared" si="0"/>
        <v>8.8195929159921712E+16</v>
      </c>
      <c r="L18" s="28">
        <f t="shared" si="1"/>
        <v>1.3056481834575875E+18</v>
      </c>
      <c r="M18" s="28">
        <f t="shared" si="2"/>
        <v>4.9081770428537664E+17</v>
      </c>
      <c r="N18" s="28">
        <f t="shared" si="3"/>
        <v>3.5888104702475644E+16</v>
      </c>
      <c r="O18" s="4">
        <v>3</v>
      </c>
      <c r="V18" s="53">
        <f t="shared" si="4"/>
        <v>2.5203756333014927E+18</v>
      </c>
      <c r="W18" s="53">
        <f t="shared" si="5"/>
        <v>1.5517131347414285E+17</v>
      </c>
      <c r="X18" s="53">
        <f t="shared" si="6"/>
        <v>2.1025250570178271E+18</v>
      </c>
      <c r="Y18" s="53">
        <f t="shared" si="7"/>
        <v>1.9789956491232968E+16</v>
      </c>
    </row>
    <row r="19" spans="1:25" x14ac:dyDescent="0.25">
      <c r="A19" s="7">
        <v>13</v>
      </c>
      <c r="B19" s="8" t="s">
        <v>35</v>
      </c>
      <c r="C19" s="29">
        <v>6001844.915</v>
      </c>
      <c r="D19" s="9">
        <v>534826</v>
      </c>
      <c r="E19" s="10">
        <v>112220515</v>
      </c>
      <c r="F19" s="4">
        <v>1</v>
      </c>
      <c r="K19" s="28">
        <f t="shared" si="0"/>
        <v>3.3650750815713695E+18</v>
      </c>
      <c r="L19" s="28">
        <f t="shared" si="1"/>
        <v>9.7880130134076864E+17</v>
      </c>
      <c r="M19" s="28">
        <f t="shared" si="2"/>
        <v>2.0458314530484155E+18</v>
      </c>
      <c r="N19" s="28">
        <f t="shared" si="3"/>
        <v>3.7690271968798331E+18</v>
      </c>
      <c r="O19" s="4">
        <v>1</v>
      </c>
      <c r="V19" s="53">
        <f t="shared" si="4"/>
        <v>2.9521289924369709E+17</v>
      </c>
      <c r="W19" s="53">
        <f t="shared" si="5"/>
        <v>3.0239343678643277E+18</v>
      </c>
      <c r="X19" s="53">
        <f t="shared" si="6"/>
        <v>1.2822287210365944E+19</v>
      </c>
      <c r="Y19" s="53">
        <f t="shared" si="7"/>
        <v>5.1592382932190546E+18</v>
      </c>
    </row>
    <row r="20" spans="1:25" x14ac:dyDescent="0.25">
      <c r="A20" s="7">
        <v>14</v>
      </c>
      <c r="B20" s="8" t="s">
        <v>37</v>
      </c>
      <c r="C20" s="29">
        <v>24991953.760000002</v>
      </c>
      <c r="D20" s="9">
        <v>1784783</v>
      </c>
      <c r="E20" s="10">
        <v>1400279685</v>
      </c>
      <c r="F20" s="4">
        <v>1</v>
      </c>
      <c r="K20" s="28">
        <f t="shared" si="0"/>
        <v>8.5292994861297139E+17</v>
      </c>
      <c r="L20" s="28">
        <f t="shared" si="1"/>
        <v>7035648252346973</v>
      </c>
      <c r="M20" s="28">
        <f t="shared" si="2"/>
        <v>2.6995261069000563E+17</v>
      </c>
      <c r="N20" s="28">
        <f t="shared" si="3"/>
        <v>1.0619903504868013E+18</v>
      </c>
      <c r="O20" s="4">
        <v>1</v>
      </c>
      <c r="V20" s="53">
        <f t="shared" si="4"/>
        <v>1.351533459782392E+17</v>
      </c>
      <c r="W20" s="53">
        <f t="shared" si="5"/>
        <v>6.8610065766418445E+17</v>
      </c>
      <c r="X20" s="53">
        <f t="shared" si="6"/>
        <v>7.1285286239133676E+18</v>
      </c>
      <c r="Y20" s="53">
        <f t="shared" si="7"/>
        <v>1.8510589591363348E+18</v>
      </c>
    </row>
    <row r="21" spans="1:25" x14ac:dyDescent="0.25">
      <c r="A21" s="7">
        <v>15</v>
      </c>
      <c r="B21" s="8" t="s">
        <v>39</v>
      </c>
      <c r="C21" s="29">
        <v>91945942.280000001</v>
      </c>
      <c r="D21" s="9">
        <v>2919060</v>
      </c>
      <c r="E21" s="10">
        <v>3149847632</v>
      </c>
      <c r="F21" s="4">
        <v>3</v>
      </c>
      <c r="K21" s="28">
        <f t="shared" si="0"/>
        <v>9.9119228498379712E+16</v>
      </c>
      <c r="L21" s="28">
        <f t="shared" si="1"/>
        <v>1.344977131265196E+18</v>
      </c>
      <c r="M21" s="28">
        <f t="shared" si="2"/>
        <v>5.1796247182459014E+17</v>
      </c>
      <c r="N21" s="28">
        <f t="shared" si="3"/>
        <v>4.4511163127064464E+16</v>
      </c>
      <c r="O21" s="4">
        <v>3</v>
      </c>
      <c r="V21" s="53">
        <f t="shared" si="4"/>
        <v>2.5774878143664763E+18</v>
      </c>
      <c r="W21" s="53">
        <f t="shared" si="5"/>
        <v>1.6800201793958842E+17</v>
      </c>
      <c r="X21" s="53">
        <f t="shared" si="6"/>
        <v>2.0526162637228396E+18</v>
      </c>
      <c r="Y21" s="53">
        <f t="shared" si="7"/>
        <v>1.7049203037101058E+16</v>
      </c>
    </row>
    <row r="22" spans="1:25" x14ac:dyDescent="0.25">
      <c r="A22" s="7">
        <v>16</v>
      </c>
      <c r="B22" s="8" t="s">
        <v>41</v>
      </c>
      <c r="C22" s="29">
        <v>497704.01270000002</v>
      </c>
      <c r="D22" s="9">
        <v>48114</v>
      </c>
      <c r="E22" s="10">
        <v>1034426597</v>
      </c>
      <c r="F22" s="4">
        <v>1</v>
      </c>
      <c r="K22" s="28">
        <f t="shared" si="0"/>
        <v>1.3986343894599772E+18</v>
      </c>
      <c r="L22" s="28">
        <f t="shared" si="1"/>
        <v>1.1547208247456299E+17</v>
      </c>
      <c r="M22" s="28">
        <f t="shared" si="2"/>
        <v>6.0571768611482112E+17</v>
      </c>
      <c r="N22" s="28">
        <f t="shared" si="3"/>
        <v>1.6625612942544102E+18</v>
      </c>
      <c r="O22" s="4">
        <v>1</v>
      </c>
      <c r="V22" s="53">
        <f t="shared" si="4"/>
        <v>1.217473511610263E+16</v>
      </c>
      <c r="W22" s="53">
        <f t="shared" si="5"/>
        <v>1.1827857222608589E+18</v>
      </c>
      <c r="X22" s="53">
        <f t="shared" si="6"/>
        <v>8.5781633824733225E+18</v>
      </c>
      <c r="Y22" s="53">
        <f t="shared" si="7"/>
        <v>2.6223749100820372E+18</v>
      </c>
    </row>
    <row r="23" spans="1:25" x14ac:dyDescent="0.25">
      <c r="A23" s="7">
        <v>17</v>
      </c>
      <c r="B23" s="8" t="s">
        <v>43</v>
      </c>
      <c r="C23" s="29">
        <v>1123857.696</v>
      </c>
      <c r="D23" s="9">
        <v>82767</v>
      </c>
      <c r="E23" s="10">
        <v>1357857232</v>
      </c>
      <c r="F23" s="4">
        <v>1</v>
      </c>
      <c r="K23" s="28">
        <f t="shared" si="0"/>
        <v>9.1027482665818163E+17</v>
      </c>
      <c r="L23" s="28">
        <f t="shared" si="1"/>
        <v>1.3955375946393984E+16</v>
      </c>
      <c r="M23" s="28">
        <f t="shared" si="2"/>
        <v>3.0205740144981242E+17</v>
      </c>
      <c r="N23" s="28">
        <f t="shared" si="3"/>
        <v>1.1251584452978446E+18</v>
      </c>
      <c r="O23" s="4">
        <v>1</v>
      </c>
      <c r="V23" s="53">
        <f t="shared" si="4"/>
        <v>1.1428974085141011E+17</v>
      </c>
      <c r="W23" s="53">
        <f t="shared" si="5"/>
        <v>7.3830209427365786E+17</v>
      </c>
      <c r="X23" s="53">
        <f t="shared" si="6"/>
        <v>7.2909558438984745E+18</v>
      </c>
      <c r="Y23" s="53">
        <f t="shared" si="7"/>
        <v>1.934025634068246E+18</v>
      </c>
    </row>
    <row r="24" spans="1:25" x14ac:dyDescent="0.25">
      <c r="A24" s="7">
        <v>18</v>
      </c>
      <c r="B24" s="8" t="s">
        <v>44</v>
      </c>
      <c r="C24" s="29">
        <v>24011616.059999999</v>
      </c>
      <c r="D24" s="9">
        <v>1100386</v>
      </c>
      <c r="E24" s="10">
        <v>2182108466</v>
      </c>
      <c r="F24" s="4">
        <v>2</v>
      </c>
      <c r="K24" s="28">
        <f t="shared" si="0"/>
        <v>1.3776510826460581E+17</v>
      </c>
      <c r="L24" s="28">
        <f t="shared" si="1"/>
        <v>2.270193847900303E+17</v>
      </c>
      <c r="M24" s="28">
        <f t="shared" si="2"/>
        <v>1154390559026985.8</v>
      </c>
      <c r="N24" s="28">
        <f t="shared" si="3"/>
        <v>2.2820891824630371E+17</v>
      </c>
      <c r="O24" s="4">
        <v>2</v>
      </c>
      <c r="V24" s="53">
        <f t="shared" si="4"/>
        <v>8.4726258891320128E+17</v>
      </c>
      <c r="W24" s="53">
        <f t="shared" si="5"/>
        <v>7.7061792596000176E+16</v>
      </c>
      <c r="X24" s="53">
        <f t="shared" si="6"/>
        <v>4.4823404863871867E+18</v>
      </c>
      <c r="Y24" s="53">
        <f t="shared" si="7"/>
        <v>6.5239470274030976E+17</v>
      </c>
    </row>
    <row r="25" spans="1:25" x14ac:dyDescent="0.25">
      <c r="A25" s="7">
        <v>19</v>
      </c>
      <c r="B25" s="8" t="s">
        <v>46</v>
      </c>
      <c r="C25" s="29">
        <v>22262575.879999999</v>
      </c>
      <c r="D25" s="9">
        <v>880560</v>
      </c>
      <c r="E25" s="10">
        <v>2528229295</v>
      </c>
      <c r="F25" s="4">
        <v>0</v>
      </c>
      <c r="K25" s="28">
        <f t="shared" si="0"/>
        <v>1.6405720916758532E+16</v>
      </c>
      <c r="L25" s="28">
        <f t="shared" si="1"/>
        <v>5.1967378743327686E+17</v>
      </c>
      <c r="M25" s="28">
        <f t="shared" si="2"/>
        <v>7.7348585911201968E+16</v>
      </c>
      <c r="N25" s="28">
        <f t="shared" si="3"/>
        <v>5.4303585269596696E+16</v>
      </c>
      <c r="O25" s="4">
        <v>0</v>
      </c>
      <c r="V25" s="53">
        <f t="shared" si="4"/>
        <v>1.3577250797731292E+18</v>
      </c>
      <c r="W25" s="53">
        <f t="shared" si="5"/>
        <v>2718719220422775</v>
      </c>
      <c r="X25" s="53">
        <f t="shared" si="6"/>
        <v>3.5061208859503345E+18</v>
      </c>
      <c r="Y25" s="53">
        <f t="shared" si="7"/>
        <v>3.1695331105868237E+17</v>
      </c>
    </row>
    <row r="26" spans="1:25" x14ac:dyDescent="0.25">
      <c r="A26" s="7">
        <v>20</v>
      </c>
      <c r="B26" s="8" t="s">
        <v>48</v>
      </c>
      <c r="C26" s="29">
        <v>19738417.359999999</v>
      </c>
      <c r="D26" s="9">
        <v>1341746</v>
      </c>
      <c r="E26" s="10">
        <v>14710994</v>
      </c>
      <c r="F26" s="4">
        <v>1</v>
      </c>
      <c r="K26" s="28">
        <f t="shared" si="0"/>
        <v>3.6221349305607014E+18</v>
      </c>
      <c r="L26" s="28">
        <f t="shared" si="1"/>
        <v>1.1190496840775608E+18</v>
      </c>
      <c r="M26" s="28">
        <f t="shared" si="2"/>
        <v>2.2478008068097039E+18</v>
      </c>
      <c r="N26" s="28">
        <f t="shared" si="3"/>
        <v>4.0412295832232294E+18</v>
      </c>
      <c r="O26" s="4">
        <v>1</v>
      </c>
      <c r="V26" s="53">
        <f t="shared" si="4"/>
        <v>3.7469800446086118E+17</v>
      </c>
      <c r="W26" s="53">
        <f t="shared" si="5"/>
        <v>3.2674084480293576E+18</v>
      </c>
      <c r="X26" s="53">
        <f t="shared" si="6"/>
        <v>1.3320010876324461E+19</v>
      </c>
      <c r="Y26" s="53">
        <f t="shared" si="7"/>
        <v>5.4769488552263229E+18</v>
      </c>
    </row>
    <row r="27" spans="1:25" x14ac:dyDescent="0.25">
      <c r="A27" s="7">
        <v>21</v>
      </c>
      <c r="B27" s="8" t="s">
        <v>50</v>
      </c>
      <c r="C27" s="29">
        <v>58439500.07</v>
      </c>
      <c r="D27" s="9">
        <v>1039722</v>
      </c>
      <c r="E27" s="10">
        <v>5620685151</v>
      </c>
      <c r="F27" s="4">
        <v>0</v>
      </c>
      <c r="K27" s="28">
        <f t="shared" si="0"/>
        <v>4.2477872610711322E+18</v>
      </c>
      <c r="L27" s="28">
        <f t="shared" si="1"/>
        <v>8.4494243712144824E+18</v>
      </c>
      <c r="M27" s="28">
        <f t="shared" si="2"/>
        <v>6.0760023988356219E+18</v>
      </c>
      <c r="N27" s="28">
        <f t="shared" si="3"/>
        <v>3.8175338668377498E+18</v>
      </c>
      <c r="O27" s="4">
        <v>0</v>
      </c>
      <c r="V27" s="53">
        <f t="shared" si="4"/>
        <v>1.1235844263664663E+19</v>
      </c>
      <c r="W27" s="53">
        <f t="shared" si="5"/>
        <v>4.6528425895918049E+18</v>
      </c>
      <c r="X27" s="53">
        <f t="shared" si="6"/>
        <v>9.899846628201264E+16</v>
      </c>
      <c r="Y27" s="53">
        <f t="shared" si="7"/>
        <v>2.6369215278822057E+18</v>
      </c>
    </row>
    <row r="28" spans="1:25" x14ac:dyDescent="0.25">
      <c r="A28" s="7">
        <v>22</v>
      </c>
      <c r="B28" s="8" t="s">
        <v>52</v>
      </c>
      <c r="C28" s="29">
        <v>21775426.149999999</v>
      </c>
      <c r="D28" s="9">
        <v>1630592</v>
      </c>
      <c r="E28" s="10">
        <v>1335430699</v>
      </c>
      <c r="F28" s="4">
        <v>1</v>
      </c>
      <c r="K28" s="28">
        <f t="shared" si="0"/>
        <v>9.3981396611994739E+17</v>
      </c>
      <c r="L28" s="28">
        <f t="shared" si="1"/>
        <v>1.639714412937395E+16</v>
      </c>
      <c r="M28" s="28">
        <f t="shared" si="2"/>
        <v>3.1967204457524934E+17</v>
      </c>
      <c r="N28" s="28">
        <f t="shared" si="3"/>
        <v>1.1586285617395057E+18</v>
      </c>
      <c r="O28" s="4">
        <v>1</v>
      </c>
      <c r="V28" s="53">
        <f t="shared" si="4"/>
        <v>1.0354646607954006E+17</v>
      </c>
      <c r="W28" s="53">
        <f t="shared" si="5"/>
        <v>7.6426678807077798E+17</v>
      </c>
      <c r="X28" s="53">
        <f t="shared" si="6"/>
        <v>7.3756237638245898E+18</v>
      </c>
      <c r="Y28" s="53">
        <f t="shared" si="7"/>
        <v>1.977962449137442E+18</v>
      </c>
    </row>
    <row r="29" spans="1:25" ht="24" x14ac:dyDescent="0.25">
      <c r="A29" s="7">
        <v>23</v>
      </c>
      <c r="B29" s="8" t="s">
        <v>54</v>
      </c>
      <c r="C29" s="29">
        <v>23056874.23</v>
      </c>
      <c r="D29" s="9">
        <v>1491689</v>
      </c>
      <c r="E29" s="10">
        <v>1545689097</v>
      </c>
      <c r="F29" s="4">
        <v>1</v>
      </c>
      <c r="K29" s="28">
        <f t="shared" si="0"/>
        <v>6.7370662438251648E+17</v>
      </c>
      <c r="L29" s="28">
        <f t="shared" si="1"/>
        <v>1760333008737493.3</v>
      </c>
      <c r="M29" s="28">
        <f t="shared" si="2"/>
        <v>1.7367257283604141E+17</v>
      </c>
      <c r="N29" s="28">
        <f t="shared" si="3"/>
        <v>8.6066103177634624E+17</v>
      </c>
      <c r="O29" s="4">
        <v>1</v>
      </c>
      <c r="V29" s="53">
        <f t="shared" si="4"/>
        <v>2.2132740736831574E+17</v>
      </c>
      <c r="W29" s="53">
        <f t="shared" si="5"/>
        <v>5.2666040706162528E+17</v>
      </c>
      <c r="X29" s="53">
        <f t="shared" si="6"/>
        <v>6.590183768176384E+18</v>
      </c>
      <c r="Y29" s="53">
        <f t="shared" si="7"/>
        <v>1.581866432988596E+18</v>
      </c>
    </row>
    <row r="30" spans="1:25" x14ac:dyDescent="0.25">
      <c r="A30" s="7">
        <v>24</v>
      </c>
      <c r="B30" s="8" t="s">
        <v>56</v>
      </c>
      <c r="C30" s="29">
        <v>5616558.2690000003</v>
      </c>
      <c r="D30" s="9">
        <v>348182</v>
      </c>
      <c r="E30" s="10">
        <v>1613109888</v>
      </c>
      <c r="F30" s="4">
        <v>1</v>
      </c>
      <c r="K30" s="28">
        <f t="shared" si="0"/>
        <v>5.9850061089992384E+17</v>
      </c>
      <c r="L30" s="28">
        <f t="shared" si="1"/>
        <v>7426109681897892</v>
      </c>
      <c r="M30" s="28">
        <f t="shared" si="2"/>
        <v>1.3621898697644051E+17</v>
      </c>
      <c r="N30" s="28">
        <f t="shared" si="3"/>
        <v>7.7478151639232333E+17</v>
      </c>
      <c r="O30" s="4">
        <v>1</v>
      </c>
      <c r="V30" s="53">
        <f t="shared" si="4"/>
        <v>2.6864789266925603E+17</v>
      </c>
      <c r="W30" s="53">
        <f t="shared" si="5"/>
        <v>4.6105217862930893E+17</v>
      </c>
      <c r="X30" s="53">
        <f t="shared" si="6"/>
        <v>6.3486770338876846E+18</v>
      </c>
      <c r="Y30" s="53">
        <f t="shared" si="7"/>
        <v>1.4645212473411768E+18</v>
      </c>
    </row>
    <row r="31" spans="1:25" x14ac:dyDescent="0.25">
      <c r="A31" s="7">
        <v>25</v>
      </c>
      <c r="B31" s="8" t="s">
        <v>58</v>
      </c>
      <c r="C31" s="29">
        <v>11941644.16</v>
      </c>
      <c r="D31" s="9">
        <v>539904</v>
      </c>
      <c r="E31" s="10">
        <v>2211808795</v>
      </c>
      <c r="F31" s="4">
        <v>2</v>
      </c>
      <c r="K31" s="28">
        <f t="shared" si="0"/>
        <v>1.2312107137065406E+17</v>
      </c>
      <c r="L31" s="28">
        <f t="shared" si="1"/>
        <v>2.4805898205571306E+17</v>
      </c>
      <c r="M31" s="28">
        <f t="shared" si="2"/>
        <v>2954302519521450.5</v>
      </c>
      <c r="N31" s="28">
        <f t="shared" si="3"/>
        <v>2.0875071281324317E+17</v>
      </c>
      <c r="O31" s="4">
        <v>2</v>
      </c>
      <c r="V31" s="53">
        <f t="shared" si="4"/>
        <v>8.8645419298655155E+17</v>
      </c>
      <c r="W31" s="53">
        <f t="shared" si="5"/>
        <v>6.675832604479304E+16</v>
      </c>
      <c r="X31" s="53">
        <f t="shared" si="6"/>
        <v>4.3944931054256364E+18</v>
      </c>
      <c r="Y31" s="53">
        <f t="shared" si="7"/>
        <v>6.1907517757596467E+17</v>
      </c>
    </row>
    <row r="32" spans="1:25" x14ac:dyDescent="0.25">
      <c r="A32" s="7">
        <v>26</v>
      </c>
      <c r="B32" s="8" t="s">
        <v>60</v>
      </c>
      <c r="C32" s="29">
        <v>23786362.420000002</v>
      </c>
      <c r="D32" s="9">
        <v>943401</v>
      </c>
      <c r="E32" s="10">
        <v>2521341659</v>
      </c>
      <c r="F32" s="4">
        <v>0</v>
      </c>
      <c r="K32" s="28">
        <f t="shared" si="0"/>
        <v>1.7601542854288448E+16</v>
      </c>
      <c r="L32" s="28">
        <f t="shared" si="1"/>
        <v>5.1261127324747859E+17</v>
      </c>
      <c r="M32" s="28">
        <f t="shared" si="2"/>
        <v>7.4676630437214912E+16</v>
      </c>
      <c r="N32" s="28">
        <f t="shared" si="3"/>
        <v>5.6583170332498592E+16</v>
      </c>
      <c r="O32" s="4">
        <v>0</v>
      </c>
      <c r="V32" s="53">
        <f t="shared" si="4"/>
        <v>1.3463954733284316E+18</v>
      </c>
      <c r="W32" s="53">
        <f t="shared" si="5"/>
        <v>2940706518161233</v>
      </c>
      <c r="X32" s="53">
        <f t="shared" si="6"/>
        <v>3.5243090887025388E+18</v>
      </c>
      <c r="Y32" s="53">
        <f t="shared" si="7"/>
        <v>3.2244739049985709E+17</v>
      </c>
    </row>
    <row r="33" spans="1:25" ht="48" x14ac:dyDescent="0.25">
      <c r="A33" s="7">
        <v>27</v>
      </c>
      <c r="B33" s="8" t="s">
        <v>62</v>
      </c>
      <c r="C33" s="29">
        <v>2125410.3330000001</v>
      </c>
      <c r="D33" s="9">
        <v>61280</v>
      </c>
      <c r="E33" s="10">
        <v>3468358898</v>
      </c>
      <c r="F33" s="4">
        <v>0</v>
      </c>
      <c r="K33" s="28">
        <f t="shared" si="0"/>
        <v>2.9213654271794726E+17</v>
      </c>
      <c r="L33" s="28">
        <f t="shared" si="1"/>
        <v>1.920147225116681E+18</v>
      </c>
      <c r="M33" s="28">
        <f t="shared" si="2"/>
        <v>8.8901705567649165E+17</v>
      </c>
      <c r="N33" s="28">
        <f t="shared" si="3"/>
        <v>1.8691596201470221E+17</v>
      </c>
      <c r="O33" s="4">
        <v>0</v>
      </c>
      <c r="V33" s="53">
        <f t="shared" si="4"/>
        <v>3.3491127082395771E+18</v>
      </c>
      <c r="W33" s="53">
        <f t="shared" si="5"/>
        <v>4.0654944630614765E+17</v>
      </c>
      <c r="X33" s="53">
        <f t="shared" si="6"/>
        <v>1.4600852917952264E+18</v>
      </c>
      <c r="Y33" s="53">
        <f t="shared" si="7"/>
        <v>1.0803193298131914E+16</v>
      </c>
    </row>
    <row r="34" spans="1:25" x14ac:dyDescent="0.25">
      <c r="A34" s="7">
        <v>28</v>
      </c>
      <c r="B34" s="8" t="s">
        <v>64</v>
      </c>
      <c r="C34" s="29">
        <v>92276678.159999996</v>
      </c>
      <c r="D34" s="9">
        <v>2184837</v>
      </c>
      <c r="E34" s="10">
        <v>4223504003</v>
      </c>
      <c r="F34" s="4">
        <v>0</v>
      </c>
      <c r="K34" s="28">
        <f t="shared" si="0"/>
        <v>1.1520726990504572E+18</v>
      </c>
      <c r="L34" s="28">
        <f t="shared" si="1"/>
        <v>3.6821130890691953E+18</v>
      </c>
      <c r="M34" s="28">
        <f t="shared" si="2"/>
        <v>2.1839661964510781E+18</v>
      </c>
      <c r="N34" s="28">
        <f t="shared" si="3"/>
        <v>9.3461590697290406E+17</v>
      </c>
      <c r="O34" s="4">
        <v>0</v>
      </c>
      <c r="V34" s="53">
        <f t="shared" si="4"/>
        <v>5.5905172593324513E+18</v>
      </c>
      <c r="W34" s="53">
        <f t="shared" si="5"/>
        <v>1.3666511442638287E+18</v>
      </c>
      <c r="X34" s="53">
        <f t="shared" si="6"/>
        <v>4.537459897572E+17</v>
      </c>
      <c r="Y34" s="53">
        <f t="shared" si="7"/>
        <v>4.0607396145212147E+17</v>
      </c>
    </row>
    <row r="35" spans="1:25" x14ac:dyDescent="0.25">
      <c r="A35" s="7">
        <v>29</v>
      </c>
      <c r="B35" s="8" t="s">
        <v>66</v>
      </c>
      <c r="C35" s="29">
        <v>11516270.76</v>
      </c>
      <c r="D35" s="9">
        <v>904863</v>
      </c>
      <c r="E35" s="10">
        <v>127270877</v>
      </c>
      <c r="F35" s="4">
        <v>1</v>
      </c>
      <c r="K35" s="28">
        <f t="shared" si="0"/>
        <v>3.3258840902012268E+18</v>
      </c>
      <c r="L35" s="28">
        <f t="shared" si="1"/>
        <v>9.5753890915826522E+17</v>
      </c>
      <c r="M35" s="28">
        <f t="shared" si="2"/>
        <v>2.0154690286415142E+18</v>
      </c>
      <c r="N35" s="28">
        <f t="shared" si="3"/>
        <v>3.7276945912552771E+18</v>
      </c>
      <c r="O35" s="4">
        <v>1</v>
      </c>
      <c r="V35" s="53">
        <f t="shared" si="4"/>
        <v>2.8367389388412477E+17</v>
      </c>
      <c r="W35" s="53">
        <f t="shared" si="5"/>
        <v>2.986644081610647E+18</v>
      </c>
      <c r="X35" s="53">
        <f t="shared" si="6"/>
        <v>1.2745853317545603E+19</v>
      </c>
      <c r="Y35" s="53">
        <f t="shared" si="7"/>
        <v>5.1108816546828708E+18</v>
      </c>
    </row>
    <row r="36" spans="1:25" x14ac:dyDescent="0.25">
      <c r="A36" s="7">
        <v>30</v>
      </c>
      <c r="B36" s="8" t="s">
        <v>68</v>
      </c>
      <c r="C36" s="29">
        <v>30438180.149999999</v>
      </c>
      <c r="D36" s="9">
        <v>1330187</v>
      </c>
      <c r="E36" s="10">
        <v>228826324</v>
      </c>
      <c r="F36" s="4">
        <v>1</v>
      </c>
      <c r="K36" s="28">
        <f t="shared" si="0"/>
        <v>3.0684746946492467E+18</v>
      </c>
      <c r="L36" s="28">
        <f t="shared" si="1"/>
        <v>8.2134901478336256E+17</v>
      </c>
      <c r="M36" s="28">
        <f t="shared" si="2"/>
        <v>1.8168517428515005E+18</v>
      </c>
      <c r="N36" s="28">
        <f t="shared" si="3"/>
        <v>3.4553651230440192E+18</v>
      </c>
      <c r="O36" s="4">
        <v>1</v>
      </c>
      <c r="V36" s="53">
        <f t="shared" si="4"/>
        <v>2.1226771916228275E+17</v>
      </c>
      <c r="W36" s="53">
        <f t="shared" si="5"/>
        <v>2.74253098852512E+18</v>
      </c>
      <c r="X36" s="53">
        <f t="shared" si="6"/>
        <v>1.2237372079827249E+19</v>
      </c>
      <c r="Y36" s="53">
        <f t="shared" si="7"/>
        <v>4.7911558752106465E+18</v>
      </c>
    </row>
    <row r="37" spans="1:25" x14ac:dyDescent="0.25">
      <c r="A37" s="7">
        <v>31</v>
      </c>
      <c r="B37" s="8" t="s">
        <v>70</v>
      </c>
      <c r="C37" s="29">
        <v>139863153.5</v>
      </c>
      <c r="D37" s="9">
        <v>4475886</v>
      </c>
      <c r="E37" s="10">
        <v>312481492</v>
      </c>
      <c r="F37" s="4">
        <v>1</v>
      </c>
      <c r="K37" s="28">
        <f t="shared" si="0"/>
        <v>2.8678120665251052E+18</v>
      </c>
      <c r="L37" s="28">
        <f t="shared" si="1"/>
        <v>7.1930107326011136E+17</v>
      </c>
      <c r="M37" s="28">
        <f t="shared" si="2"/>
        <v>1.6686158971573102E+18</v>
      </c>
      <c r="N37" s="28">
        <f t="shared" si="3"/>
        <v>3.244814367716629E+18</v>
      </c>
      <c r="O37" s="4">
        <v>1</v>
      </c>
      <c r="V37" s="53">
        <f t="shared" si="4"/>
        <v>1.6781749215294659E+17</v>
      </c>
      <c r="W37" s="53">
        <f t="shared" si="5"/>
        <v>2.5504124041774454E+18</v>
      </c>
      <c r="X37" s="53">
        <f t="shared" si="6"/>
        <v>1.1828699358139703E+19</v>
      </c>
      <c r="Y37" s="53">
        <f t="shared" si="7"/>
        <v>4.5415631998941512E+18</v>
      </c>
    </row>
    <row r="38" spans="1:25" x14ac:dyDescent="0.25">
      <c r="A38" s="7">
        <v>32</v>
      </c>
      <c r="B38" s="8" t="s">
        <v>72</v>
      </c>
      <c r="C38" s="29">
        <v>381851.67849999998</v>
      </c>
      <c r="D38" s="9">
        <v>40797</v>
      </c>
      <c r="E38" s="10">
        <v>9359797989</v>
      </c>
      <c r="F38" s="4">
        <v>3</v>
      </c>
      <c r="K38" s="28">
        <f t="shared" si="0"/>
        <v>2.2138337305594462E+19</v>
      </c>
      <c r="L38" s="28">
        <f t="shared" si="1"/>
        <v>3.0813043864467575E+19</v>
      </c>
      <c r="M38" s="28">
        <f t="shared" si="2"/>
        <v>2.6099040480190267E+19</v>
      </c>
      <c r="N38" s="28">
        <f t="shared" si="3"/>
        <v>2.1139433749757276E+19</v>
      </c>
      <c r="O38" s="4">
        <v>3</v>
      </c>
      <c r="V38" s="53">
        <f t="shared" si="4"/>
        <v>3.595066201014458E+19</v>
      </c>
      <c r="W38" s="53">
        <f t="shared" si="5"/>
        <v>2.3052308488253559E+19</v>
      </c>
      <c r="X38" s="53">
        <f t="shared" si="6"/>
        <v>8.7550665968108124E+18</v>
      </c>
      <c r="Y38" s="53">
        <f t="shared" si="7"/>
        <v>1.821376171151454E+19</v>
      </c>
    </row>
    <row r="39" spans="1:25" x14ac:dyDescent="0.25">
      <c r="A39" s="7">
        <v>33</v>
      </c>
      <c r="B39" s="8" t="s">
        <v>74</v>
      </c>
      <c r="C39" s="29">
        <v>956576.67850000004</v>
      </c>
      <c r="D39" s="9">
        <v>107808</v>
      </c>
      <c r="E39" s="10">
        <v>8872965629</v>
      </c>
      <c r="F39" s="4">
        <v>3</v>
      </c>
      <c r="K39" s="28">
        <f t="shared" si="0"/>
        <v>1.9017508130814001E+19</v>
      </c>
      <c r="L39" s="28">
        <f t="shared" si="1"/>
        <v>2.7109913276433183E+19</v>
      </c>
      <c r="M39" s="28">
        <f t="shared" si="2"/>
        <v>2.2700264045134868E+19</v>
      </c>
      <c r="N39" s="28">
        <f t="shared" si="3"/>
        <v>1.8092464106294694E+19</v>
      </c>
      <c r="O39" s="4">
        <v>3</v>
      </c>
      <c r="V39" s="53">
        <f t="shared" si="4"/>
        <v>3.1941090624779637E+19</v>
      </c>
      <c r="W39" s="53">
        <f t="shared" si="5"/>
        <v>1.9865397620613145E+19</v>
      </c>
      <c r="X39" s="53">
        <f t="shared" si="6"/>
        <v>6.8366553987416556E+18</v>
      </c>
      <c r="Y39" s="53">
        <f t="shared" si="7"/>
        <v>1.5393998772969081E+19</v>
      </c>
    </row>
  </sheetData>
  <mergeCells count="1">
    <mergeCell ref="S6:U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BF3-9333-4DBB-A449-CF355AC9B32F}">
  <dimension ref="A1"/>
  <sheetViews>
    <sheetView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B726-809D-4870-881B-5582054E2D89}">
  <dimension ref="A6:AH41"/>
  <sheetViews>
    <sheetView zoomScale="110" zoomScaleNormal="73" workbookViewId="0">
      <selection activeCell="B8" sqref="B8:C40"/>
    </sheetView>
  </sheetViews>
  <sheetFormatPr baseColWidth="10" defaultRowHeight="15" x14ac:dyDescent="0.25"/>
  <cols>
    <col min="2" max="2" width="15.140625" style="68" customWidth="1"/>
    <col min="3" max="3" width="11.42578125" style="68"/>
    <col min="4" max="4" width="20.5703125" customWidth="1"/>
    <col min="5" max="5" width="20.7109375" style="53" customWidth="1"/>
    <col min="6" max="7" width="25.5703125" customWidth="1"/>
    <col min="8" max="8" width="25" style="53" customWidth="1"/>
    <col min="9" max="9" width="19.5703125" style="53" customWidth="1"/>
    <col min="10" max="10" width="30.140625" style="53" customWidth="1"/>
    <col min="11" max="11" width="20.28515625" style="53" customWidth="1"/>
    <col min="12" max="12" width="22.85546875" customWidth="1"/>
    <col min="13" max="13" width="23.28515625" customWidth="1"/>
    <col min="14" max="14" width="30.7109375" style="53" customWidth="1"/>
    <col min="15" max="15" width="29.140625" style="53" customWidth="1"/>
    <col min="16" max="16" width="21.85546875" style="53" customWidth="1"/>
    <col min="17" max="17" width="12" style="53" bestFit="1" customWidth="1"/>
    <col min="18" max="18" width="27" style="53" customWidth="1"/>
    <col min="19" max="19" width="31.42578125" style="53" customWidth="1"/>
    <col min="20" max="20" width="24.85546875" style="53" customWidth="1"/>
    <col min="21" max="21" width="29.7109375" style="53" customWidth="1"/>
    <col min="22" max="22" width="28.5703125" style="53" customWidth="1"/>
    <col min="23" max="23" width="26.140625" style="53" customWidth="1"/>
    <col min="24" max="24" width="17.85546875" style="53" bestFit="1" customWidth="1"/>
    <col min="25" max="25" width="25.140625" style="53" customWidth="1"/>
  </cols>
  <sheetData>
    <row r="6" spans="1:34" x14ac:dyDescent="0.25">
      <c r="L6" s="60" t="s">
        <v>107</v>
      </c>
      <c r="M6" s="60" t="s">
        <v>107</v>
      </c>
      <c r="N6" s="73" t="s">
        <v>106</v>
      </c>
      <c r="O6" s="74"/>
    </row>
    <row r="7" spans="1:34" s="49" customFormat="1" ht="30" x14ac:dyDescent="0.25">
      <c r="A7" s="59" t="s">
        <v>0</v>
      </c>
      <c r="B7" s="69" t="s">
        <v>1</v>
      </c>
      <c r="C7" s="69" t="s">
        <v>2</v>
      </c>
      <c r="D7" s="59" t="s">
        <v>96</v>
      </c>
      <c r="E7" s="60" t="s">
        <v>97</v>
      </c>
      <c r="F7" s="59" t="s">
        <v>98</v>
      </c>
      <c r="G7" s="59"/>
      <c r="H7" s="60" t="s">
        <v>99</v>
      </c>
      <c r="I7" s="60" t="s">
        <v>100</v>
      </c>
      <c r="J7" s="60" t="s">
        <v>101</v>
      </c>
      <c r="K7" s="60" t="s">
        <v>102</v>
      </c>
      <c r="L7" s="60" t="s">
        <v>104</v>
      </c>
      <c r="M7" s="60" t="s">
        <v>105</v>
      </c>
      <c r="N7" s="61" t="s">
        <v>103</v>
      </c>
      <c r="O7" s="61" t="s">
        <v>114</v>
      </c>
      <c r="P7" s="60" t="s">
        <v>108</v>
      </c>
      <c r="Q7" s="60" t="s">
        <v>109</v>
      </c>
      <c r="R7" s="62"/>
      <c r="S7" s="62"/>
      <c r="T7" s="62"/>
      <c r="U7" s="62"/>
      <c r="V7" s="62" t="s">
        <v>111</v>
      </c>
      <c r="W7" s="62"/>
      <c r="X7" s="62" t="s">
        <v>112</v>
      </c>
      <c r="Y7" s="62"/>
      <c r="Z7" s="84" t="s">
        <v>110</v>
      </c>
      <c r="AA7" s="85"/>
      <c r="AB7" s="85"/>
      <c r="AC7" s="85"/>
      <c r="AD7" s="85"/>
      <c r="AE7" s="85"/>
      <c r="AF7" s="85"/>
      <c r="AG7" s="85"/>
      <c r="AH7" s="85"/>
    </row>
    <row r="8" spans="1:34" x14ac:dyDescent="0.25">
      <c r="A8" s="7">
        <v>1</v>
      </c>
      <c r="B8" s="66">
        <v>1067855672</v>
      </c>
      <c r="C8" s="70">
        <v>76589</v>
      </c>
      <c r="D8" s="4"/>
      <c r="E8" s="57">
        <f>(SUM(B8:B40))/33</f>
        <v>1341853572.7481818</v>
      </c>
      <c r="F8" s="56">
        <f>(SUM(C8:C40))/33</f>
        <v>1462378.606060606</v>
      </c>
      <c r="G8" s="56"/>
      <c r="H8" s="72">
        <f>(B8-$E$8)^2</f>
        <v>7.5074849614410496E+16</v>
      </c>
      <c r="I8" s="54">
        <f>(C8-$F$8)^2</f>
        <v>1920412832265.6094</v>
      </c>
      <c r="J8" s="54">
        <f>(SUM(H8:H40))/33</f>
        <v>6.6431811845997292E+18</v>
      </c>
      <c r="K8" s="54">
        <f>(SUM(I8:I40))/32</f>
        <v>2908897503832.1201</v>
      </c>
      <c r="L8" s="56">
        <f>SQRT(J8)</f>
        <v>2577436940.9550505</v>
      </c>
      <c r="M8" s="58">
        <f>SQRT(K8)</f>
        <v>1705549.0329603895</v>
      </c>
      <c r="N8" s="54">
        <f>(B8-$E$8)/$L$8</f>
        <v>-0.10630634503385906</v>
      </c>
      <c r="O8" s="54">
        <f>(C8-$F$8)/$M$8</f>
        <v>-0.8125181858039201</v>
      </c>
      <c r="P8" s="63">
        <v>0</v>
      </c>
      <c r="Q8" s="63">
        <v>0</v>
      </c>
      <c r="R8" s="53">
        <f>(N8-$P$8)*(O8-$Q$8)</f>
        <v>8.6375838606356739E-2</v>
      </c>
      <c r="S8" s="63">
        <f>(SUM(R8:R40))/33</f>
        <v>-0.34294709087372116</v>
      </c>
      <c r="T8" s="53">
        <f>(O8-$Q$8)*(N8-$P$8)</f>
        <v>8.6375838606356739E-2</v>
      </c>
      <c r="U8" s="63">
        <f>(SUM(T8:T40))/33</f>
        <v>-0.34294709087372116</v>
      </c>
      <c r="V8" s="53">
        <f>(N8-$P$8)^2</f>
        <v>1.1301038994457892E-2</v>
      </c>
      <c r="W8" s="63">
        <f>(SUM(V8:V41))/33</f>
        <v>1</v>
      </c>
      <c r="X8" s="53">
        <f>(O8-$Q$8)^2</f>
        <v>0.66018580226209367</v>
      </c>
      <c r="Y8" s="63">
        <f>(SUM(X8:X40))/33</f>
        <v>0.96969696969697039</v>
      </c>
    </row>
    <row r="9" spans="1:34" x14ac:dyDescent="0.25">
      <c r="A9" s="15">
        <v>2</v>
      </c>
      <c r="B9" s="67">
        <v>212514957.40000001</v>
      </c>
      <c r="C9" s="71">
        <v>6407102</v>
      </c>
      <c r="E9" s="53">
        <f>AVERAGE(B8:B40)</f>
        <v>1341853572.7481818</v>
      </c>
      <c r="G9">
        <f>(B9-E9)*(B9-E9)</f>
        <v>1.2754057081165484E+18</v>
      </c>
      <c r="H9" s="72">
        <f t="shared" ref="H9:H40" si="0">(B9-$E$8)^2</f>
        <v>1.2754057081165484E+18</v>
      </c>
      <c r="I9" s="55">
        <f>(C9-$F$8)^2</f>
        <v>24450289442571.523</v>
      </c>
      <c r="N9" s="54">
        <f t="shared" ref="N9:N40" si="1">(B9-$E$8)/$L$8</f>
        <v>-0.43816343181987355</v>
      </c>
      <c r="O9" s="54">
        <f t="shared" ref="O9:O40" si="2">(C9-$F$8)/$M$8</f>
        <v>2.8991974422199056</v>
      </c>
      <c r="P9" s="53">
        <v>0</v>
      </c>
      <c r="Q9" s="53">
        <v>1.1102230246251565E-16</v>
      </c>
      <c r="R9" s="53">
        <f t="shared" ref="R9:R40" si="3">(N9-$P$8)*(O9-$Q$8)</f>
        <v>-1.2703223008064735</v>
      </c>
      <c r="T9" s="53">
        <f t="shared" ref="T9:T40" si="4">(O9-$Q$8)*(N9-$P$8)</f>
        <v>-1.2703223008064735</v>
      </c>
      <c r="V9" s="53">
        <f t="shared" ref="V9:V40" si="5">(N9-$P$8)^2</f>
        <v>0.19198719298416897</v>
      </c>
      <c r="X9" s="53">
        <f t="shared" ref="X9:X40" si="6">(O9-$Q$8)^2</f>
        <v>8.4053458089744435</v>
      </c>
    </row>
    <row r="10" spans="1:34" x14ac:dyDescent="0.25">
      <c r="A10" s="7">
        <v>3</v>
      </c>
      <c r="B10" s="66">
        <v>8548114653</v>
      </c>
      <c r="C10" s="70">
        <v>262174</v>
      </c>
      <c r="E10" s="53">
        <v>1341853572.7481818</v>
      </c>
      <c r="G10">
        <f>(B10-E10)*(B10-E10)</f>
        <v>5.1930198756752097E+19</v>
      </c>
      <c r="H10" s="72">
        <f t="shared" si="0"/>
        <v>5.1930198756752097E+19</v>
      </c>
      <c r="I10" s="54">
        <f t="shared" ref="I10:I40" si="7">(C10-$F$8)^2</f>
        <v>1440491096409.0942</v>
      </c>
      <c r="N10" s="54">
        <f t="shared" si="1"/>
        <v>2.7959019930790587</v>
      </c>
      <c r="O10" s="54">
        <f t="shared" si="2"/>
        <v>-0.70370571755264222</v>
      </c>
      <c r="P10" s="53">
        <v>0</v>
      </c>
      <c r="Q10" s="53">
        <v>1.1102230246251565E-16</v>
      </c>
      <c r="R10" s="53">
        <f t="shared" si="3"/>
        <v>-1.9674922182465615</v>
      </c>
      <c r="T10" s="53">
        <f t="shared" si="4"/>
        <v>-1.9674922182465615</v>
      </c>
      <c r="V10" s="53">
        <f t="shared" si="5"/>
        <v>7.817067954903453</v>
      </c>
      <c r="X10" s="53">
        <f t="shared" si="6"/>
        <v>0.49520173691627906</v>
      </c>
    </row>
    <row r="11" spans="1:34" x14ac:dyDescent="0.25">
      <c r="A11" s="7">
        <v>4</v>
      </c>
      <c r="B11" s="66">
        <v>63764770.770000003</v>
      </c>
      <c r="C11" s="70">
        <v>2535517</v>
      </c>
      <c r="E11" s="53">
        <v>1341853572.7481818</v>
      </c>
      <c r="G11">
        <f>(B11-E11)*(B11-E11)</f>
        <v>1.6335109857420242E+18</v>
      </c>
      <c r="H11" s="72">
        <f t="shared" si="0"/>
        <v>1.6335109857420242E+18</v>
      </c>
      <c r="I11" s="54">
        <f t="shared" si="7"/>
        <v>1151626012546.822</v>
      </c>
      <c r="N11" s="54">
        <f t="shared" si="1"/>
        <v>-0.49587587640634784</v>
      </c>
      <c r="O11" s="54">
        <f t="shared" si="2"/>
        <v>0.62920407047852789</v>
      </c>
      <c r="P11" s="53">
        <v>0</v>
      </c>
      <c r="Q11" s="53">
        <v>1.1102230246251565E-16</v>
      </c>
      <c r="R11" s="53">
        <f t="shared" si="3"/>
        <v>-0.31200711988698149</v>
      </c>
      <c r="T11" s="53">
        <f t="shared" si="4"/>
        <v>-0.31200711988698149</v>
      </c>
      <c r="V11" s="53">
        <f t="shared" si="5"/>
        <v>0.24589288480176355</v>
      </c>
      <c r="X11" s="53">
        <f t="shared" si="6"/>
        <v>0.39589776230674828</v>
      </c>
    </row>
    <row r="12" spans="1:34" x14ac:dyDescent="0.25">
      <c r="A12" s="7">
        <v>5</v>
      </c>
      <c r="B12" s="66">
        <v>357258620.80000001</v>
      </c>
      <c r="C12" s="70">
        <v>7412566</v>
      </c>
      <c r="E12" s="53">
        <v>1341853572.7481818</v>
      </c>
      <c r="H12" s="72">
        <f t="shared" si="0"/>
        <v>9.6942721940184256E+17</v>
      </c>
      <c r="I12" s="54">
        <f t="shared" si="7"/>
        <v>35404730022995.281</v>
      </c>
      <c r="N12" s="54">
        <f t="shared" si="1"/>
        <v>-0.38200544746726078</v>
      </c>
      <c r="O12" s="54">
        <f t="shared" si="2"/>
        <v>3.4887225632038366</v>
      </c>
      <c r="P12" s="53">
        <v>0</v>
      </c>
      <c r="Q12" s="53">
        <v>1.1102230246251565E-16</v>
      </c>
      <c r="R12" s="53">
        <f t="shared" si="3"/>
        <v>-1.3327110238458106</v>
      </c>
      <c r="T12" s="53">
        <f t="shared" si="4"/>
        <v>-1.3327110238458106</v>
      </c>
      <c r="V12" s="53">
        <f t="shared" si="5"/>
        <v>0.14592816189466215</v>
      </c>
      <c r="X12" s="53">
        <f t="shared" si="6"/>
        <v>12.171185123007547</v>
      </c>
    </row>
    <row r="13" spans="1:34" x14ac:dyDescent="0.25">
      <c r="A13" s="7">
        <v>6</v>
      </c>
      <c r="B13" s="66">
        <v>51404352.369999997</v>
      </c>
      <c r="C13" s="70">
        <v>2070110</v>
      </c>
      <c r="H13" s="72">
        <f t="shared" si="0"/>
        <v>1.6652591903746575E+18</v>
      </c>
      <c r="I13" s="54">
        <f t="shared" si="7"/>
        <v>369337447179.51892</v>
      </c>
      <c r="N13" s="54">
        <f t="shared" si="1"/>
        <v>-0.50067150038596686</v>
      </c>
      <c r="O13" s="54">
        <f t="shared" si="2"/>
        <v>0.35632595850060694</v>
      </c>
      <c r="P13" s="53">
        <v>0</v>
      </c>
      <c r="Q13" s="53">
        <v>1.1102230246251565E-16</v>
      </c>
      <c r="R13" s="53">
        <f t="shared" si="3"/>
        <v>-0.17840225226896664</v>
      </c>
      <c r="T13" s="53">
        <f t="shared" si="4"/>
        <v>-0.17840225226896664</v>
      </c>
      <c r="V13" s="53">
        <f t="shared" si="5"/>
        <v>0.25067195129873521</v>
      </c>
      <c r="X13" s="53">
        <f t="shared" si="6"/>
        <v>0.12696818870137627</v>
      </c>
    </row>
    <row r="14" spans="1:34" x14ac:dyDescent="0.25">
      <c r="A14" s="7">
        <v>7</v>
      </c>
      <c r="B14" s="66">
        <v>38858162.119999997</v>
      </c>
      <c r="C14" s="70">
        <v>1217376</v>
      </c>
      <c r="H14" s="72">
        <f t="shared" si="0"/>
        <v>1.6977970401181046E+18</v>
      </c>
      <c r="I14" s="54">
        <f t="shared" si="7"/>
        <v>60026276976.488472</v>
      </c>
      <c r="N14" s="54">
        <f t="shared" si="1"/>
        <v>-0.50553920056153401</v>
      </c>
      <c r="O14" s="54">
        <f t="shared" si="2"/>
        <v>-0.14365028581754999</v>
      </c>
      <c r="P14" s="53">
        <v>0</v>
      </c>
      <c r="Q14" s="53">
        <v>1.1102230246251565E-16</v>
      </c>
      <c r="R14" s="53">
        <f t="shared" si="3"/>
        <v>7.2620850652640082E-2</v>
      </c>
      <c r="T14" s="53">
        <f t="shared" si="4"/>
        <v>7.2620850652640082E-2</v>
      </c>
      <c r="V14" s="53">
        <f t="shared" si="5"/>
        <v>0.2555698833043949</v>
      </c>
      <c r="X14" s="53">
        <f t="shared" si="6"/>
        <v>2.0635404615463804E-2</v>
      </c>
    </row>
    <row r="15" spans="1:34" x14ac:dyDescent="0.25">
      <c r="A15" s="7">
        <v>8</v>
      </c>
      <c r="B15" s="66">
        <v>23953112.449999999</v>
      </c>
      <c r="C15" s="70">
        <v>998255</v>
      </c>
      <c r="H15" s="72">
        <f t="shared" si="0"/>
        <v>1.7368616232541594E+18</v>
      </c>
      <c r="I15" s="54">
        <f t="shared" si="7"/>
        <v>215410721702.70056</v>
      </c>
      <c r="N15" s="54">
        <f t="shared" si="1"/>
        <v>-0.51132209652036853</v>
      </c>
      <c r="O15" s="54">
        <f t="shared" si="2"/>
        <v>-0.27212563056894828</v>
      </c>
      <c r="P15" s="53">
        <v>0</v>
      </c>
      <c r="Q15" s="53">
        <v>1.1102230246251565E-16</v>
      </c>
      <c r="R15" s="53">
        <f t="shared" si="3"/>
        <v>0.13914384793944193</v>
      </c>
      <c r="T15" s="53">
        <f t="shared" si="4"/>
        <v>0.13914384793944193</v>
      </c>
      <c r="V15" s="53">
        <f t="shared" si="5"/>
        <v>0.26145028638998508</v>
      </c>
      <c r="X15" s="53">
        <f t="shared" si="6"/>
        <v>7.4052358812547722E-2</v>
      </c>
    </row>
    <row r="16" spans="1:34" x14ac:dyDescent="0.25">
      <c r="A16" s="7">
        <v>9</v>
      </c>
      <c r="B16" s="66">
        <v>5461366.7800000003</v>
      </c>
      <c r="C16" s="70">
        <v>401849</v>
      </c>
      <c r="H16" s="72">
        <f t="shared" si="0"/>
        <v>1.7859441281725033E+18</v>
      </c>
      <c r="I16" s="54">
        <f t="shared" si="7"/>
        <v>1124723045331.064</v>
      </c>
      <c r="N16" s="54">
        <f t="shared" si="1"/>
        <v>-0.51849656716450698</v>
      </c>
      <c r="O16" s="54">
        <f t="shared" si="2"/>
        <v>-0.62181126755400429</v>
      </c>
      <c r="P16" s="53">
        <v>0</v>
      </c>
      <c r="Q16" s="53">
        <v>1.1102230246251565E-16</v>
      </c>
      <c r="R16" s="53">
        <f t="shared" si="3"/>
        <v>0.32240700765096203</v>
      </c>
      <c r="T16" s="53">
        <f t="shared" si="4"/>
        <v>0.32240700765096203</v>
      </c>
      <c r="V16" s="53">
        <f t="shared" si="5"/>
        <v>0.26883869016137812</v>
      </c>
      <c r="X16" s="53">
        <f t="shared" si="6"/>
        <v>0.38664925245711751</v>
      </c>
    </row>
    <row r="17" spans="1:24" x14ac:dyDescent="0.25">
      <c r="A17" s="7">
        <v>10</v>
      </c>
      <c r="B17" s="66">
        <v>23660657.370000001</v>
      </c>
      <c r="C17" s="70">
        <v>420504</v>
      </c>
      <c r="H17" s="72">
        <f t="shared" si="0"/>
        <v>1.7376325621532306E+18</v>
      </c>
      <c r="I17" s="54">
        <f t="shared" si="7"/>
        <v>1085502694753.9429</v>
      </c>
      <c r="N17" s="54">
        <f t="shared" si="1"/>
        <v>-0.51143556392488698</v>
      </c>
      <c r="O17" s="54">
        <f t="shared" si="2"/>
        <v>-0.61087344070793592</v>
      </c>
      <c r="P17" s="53">
        <v>0</v>
      </c>
      <c r="Q17" s="53">
        <v>1.1102230246251565E-16</v>
      </c>
      <c r="R17" s="53">
        <f t="shared" si="3"/>
        <v>0.31242240263519921</v>
      </c>
      <c r="T17" s="53">
        <f t="shared" si="4"/>
        <v>0.31242240263519921</v>
      </c>
      <c r="V17" s="53">
        <f t="shared" si="5"/>
        <v>0.26156633604716717</v>
      </c>
      <c r="X17" s="53">
        <f t="shared" si="6"/>
        <v>0.37316636056235208</v>
      </c>
    </row>
    <row r="18" spans="1:24" x14ac:dyDescent="0.25">
      <c r="A18" s="7">
        <v>11</v>
      </c>
      <c r="B18" s="66">
        <v>25758151.710000001</v>
      </c>
      <c r="C18" s="70">
        <v>1464488</v>
      </c>
      <c r="H18" s="72">
        <f t="shared" si="0"/>
        <v>1.7321071572776689E+18</v>
      </c>
      <c r="I18" s="54">
        <f t="shared" si="7"/>
        <v>4449542.7915522996</v>
      </c>
      <c r="N18" s="54">
        <f t="shared" si="1"/>
        <v>-0.51062177317537483</v>
      </c>
      <c r="O18" s="54">
        <f t="shared" si="2"/>
        <v>1.2367829353652055E-3</v>
      </c>
      <c r="P18" s="53">
        <v>0</v>
      </c>
      <c r="Q18" s="53">
        <v>1.1102230246251565E-16</v>
      </c>
      <c r="R18" s="53">
        <f t="shared" si="3"/>
        <v>-6.315282954892262E-4</v>
      </c>
      <c r="T18" s="53">
        <f t="shared" si="4"/>
        <v>-6.315282954892262E-4</v>
      </c>
      <c r="V18" s="53">
        <f t="shared" si="5"/>
        <v>0.26073459524076392</v>
      </c>
      <c r="X18" s="53">
        <f t="shared" si="6"/>
        <v>1.5296320292105741E-6</v>
      </c>
    </row>
    <row r="19" spans="1:24" x14ac:dyDescent="0.25">
      <c r="A19" s="7">
        <v>12</v>
      </c>
      <c r="B19" s="66">
        <v>37523918.979999997</v>
      </c>
      <c r="C19" s="70">
        <v>1200574</v>
      </c>
      <c r="H19" s="72">
        <f t="shared" si="0"/>
        <v>1.7012758456990249E+18</v>
      </c>
      <c r="I19" s="54">
        <f t="shared" si="7"/>
        <v>68541651754.549072</v>
      </c>
      <c r="N19" s="54">
        <f t="shared" si="1"/>
        <v>-0.5060568633290683</v>
      </c>
      <c r="O19" s="54">
        <f t="shared" si="2"/>
        <v>-0.15350165899726803</v>
      </c>
      <c r="P19" s="53">
        <v>0</v>
      </c>
      <c r="Q19" s="53">
        <v>1.1102230246251565E-16</v>
      </c>
      <c r="R19" s="53">
        <f t="shared" si="3"/>
        <v>7.7680568067965708E-2</v>
      </c>
      <c r="T19" s="53">
        <f t="shared" si="4"/>
        <v>7.7680568067965708E-2</v>
      </c>
      <c r="V19" s="53">
        <f t="shared" si="5"/>
        <v>0.25609354892245528</v>
      </c>
      <c r="X19" s="53">
        <f t="shared" si="6"/>
        <v>2.3562759314913556E-2</v>
      </c>
    </row>
    <row r="20" spans="1:24" x14ac:dyDescent="0.25">
      <c r="A20" s="7">
        <v>13</v>
      </c>
      <c r="B20" s="66">
        <v>6001844915</v>
      </c>
      <c r="C20" s="70">
        <v>534826</v>
      </c>
      <c r="H20" s="72">
        <f>(B20-$E$8)^2</f>
        <v>2.1715519309861896E+19</v>
      </c>
      <c r="I20" s="54">
        <f t="shared" si="7"/>
        <v>860353837009.82166</v>
      </c>
      <c r="N20" s="54">
        <f t="shared" si="1"/>
        <v>1.8079943172247279</v>
      </c>
      <c r="O20" s="54">
        <f t="shared" si="2"/>
        <v>-0.54384399869795352</v>
      </c>
      <c r="P20" s="53">
        <v>0</v>
      </c>
      <c r="Q20" s="53">
        <v>1.1102230246251565E-16</v>
      </c>
      <c r="R20" s="53">
        <f t="shared" si="3"/>
        <v>-0.98326685910267231</v>
      </c>
      <c r="T20" s="53">
        <f t="shared" si="4"/>
        <v>-0.98326685910267231</v>
      </c>
      <c r="V20" s="53">
        <f t="shared" si="5"/>
        <v>3.26884345111691</v>
      </c>
      <c r="X20" s="53">
        <f t="shared" si="6"/>
        <v>0.29576629491977968</v>
      </c>
    </row>
    <row r="21" spans="1:24" x14ac:dyDescent="0.25">
      <c r="A21" s="7">
        <v>14</v>
      </c>
      <c r="B21" s="66">
        <v>24991953.760000002</v>
      </c>
      <c r="C21" s="70">
        <v>1784783</v>
      </c>
      <c r="H21" s="72">
        <f t="shared" si="0"/>
        <v>1.7341245235641754E+18</v>
      </c>
      <c r="I21" s="54">
        <f t="shared" si="7"/>
        <v>103944593231.42798</v>
      </c>
      <c r="N21" s="54">
        <f t="shared" si="1"/>
        <v>-0.51091904444429526</v>
      </c>
      <c r="O21" s="54">
        <f t="shared" si="2"/>
        <v>0.18903261513378122</v>
      </c>
      <c r="P21" s="53">
        <v>0</v>
      </c>
      <c r="Q21" s="53">
        <v>1.1102230246251565E-16</v>
      </c>
      <c r="R21" s="53">
        <f t="shared" si="3"/>
        <v>-9.6580363092957727E-2</v>
      </c>
      <c r="T21" s="53">
        <f t="shared" si="4"/>
        <v>-9.6580363092957727E-2</v>
      </c>
      <c r="V21" s="53">
        <f t="shared" si="5"/>
        <v>0.26103826997587176</v>
      </c>
      <c r="X21" s="53">
        <f t="shared" si="6"/>
        <v>3.5733329584316256E-2</v>
      </c>
    </row>
    <row r="22" spans="1:24" x14ac:dyDescent="0.25">
      <c r="A22" s="7">
        <v>15</v>
      </c>
      <c r="B22" s="66">
        <v>91945942.280000001</v>
      </c>
      <c r="C22" s="70">
        <v>2919060</v>
      </c>
      <c r="H22" s="72">
        <f t="shared" si="0"/>
        <v>1.5622690847025851E+18</v>
      </c>
      <c r="I22" s="54">
        <f t="shared" si="7"/>
        <v>2121920683449.2161</v>
      </c>
      <c r="N22" s="54">
        <f t="shared" si="1"/>
        <v>-0.48494207971002296</v>
      </c>
      <c r="O22" s="54">
        <f t="shared" si="2"/>
        <v>0.85408356241214245</v>
      </c>
      <c r="P22" s="53">
        <v>0</v>
      </c>
      <c r="Q22" s="53">
        <v>1.1102230246251565E-16</v>
      </c>
      <c r="R22" s="53">
        <f t="shared" si="3"/>
        <v>-0.41418105900228958</v>
      </c>
      <c r="T22" s="53">
        <f t="shared" si="4"/>
        <v>-0.41418105900228958</v>
      </c>
      <c r="V22" s="53">
        <f t="shared" si="5"/>
        <v>0.23516882067348227</v>
      </c>
      <c r="X22" s="53">
        <f t="shared" si="6"/>
        <v>0.72945873158261598</v>
      </c>
    </row>
    <row r="23" spans="1:24" x14ac:dyDescent="0.25">
      <c r="A23" s="7">
        <v>16</v>
      </c>
      <c r="B23" s="66">
        <v>4977040127</v>
      </c>
      <c r="C23" s="70">
        <v>48114</v>
      </c>
      <c r="H23" s="72">
        <f t="shared" si="0"/>
        <v>1.3214581284213207E+19</v>
      </c>
      <c r="I23" s="54">
        <f t="shared" si="7"/>
        <v>2000144375955.761</v>
      </c>
      <c r="N23" s="54">
        <f t="shared" si="1"/>
        <v>1.4103881637177227</v>
      </c>
      <c r="O23" s="54">
        <f t="shared" si="2"/>
        <v>-0.82921368939233042</v>
      </c>
      <c r="P23" s="53">
        <v>0</v>
      </c>
      <c r="Q23" s="53">
        <v>1.1102230246251565E-16</v>
      </c>
      <c r="R23" s="53">
        <f t="shared" si="3"/>
        <v>-1.169513172711647</v>
      </c>
      <c r="T23" s="53">
        <f t="shared" si="4"/>
        <v>-1.169513172711647</v>
      </c>
      <c r="V23" s="53">
        <f t="shared" si="5"/>
        <v>1.9891947723550498</v>
      </c>
      <c r="X23" s="53">
        <f t="shared" si="6"/>
        <v>0.68759534267564026</v>
      </c>
    </row>
    <row r="24" spans="1:24" x14ac:dyDescent="0.25">
      <c r="A24" s="7">
        <v>17</v>
      </c>
      <c r="B24" s="66">
        <v>1123857696</v>
      </c>
      <c r="C24" s="70">
        <v>82767</v>
      </c>
      <c r="H24" s="72">
        <f t="shared" si="0"/>
        <v>4.752220227920848E+16</v>
      </c>
      <c r="I24" s="54">
        <f t="shared" si="7"/>
        <v>1903328183577.1245</v>
      </c>
      <c r="N24" s="54">
        <f t="shared" si="1"/>
        <v>-8.4578549055561003E-2</v>
      </c>
      <c r="O24" s="54">
        <f t="shared" si="2"/>
        <v>-0.80889589182080512</v>
      </c>
      <c r="P24" s="53">
        <v>0</v>
      </c>
      <c r="Q24" s="53">
        <v>1.1102230246251565E-16</v>
      </c>
      <c r="R24" s="53">
        <f t="shared" si="3"/>
        <v>6.8415240867207738E-2</v>
      </c>
      <c r="T24" s="53">
        <f t="shared" si="4"/>
        <v>6.8415240867207738E-2</v>
      </c>
      <c r="V24" s="53">
        <f t="shared" si="5"/>
        <v>7.1535309603439389E-3</v>
      </c>
      <c r="X24" s="53">
        <f t="shared" si="6"/>
        <v>0.6543125638045757</v>
      </c>
    </row>
    <row r="25" spans="1:24" x14ac:dyDescent="0.25">
      <c r="A25" s="7">
        <v>18</v>
      </c>
      <c r="B25" s="66">
        <v>24011616.059999999</v>
      </c>
      <c r="C25" s="70">
        <v>1100386</v>
      </c>
      <c r="H25" s="72">
        <f t="shared" si="0"/>
        <v>1.7367074228077358E+18</v>
      </c>
      <c r="I25" s="54">
        <f t="shared" si="7"/>
        <v>131038646842.54906</v>
      </c>
      <c r="N25" s="54">
        <f t="shared" si="1"/>
        <v>-0.51129939815321535</v>
      </c>
      <c r="O25" s="54">
        <f t="shared" si="2"/>
        <v>-0.21224403348420945</v>
      </c>
      <c r="P25" s="53">
        <v>0</v>
      </c>
      <c r="Q25" s="53">
        <v>1.1102230246251565E-16</v>
      </c>
      <c r="R25" s="53">
        <f t="shared" si="3"/>
        <v>0.10852024658208717</v>
      </c>
      <c r="T25" s="53">
        <f t="shared" si="4"/>
        <v>0.10852024658208717</v>
      </c>
      <c r="V25" s="53">
        <f t="shared" si="5"/>
        <v>0.26142707455184022</v>
      </c>
      <c r="X25" s="53">
        <f t="shared" si="6"/>
        <v>4.5047529749646223E-2</v>
      </c>
    </row>
    <row r="26" spans="1:24" x14ac:dyDescent="0.25">
      <c r="A26" s="7">
        <v>19</v>
      </c>
      <c r="B26" s="66">
        <v>22262575.879999999</v>
      </c>
      <c r="C26" s="70">
        <v>880560</v>
      </c>
      <c r="H26" s="72">
        <f t="shared" si="0"/>
        <v>1.7413203990155615E+18</v>
      </c>
      <c r="I26" s="54">
        <f t="shared" si="7"/>
        <v>338512890358.30658</v>
      </c>
      <c r="N26" s="54">
        <f t="shared" si="1"/>
        <v>-0.51197799484445072</v>
      </c>
      <c r="O26" s="54">
        <f t="shared" si="2"/>
        <v>-0.3411327348652769</v>
      </c>
      <c r="P26" s="53">
        <v>0</v>
      </c>
      <c r="Q26" s="53">
        <v>1.1102230246251565E-16</v>
      </c>
      <c r="R26" s="53">
        <f t="shared" si="3"/>
        <v>0.17465245357212811</v>
      </c>
      <c r="T26" s="53">
        <f t="shared" si="4"/>
        <v>0.17465245357212811</v>
      </c>
      <c r="V26" s="53">
        <f t="shared" si="5"/>
        <v>0.26212146720494439</v>
      </c>
      <c r="X26" s="53">
        <f t="shared" si="6"/>
        <v>0.1163715427966633</v>
      </c>
    </row>
    <row r="27" spans="1:24" x14ac:dyDescent="0.25">
      <c r="A27" s="7">
        <v>20</v>
      </c>
      <c r="B27" s="66">
        <v>19738417.359999999</v>
      </c>
      <c r="C27" s="70">
        <v>1341746</v>
      </c>
      <c r="H27" s="72">
        <f t="shared" si="0"/>
        <v>1.7479884841071165E+18</v>
      </c>
      <c r="I27" s="54">
        <f t="shared" si="7"/>
        <v>14552225644.973347</v>
      </c>
      <c r="N27" s="54">
        <f t="shared" si="1"/>
        <v>-0.51295732375833869</v>
      </c>
      <c r="O27" s="54">
        <f t="shared" si="2"/>
        <v>-7.0729485772226167E-2</v>
      </c>
      <c r="P27" s="53">
        <v>0</v>
      </c>
      <c r="Q27" s="53">
        <v>1.1102230246251565E-16</v>
      </c>
      <c r="R27" s="53">
        <f t="shared" si="3"/>
        <v>3.6281207732524627E-2</v>
      </c>
      <c r="T27" s="53">
        <f t="shared" si="4"/>
        <v>3.6281207732524627E-2</v>
      </c>
      <c r="V27" s="53">
        <f t="shared" si="5"/>
        <v>0.26312521599731709</v>
      </c>
      <c r="X27" s="53">
        <f t="shared" si="6"/>
        <v>5.0026601576035439E-3</v>
      </c>
    </row>
    <row r="28" spans="1:24" x14ac:dyDescent="0.25">
      <c r="A28" s="7">
        <v>21</v>
      </c>
      <c r="B28" s="66">
        <v>58439500.07</v>
      </c>
      <c r="C28" s="70">
        <v>1039722</v>
      </c>
      <c r="H28" s="72">
        <f t="shared" si="0"/>
        <v>1.6471516819483976E+18</v>
      </c>
      <c r="I28" s="54">
        <f t="shared" si="7"/>
        <v>178638606646.67026</v>
      </c>
      <c r="N28" s="54">
        <f t="shared" si="1"/>
        <v>-0.49794198736153061</v>
      </c>
      <c r="O28" s="54">
        <f t="shared" si="2"/>
        <v>-0.24781263856541494</v>
      </c>
      <c r="P28" s="53">
        <v>0</v>
      </c>
      <c r="Q28" s="53">
        <v>1.1102230246251565E-16</v>
      </c>
      <c r="R28" s="53">
        <f t="shared" si="3"/>
        <v>0.1233963177405674</v>
      </c>
      <c r="T28" s="53">
        <f t="shared" si="4"/>
        <v>0.1233963177405674</v>
      </c>
      <c r="V28" s="53">
        <f t="shared" si="5"/>
        <v>0.24794622277755071</v>
      </c>
      <c r="X28" s="53">
        <f t="shared" si="6"/>
        <v>6.1411103832752979E-2</v>
      </c>
    </row>
    <row r="29" spans="1:24" x14ac:dyDescent="0.25">
      <c r="A29" s="7">
        <v>22</v>
      </c>
      <c r="B29" s="66">
        <v>21775426.149999999</v>
      </c>
      <c r="C29" s="70">
        <v>1630592</v>
      </c>
      <c r="H29" s="72">
        <f t="shared" si="0"/>
        <v>1.7426063131260905E+18</v>
      </c>
      <c r="I29" s="54">
        <f t="shared" si="7"/>
        <v>28295745900.609768</v>
      </c>
      <c r="N29" s="54">
        <f t="shared" si="1"/>
        <v>-0.51216700033368667</v>
      </c>
      <c r="O29" s="54">
        <f t="shared" si="2"/>
        <v>9.8627122814182205E-2</v>
      </c>
      <c r="P29" s="53">
        <v>0</v>
      </c>
      <c r="Q29" s="53">
        <v>1.1102230246251565E-16</v>
      </c>
      <c r="R29" s="53">
        <f t="shared" si="3"/>
        <v>-5.0513557643281817E-2</v>
      </c>
      <c r="T29" s="53">
        <f t="shared" si="4"/>
        <v>-5.0513557643281817E-2</v>
      </c>
      <c r="V29" s="53">
        <f t="shared" si="5"/>
        <v>0.2623150362308066</v>
      </c>
      <c r="X29" s="53">
        <f t="shared" si="6"/>
        <v>9.7273093546037803E-3</v>
      </c>
    </row>
    <row r="30" spans="1:24" x14ac:dyDescent="0.25">
      <c r="A30" s="7">
        <v>23</v>
      </c>
      <c r="B30" s="66">
        <v>23056874.23</v>
      </c>
      <c r="C30" s="70">
        <v>1491689</v>
      </c>
      <c r="H30" s="72">
        <f t="shared" si="0"/>
        <v>1.7392247320224561E+18</v>
      </c>
      <c r="I30" s="54">
        <f t="shared" si="7"/>
        <v>859099192.88246679</v>
      </c>
      <c r="N30" s="54">
        <f t="shared" si="1"/>
        <v>-0.51166982111675308</v>
      </c>
      <c r="O30" s="54">
        <f t="shared" si="2"/>
        <v>1.7185312983068461E-2</v>
      </c>
      <c r="P30" s="53">
        <v>0</v>
      </c>
      <c r="Q30" s="53">
        <v>1.1102230246251565E-16</v>
      </c>
      <c r="R30" s="53">
        <f t="shared" si="3"/>
        <v>-8.7932060198820539E-3</v>
      </c>
      <c r="T30" s="53">
        <f t="shared" si="4"/>
        <v>-8.7932060198820539E-3</v>
      </c>
      <c r="V30" s="53">
        <f t="shared" si="5"/>
        <v>0.26180600584165009</v>
      </c>
      <c r="X30" s="53">
        <f t="shared" si="6"/>
        <v>2.9533498232602143E-4</v>
      </c>
    </row>
    <row r="31" spans="1:24" x14ac:dyDescent="0.25">
      <c r="A31" s="7">
        <v>24</v>
      </c>
      <c r="B31" s="66">
        <v>5616558269</v>
      </c>
      <c r="C31" s="70">
        <v>348182</v>
      </c>
      <c r="H31" s="72">
        <f t="shared" si="0"/>
        <v>1.827310024015735E+19</v>
      </c>
      <c r="I31" s="54">
        <f t="shared" si="7"/>
        <v>1241434076956.9731</v>
      </c>
      <c r="N31" s="54">
        <f t="shared" si="1"/>
        <v>1.6585099050640042</v>
      </c>
      <c r="O31" s="54">
        <f t="shared" si="2"/>
        <v>-0.65327738137592584</v>
      </c>
      <c r="P31" s="53">
        <v>0</v>
      </c>
      <c r="Q31" s="53">
        <v>1.1102230246251565E-16</v>
      </c>
      <c r="R31" s="53">
        <f t="shared" si="3"/>
        <v>-1.083467007766248</v>
      </c>
      <c r="T31" s="53">
        <f t="shared" si="4"/>
        <v>-1.083467007766248</v>
      </c>
      <c r="V31" s="53">
        <f t="shared" si="5"/>
        <v>2.750655105195412</v>
      </c>
      <c r="X31" s="53">
        <f t="shared" si="6"/>
        <v>0.42677133701738684</v>
      </c>
    </row>
    <row r="32" spans="1:24" x14ac:dyDescent="0.25">
      <c r="A32" s="7">
        <v>25</v>
      </c>
      <c r="B32" s="66">
        <v>11941644.16</v>
      </c>
      <c r="C32" s="70">
        <v>539904</v>
      </c>
      <c r="H32" s="72">
        <f t="shared" si="0"/>
        <v>1.7686657378011369E+18</v>
      </c>
      <c r="I32" s="54">
        <f t="shared" si="7"/>
        <v>850959398826.67017</v>
      </c>
      <c r="N32" s="54">
        <f t="shared" si="1"/>
        <v>-0.51598233402187232</v>
      </c>
      <c r="O32" s="54">
        <f t="shared" si="2"/>
        <v>-0.54086665832141456</v>
      </c>
      <c r="P32" s="53">
        <v>0</v>
      </c>
      <c r="Q32" s="53">
        <v>1.1102230246251565E-16</v>
      </c>
      <c r="R32" s="53">
        <f t="shared" si="3"/>
        <v>0.27907764075529401</v>
      </c>
      <c r="T32" s="53">
        <f t="shared" si="4"/>
        <v>0.27907764075529401</v>
      </c>
      <c r="V32" s="53">
        <f t="shared" si="5"/>
        <v>0.266237769022659</v>
      </c>
      <c r="X32" s="53">
        <f t="shared" si="6"/>
        <v>0.29253674208377378</v>
      </c>
    </row>
    <row r="33" spans="1:24" x14ac:dyDescent="0.25">
      <c r="A33" s="7">
        <v>26</v>
      </c>
      <c r="B33" s="66">
        <v>23786362.420000002</v>
      </c>
      <c r="C33" s="70">
        <v>943401</v>
      </c>
      <c r="H33" s="72">
        <f t="shared" si="0"/>
        <v>1.7373011709423153E+18</v>
      </c>
      <c r="I33" s="54">
        <f t="shared" si="7"/>
        <v>269337755592.39752</v>
      </c>
      <c r="N33" s="54">
        <f t="shared" si="1"/>
        <v>-0.51138679258619668</v>
      </c>
      <c r="O33" s="54">
        <f t="shared" si="2"/>
        <v>-0.30428770796451149</v>
      </c>
      <c r="P33" s="53">
        <v>0</v>
      </c>
      <c r="Q33" s="53">
        <v>1.1102230246251565E-16</v>
      </c>
      <c r="R33" s="53">
        <f t="shared" si="3"/>
        <v>0.15560871499937681</v>
      </c>
      <c r="T33" s="53">
        <f t="shared" si="4"/>
        <v>0.15560871499937681</v>
      </c>
      <c r="V33" s="53">
        <f t="shared" si="5"/>
        <v>0.26151645163159776</v>
      </c>
      <c r="X33" s="53">
        <f t="shared" si="6"/>
        <v>9.2591009218295828E-2</v>
      </c>
    </row>
    <row r="34" spans="1:24" x14ac:dyDescent="0.25">
      <c r="A34" s="7">
        <v>27</v>
      </c>
      <c r="B34" s="66">
        <v>2125410333</v>
      </c>
      <c r="C34" s="70">
        <v>61280</v>
      </c>
      <c r="H34" s="72">
        <f t="shared" si="0"/>
        <v>6.1396119653632525E+17</v>
      </c>
      <c r="I34" s="54">
        <f t="shared" si="7"/>
        <v>1963077303904.9731</v>
      </c>
      <c r="N34" s="54">
        <f t="shared" si="1"/>
        <v>0.30400618063675183</v>
      </c>
      <c r="O34" s="54">
        <f t="shared" si="2"/>
        <v>-0.82149418104307637</v>
      </c>
      <c r="P34" s="53">
        <v>0</v>
      </c>
      <c r="Q34" s="53">
        <v>1.1102230246251565E-16</v>
      </c>
      <c r="R34" s="53">
        <f t="shared" si="3"/>
        <v>-0.24973930839422198</v>
      </c>
      <c r="T34" s="53">
        <f t="shared" si="4"/>
        <v>-0.24973930839422198</v>
      </c>
      <c r="V34" s="53">
        <f t="shared" si="5"/>
        <v>9.2419757865345384E-2</v>
      </c>
      <c r="X34" s="53">
        <f t="shared" si="6"/>
        <v>0.67485268948763477</v>
      </c>
    </row>
    <row r="35" spans="1:24" x14ac:dyDescent="0.25">
      <c r="A35" s="7">
        <v>28</v>
      </c>
      <c r="B35" s="66">
        <v>92276678.159999996</v>
      </c>
      <c r="C35" s="70">
        <v>2184837</v>
      </c>
      <c r="H35" s="72">
        <f t="shared" si="0"/>
        <v>1.5614424154886438E+18</v>
      </c>
      <c r="I35" s="54">
        <f t="shared" si="7"/>
        <v>521946130973.48865</v>
      </c>
      <c r="N35" s="54">
        <f t="shared" si="1"/>
        <v>-0.4848137600313745</v>
      </c>
      <c r="O35" s="54">
        <f t="shared" si="2"/>
        <v>0.42359286070210139</v>
      </c>
      <c r="P35" s="53">
        <v>0</v>
      </c>
      <c r="Q35" s="53">
        <v>1.1102230246251565E-16</v>
      </c>
      <c r="R35" s="53">
        <f t="shared" si="3"/>
        <v>-0.20536364751943204</v>
      </c>
      <c r="T35" s="53">
        <f t="shared" si="4"/>
        <v>-0.20536364751943204</v>
      </c>
      <c r="V35" s="53">
        <f t="shared" si="5"/>
        <v>0.23504438191575919</v>
      </c>
      <c r="X35" s="53">
        <f t="shared" si="6"/>
        <v>0.17943091163778987</v>
      </c>
    </row>
    <row r="36" spans="1:24" x14ac:dyDescent="0.25">
      <c r="A36" s="7">
        <v>29</v>
      </c>
      <c r="B36" s="66">
        <v>11516270.76</v>
      </c>
      <c r="C36" s="70">
        <v>904863</v>
      </c>
      <c r="H36" s="72">
        <f t="shared" si="0"/>
        <v>1.769797337061195E+18</v>
      </c>
      <c r="I36" s="54">
        <f t="shared" si="7"/>
        <v>310823651001.12476</v>
      </c>
      <c r="N36" s="54">
        <f t="shared" si="1"/>
        <v>-0.51614737138641109</v>
      </c>
      <c r="O36" s="54">
        <f t="shared" si="2"/>
        <v>-0.32688336441017113</v>
      </c>
      <c r="P36" s="53">
        <v>0</v>
      </c>
      <c r="Q36" s="53">
        <v>1.1102230246251565E-16</v>
      </c>
      <c r="R36" s="53">
        <f t="shared" si="3"/>
        <v>0.16871998929025614</v>
      </c>
      <c r="T36" s="53">
        <f t="shared" si="4"/>
        <v>0.16871998929025614</v>
      </c>
      <c r="V36" s="53">
        <f t="shared" si="5"/>
        <v>0.26640810898910178</v>
      </c>
      <c r="X36" s="53">
        <f t="shared" si="6"/>
        <v>0.10685273392811273</v>
      </c>
    </row>
    <row r="37" spans="1:24" x14ac:dyDescent="0.25">
      <c r="A37" s="7">
        <v>30</v>
      </c>
      <c r="B37" s="66">
        <v>30438180.149999999</v>
      </c>
      <c r="C37" s="70">
        <v>1330187</v>
      </c>
      <c r="H37" s="72">
        <f t="shared" si="0"/>
        <v>1.7198103319434432E+18</v>
      </c>
      <c r="I37" s="54">
        <f t="shared" si="7"/>
        <v>17474620712.882435</v>
      </c>
      <c r="N37" s="54">
        <f t="shared" si="1"/>
        <v>-0.50880600481819982</v>
      </c>
      <c r="O37" s="54">
        <f t="shared" si="2"/>
        <v>-7.7506775534418801E-2</v>
      </c>
      <c r="P37" s="53">
        <v>0</v>
      </c>
      <c r="Q37" s="53">
        <v>1.1102230246251565E-16</v>
      </c>
      <c r="R37" s="53">
        <f t="shared" si="3"/>
        <v>3.9435912806008624E-2</v>
      </c>
      <c r="T37" s="53">
        <f t="shared" si="4"/>
        <v>3.9435912806008624E-2</v>
      </c>
      <c r="V37" s="53">
        <f t="shared" si="5"/>
        <v>0.25888355053905798</v>
      </c>
      <c r="X37" s="53">
        <f t="shared" si="6"/>
        <v>6.0073002537427804E-3</v>
      </c>
    </row>
    <row r="38" spans="1:24" x14ac:dyDescent="0.25">
      <c r="A38" s="7">
        <v>31</v>
      </c>
      <c r="B38" s="66">
        <v>139863153.5</v>
      </c>
      <c r="C38" s="70">
        <v>4475886</v>
      </c>
      <c r="H38" s="72">
        <f t="shared" si="0"/>
        <v>1.4447809679644198E+18</v>
      </c>
      <c r="I38" s="54">
        <f t="shared" si="7"/>
        <v>9081226813327.3984</v>
      </c>
      <c r="N38" s="54">
        <f t="shared" si="1"/>
        <v>-0.46635104826378138</v>
      </c>
      <c r="O38" s="54">
        <f t="shared" si="2"/>
        <v>1.766884056513303</v>
      </c>
      <c r="P38" s="53">
        <v>0</v>
      </c>
      <c r="Q38" s="53">
        <v>1.1102230246251565E-16</v>
      </c>
      <c r="R38" s="53">
        <f t="shared" si="3"/>
        <v>-0.82398823191554116</v>
      </c>
      <c r="T38" s="53">
        <f t="shared" si="4"/>
        <v>-0.82398823191554116</v>
      </c>
      <c r="V38" s="53">
        <f t="shared" si="5"/>
        <v>0.21748330021672774</v>
      </c>
      <c r="X38" s="53">
        <f t="shared" si="6"/>
        <v>3.121879269160905</v>
      </c>
    </row>
    <row r="39" spans="1:24" x14ac:dyDescent="0.25">
      <c r="A39" s="7">
        <v>32</v>
      </c>
      <c r="B39" s="66">
        <v>3818516785</v>
      </c>
      <c r="C39" s="70">
        <v>40797</v>
      </c>
      <c r="H39" s="72">
        <f t="shared" si="0"/>
        <v>6.1338606669214945E+18</v>
      </c>
      <c r="I39" s="54">
        <f t="shared" si="7"/>
        <v>2020894262689.8518</v>
      </c>
      <c r="N39" s="54">
        <f t="shared" si="1"/>
        <v>0.96090157353533878</v>
      </c>
      <c r="O39" s="54">
        <f t="shared" si="2"/>
        <v>-0.83350380351898179</v>
      </c>
      <c r="P39" s="53">
        <v>0</v>
      </c>
      <c r="Q39" s="53">
        <v>1.1102230246251565E-16</v>
      </c>
      <c r="R39" s="53">
        <f t="shared" si="3"/>
        <v>-0.80091511634907941</v>
      </c>
      <c r="T39" s="53">
        <f t="shared" si="4"/>
        <v>-0.80091511634907941</v>
      </c>
      <c r="V39" s="53">
        <f t="shared" si="5"/>
        <v>0.92333183402269003</v>
      </c>
      <c r="X39" s="53">
        <f t="shared" si="6"/>
        <v>0.69472859048060942</v>
      </c>
    </row>
    <row r="40" spans="1:24" x14ac:dyDescent="0.25">
      <c r="A40" s="7">
        <v>33</v>
      </c>
      <c r="B40" s="66">
        <v>9565766785</v>
      </c>
      <c r="C40" s="70">
        <v>107808</v>
      </c>
      <c r="H40" s="72">
        <f t="shared" si="0"/>
        <v>6.763274852265001E+19</v>
      </c>
      <c r="I40" s="54">
        <f t="shared" si="7"/>
        <v>1834861526803.3975</v>
      </c>
      <c r="N40" s="54">
        <f t="shared" si="1"/>
        <v>3.1907330424171336</v>
      </c>
      <c r="O40" s="54">
        <f t="shared" si="2"/>
        <v>-0.79421381612783293</v>
      </c>
      <c r="P40" s="53">
        <v>0</v>
      </c>
      <c r="Q40" s="53">
        <v>1.1102230246251565E-16</v>
      </c>
      <c r="R40" s="53">
        <f t="shared" si="3"/>
        <v>-2.5341242658632823</v>
      </c>
      <c r="T40" s="53">
        <f t="shared" si="4"/>
        <v>-2.5341242658632823</v>
      </c>
      <c r="V40" s="53">
        <f t="shared" si="5"/>
        <v>10.180777347972498</v>
      </c>
      <c r="X40" s="53">
        <f t="shared" si="6"/>
        <v>0.63077558572833525</v>
      </c>
    </row>
    <row r="41" spans="1:24" x14ac:dyDescent="0.25">
      <c r="M41" s="53"/>
    </row>
  </sheetData>
  <mergeCells count="1">
    <mergeCell ref="Z7:AH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2B04-EBBD-49E2-829A-8CE67DBBBAEF}">
  <dimension ref="A1"/>
  <sheetViews>
    <sheetView workbookViewId="0">
      <selection activeCell="I8" sqref="I8"/>
    </sheetView>
  </sheetViews>
  <sheetFormatPr baseColWidth="10" defaultRowHeight="15" x14ac:dyDescent="0.25"/>
  <cols>
    <col min="9" max="9" width="24.7109375" customWidth="1"/>
    <col min="10" max="10" width="44.28515625" customWidth="1"/>
    <col min="11" max="11" width="22.85546875" customWidth="1"/>
    <col min="13" max="14" width="22.8554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1.1</vt:lpstr>
      <vt:lpstr>1.2</vt:lpstr>
      <vt:lpstr>1.3</vt:lpstr>
      <vt:lpstr>1.4</vt:lpstr>
      <vt:lpstr>1.5</vt:lpstr>
      <vt:lpstr>1.6</vt:lpstr>
      <vt:lpstr>1.7</vt:lpstr>
      <vt:lpstr>2.1</vt:lpstr>
      <vt:lpstr>2.2</vt:lpstr>
      <vt:lpstr>2.4</vt:lpstr>
      <vt:lpstr>2.5</vt:lpstr>
      <vt:lpstr>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Pérez</dc:creator>
  <cp:lastModifiedBy>Laura Pérez</cp:lastModifiedBy>
  <dcterms:created xsi:type="dcterms:W3CDTF">2024-03-15T01:35:06Z</dcterms:created>
  <dcterms:modified xsi:type="dcterms:W3CDTF">2024-04-04T20:39:07Z</dcterms:modified>
</cp:coreProperties>
</file>