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rootnova-my.sharepoint.com/personal/yc481_mynsu_nova_edu/Documents/"/>
    </mc:Choice>
  </mc:AlternateContent>
  <xr:revisionPtr revIDLastSave="0" documentId="8_{A19B161A-069E-442A-8035-4AB75A0EE80C}" xr6:coauthVersionLast="47" xr6:coauthVersionMax="47" xr10:uidLastSave="{00000000-0000-0000-0000-000000000000}"/>
  <bookViews>
    <workbookView xWindow="0" yWindow="500" windowWidth="28800" windowHeight="16260" firstSheet="2" activeTab="2" xr2:uid="{00000000-000D-0000-FFFF-FFFF00000000}"/>
  </bookViews>
  <sheets>
    <sheet name="Initial" sheetId="1" r:id="rId1"/>
    <sheet name="Sensitivity Report Initial" sheetId="2" r:id="rId2"/>
    <sheet name="Initial with Outsource" sheetId="3" r:id="rId3"/>
    <sheet name="Sensitivity Report Outsource" sheetId="6" r:id="rId4"/>
  </sheets>
  <definedNames>
    <definedName name="Advertising">Initial!$B$15:$E$15</definedName>
    <definedName name="maxprofit">Initial!$B$19</definedName>
    <definedName name="solver_adj" localSheetId="0" hidden="1">Initial!$B$13:$I$13,Initial!$B$15:$E$15</definedName>
    <definedName name="solver_adj" localSheetId="2" hidden="1">'Initial with Outsource'!$B$13:$J$13,'Initial with Outsource'!$B$15:$E$15</definedName>
    <definedName name="solver_cvg" localSheetId="0" hidden="1">0.0001</definedName>
    <definedName name="solver_cvg" localSheetId="2" hidden="1">0.0001</definedName>
    <definedName name="solver_drv" localSheetId="0" hidden="1">2</definedName>
    <definedName name="solver_drv" localSheetId="2" hidden="1">2</definedName>
    <definedName name="solver_eng" localSheetId="0" hidden="1">2</definedName>
    <definedName name="solver_eng" localSheetId="2" hidden="1">2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Initial!$B$23:$B$26</definedName>
    <definedName name="solver_lhs1" localSheetId="2" hidden="1">'Initial with Outsource'!$B$23:$B$26</definedName>
    <definedName name="solver_lhs2" localSheetId="0" hidden="1">Initial!$B$28:$B$31</definedName>
    <definedName name="solver_lhs2" localSheetId="2" hidden="1">'Initial with Outsource'!$B$28:$B$31</definedName>
    <definedName name="solver_lhs3" localSheetId="0" hidden="1">Initial!$B$33</definedName>
    <definedName name="solver_lhs3" localSheetId="2" hidden="1">'Initial with Outsource'!$B$33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3</definedName>
    <definedName name="solver_num" localSheetId="2" hidden="1">3</definedName>
    <definedName name="solver_nwt" localSheetId="0" hidden="1">1</definedName>
    <definedName name="solver_nwt" localSheetId="2" hidden="1">1</definedName>
    <definedName name="solver_opt" localSheetId="0" hidden="1">Initial!$B$19</definedName>
    <definedName name="solver_opt" localSheetId="2" hidden="1">'Initial with Outsource'!$B$19</definedName>
    <definedName name="solver_pre" localSheetId="0" hidden="1">0.000001</definedName>
    <definedName name="solver_pre" localSheetId="2" hidden="1">0.000001</definedName>
    <definedName name="solver_rbv" localSheetId="0" hidden="1">2</definedName>
    <definedName name="solver_rbv" localSheetId="2" hidden="1">2</definedName>
    <definedName name="solver_rel1" localSheetId="0" hidden="1">1</definedName>
    <definedName name="solver_rel1" localSheetId="2" hidden="1">1</definedName>
    <definedName name="solver_rel2" localSheetId="0" hidden="1">1</definedName>
    <definedName name="solver_rel2" localSheetId="2" hidden="1">1</definedName>
    <definedName name="solver_rel3" localSheetId="0" hidden="1">1</definedName>
    <definedName name="solver_rel3" localSheetId="2" hidden="1">1</definedName>
    <definedName name="solver_rhs1" localSheetId="0" hidden="1">Initial!$C$23:$C$26</definedName>
    <definedName name="solver_rhs1" localSheetId="2" hidden="1">'Initial with Outsource'!$C$23:$C$26</definedName>
    <definedName name="solver_rhs2" localSheetId="0" hidden="1">Initial!$C$28:$C$31</definedName>
    <definedName name="solver_rhs2" localSheetId="2" hidden="1">'Initial with Outsource'!$C$28:$C$31</definedName>
    <definedName name="solver_rhs3" localSheetId="0" hidden="1">Initial!$C$33</definedName>
    <definedName name="solver_rhs3" localSheetId="2" hidden="1">'Initial with Outsource'!$C$33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2</definedName>
    <definedName name="solver_scl" localSheetId="2" hidden="1">2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  <definedName name="UnitsProduced">Initial!$B$13:$I$13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3" l="1"/>
  <c r="J8" i="3"/>
  <c r="B33" i="3"/>
  <c r="C31" i="3"/>
  <c r="C30" i="3"/>
  <c r="B30" i="3"/>
  <c r="C29" i="3"/>
  <c r="B29" i="3"/>
  <c r="C28" i="3"/>
  <c r="B28" i="3"/>
  <c r="B26" i="3"/>
  <c r="B25" i="3"/>
  <c r="B24" i="3"/>
  <c r="B23" i="3"/>
  <c r="I8" i="3"/>
  <c r="H8" i="3"/>
  <c r="G8" i="3"/>
  <c r="F8" i="3"/>
  <c r="E8" i="3"/>
  <c r="D8" i="3"/>
  <c r="C8" i="3"/>
  <c r="B8" i="3"/>
  <c r="B19" i="3" l="1"/>
  <c r="B19" i="1" l="1"/>
  <c r="B31" i="1"/>
  <c r="B30" i="1"/>
  <c r="B29" i="1"/>
  <c r="B28" i="1"/>
  <c r="B26" i="1"/>
  <c r="B25" i="1"/>
  <c r="B24" i="1"/>
  <c r="C8" i="1"/>
  <c r="D8" i="1"/>
  <c r="E8" i="1"/>
  <c r="F8" i="1"/>
  <c r="G8" i="1"/>
  <c r="H8" i="1"/>
  <c r="I8" i="1"/>
  <c r="B8" i="1"/>
  <c r="B23" i="1"/>
  <c r="B33" i="1"/>
  <c r="C31" i="1"/>
  <c r="C30" i="1"/>
  <c r="C29" i="1"/>
  <c r="C28" i="1"/>
</calcChain>
</file>

<file path=xl/sharedStrings.xml><?xml version="1.0" encoding="utf-8"?>
<sst xmlns="http://schemas.openxmlformats.org/spreadsheetml/2006/main" count="249" uniqueCount="111">
  <si>
    <t>Costs and prices:</t>
  </si>
  <si>
    <t>r = regular time; o = overtime</t>
  </si>
  <si>
    <t>Table lamps (T)</t>
  </si>
  <si>
    <t>Floor lamps (F)</t>
  </si>
  <si>
    <t>Ceiling lamps (C )</t>
  </si>
  <si>
    <t>Pendant lamps (P)</t>
  </si>
  <si>
    <t>Tr</t>
  </si>
  <si>
    <t>To</t>
  </si>
  <si>
    <t>Fr</t>
  </si>
  <si>
    <t>Fo</t>
  </si>
  <si>
    <t>Cr</t>
  </si>
  <si>
    <t>Co</t>
  </si>
  <si>
    <t>Pr</t>
  </si>
  <si>
    <t>Po</t>
  </si>
  <si>
    <t>Celling price</t>
  </si>
  <si>
    <t>Material costs</t>
  </si>
  <si>
    <t>Production costs</t>
  </si>
  <si>
    <t>Unit profit</t>
  </si>
  <si>
    <t>Department 1</t>
  </si>
  <si>
    <t>Department 2</t>
  </si>
  <si>
    <t>Decision Variables:</t>
  </si>
  <si>
    <t>Units produced</t>
  </si>
  <si>
    <t>T</t>
  </si>
  <si>
    <t>F</t>
  </si>
  <si>
    <t>C</t>
  </si>
  <si>
    <t>P</t>
  </si>
  <si>
    <t>Advertising</t>
  </si>
  <si>
    <t>Objective function:</t>
  </si>
  <si>
    <t>max (Profit) =</t>
  </si>
  <si>
    <t>Constraints:</t>
  </si>
  <si>
    <t>Capacity constraints:</t>
  </si>
  <si>
    <t>LHS</t>
  </si>
  <si>
    <t>RHS</t>
  </si>
  <si>
    <t>Department 1 regular time</t>
  </si>
  <si>
    <t>Department 1 overtime</t>
  </si>
  <si>
    <t>Department 2 regular time</t>
  </si>
  <si>
    <t>Department 2 overtime</t>
  </si>
  <si>
    <t>Demand constraints:</t>
  </si>
  <si>
    <t>Table lamps</t>
  </si>
  <si>
    <t>Floor lamps</t>
  </si>
  <si>
    <t>Ceiling lamps</t>
  </si>
  <si>
    <t>Pendant lamps</t>
  </si>
  <si>
    <t>Advertising constraint</t>
  </si>
  <si>
    <t>Microsoft Excel 16.0 Sensitivity Report</t>
  </si>
  <si>
    <t>Worksheet: [Hawley Data Fall23.xlsx]Initial</t>
  </si>
  <si>
    <t>Report Created: 11/29/2023 2:38:20 PM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</si>
  <si>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</si>
  <si>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</si>
  <si>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</si>
  <si>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</si>
  <si>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</si>
  <si>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</si>
  <si>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</si>
  <si>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</si>
  <si>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</si>
  <si>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</si>
  <si>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</si>
  <si>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</si>
  <si>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$B$13</t>
  </si>
  <si>
    <t>Units produced Tr</t>
  </si>
  <si>
    <t>$C$13</t>
  </si>
  <si>
    <t>Units produced To</t>
  </si>
  <si>
    <t>$D$13</t>
  </si>
  <si>
    <t>Units produced Fr</t>
  </si>
  <si>
    <t>$E$13</t>
  </si>
  <si>
    <t>Units produced Fo</t>
  </si>
  <si>
    <t>$F$13</t>
  </si>
  <si>
    <t>Units produced Cr</t>
  </si>
  <si>
    <t>$G$13</t>
  </si>
  <si>
    <t>Units produced Co</t>
  </si>
  <si>
    <t>$H$13</t>
  </si>
  <si>
    <t>Units produced Pr</t>
  </si>
  <si>
    <t>$I$13</t>
  </si>
  <si>
    <t>Units produced Po</t>
  </si>
  <si>
    <t>$B$15</t>
  </si>
  <si>
    <t>Advertising T</t>
  </si>
  <si>
    <t>$C$15</t>
  </si>
  <si>
    <t>Advertising F</t>
  </si>
  <si>
    <t>$D$15</t>
  </si>
  <si>
    <t>Advertising C</t>
  </si>
  <si>
    <t>$E$15</t>
  </si>
  <si>
    <t>Advertising P</t>
  </si>
  <si>
    <t>Constraints</t>
  </si>
  <si>
    <t>Shadow</t>
  </si>
  <si>
    <t>Constraint</t>
  </si>
  <si>
    <t>Price</t>
  </si>
  <si>
    <t>R.H. Side</t>
  </si>
  <si>
    <t>$B$23</t>
  </si>
  <si>
    <t>Department 1 regular time LHS</t>
  </si>
  <si>
    <t>$B$24</t>
  </si>
  <si>
    <t>Department 1 overtime LHS</t>
  </si>
  <si>
    <t>$B$25</t>
  </si>
  <si>
    <t>Department 2 regular time LHS</t>
  </si>
  <si>
    <t>$B$26</t>
  </si>
  <si>
    <t>Department 2 overtime LHS</t>
  </si>
  <si>
    <t>$B$28</t>
  </si>
  <si>
    <t>Table lamps LHS</t>
  </si>
  <si>
    <t>$B$29</t>
  </si>
  <si>
    <t>Floor lamps LHS</t>
  </si>
  <si>
    <t>$B$30</t>
  </si>
  <si>
    <t>Ceiling lamps LHS</t>
  </si>
  <si>
    <t>$B$31</t>
  </si>
  <si>
    <t>Pendant lamps LHS</t>
  </si>
  <si>
    <t>$B$33</t>
  </si>
  <si>
    <t>Advertising constraint LHS</t>
  </si>
  <si>
    <t>Pendant lamps (POut)</t>
  </si>
  <si>
    <t>Pout</t>
  </si>
  <si>
    <t>Worksheet: [Group Project Optimization.xlsx]Initial with Outsource</t>
  </si>
  <si>
    <t>Report Created: 11/29/2023 7:03:40 PM</t>
  </si>
  <si>
    <t>$J$13</t>
  </si>
  <si>
    <t>Units produced 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</si>
</sst>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0" xfId="0" applyFont="1" applyFill="1"/>
    <xf numFmtId="0" fontId="1" fillId="2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" borderId="7" xfId="0" applyFill="1" applyBorder="1"/>
    <xf numFmtId="0" fontId="0" fillId="3" borderId="8" xfId="0" applyFill="1" applyBorder="1"/>
    <xf numFmtId="0" fontId="0" fillId="3" borderId="0" xfId="0" applyFill="1"/>
    <xf numFmtId="0" fontId="0" fillId="3" borderId="9" xfId="0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6" borderId="4" xfId="0" applyFill="1" applyBorder="1"/>
    <xf numFmtId="0" fontId="0" fillId="3" borderId="10" xfId="0" applyFill="1" applyBorder="1"/>
    <xf numFmtId="0" fontId="0" fillId="3" borderId="0" xfId="0" applyFill="1" applyAlignment="1">
      <alignment horizontal="right"/>
    </xf>
    <xf numFmtId="0" fontId="1" fillId="0" borderId="0" xfId="0" applyFont="1"/>
    <xf numFmtId="0" fontId="0" fillId="0" borderId="16" xfId="0" applyBorder="1"/>
    <xf numFmtId="0" fontId="0" fillId="0" borderId="17" xfId="0" applyBorder="1"/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2" borderId="5" xfId="0" applyFont="1" applyFill="1" applyBorder="1"/>
    <xf numFmtId="0" fontId="5" fillId="5" borderId="13" xfId="0" applyFont="1" applyFill="1" applyBorder="1"/>
    <xf numFmtId="0" fontId="1" fillId="2" borderId="5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zoomScaleNormal="100" workbookViewId="0">
      <selection activeCell="B23" sqref="B23"/>
    </sheetView>
  </sheetViews>
  <sheetFormatPr defaultColWidth="9.140625" defaultRowHeight="15"/>
  <cols>
    <col min="1" max="1" width="25.7109375" style="2" customWidth="1"/>
    <col min="2" max="16384" width="9.140625" style="2"/>
  </cols>
  <sheetData>
    <row r="1" spans="1:9" ht="15.95">
      <c r="A1" s="1" t="s">
        <v>0</v>
      </c>
      <c r="B1" s="2" t="s">
        <v>1</v>
      </c>
    </row>
    <row r="2" spans="1:9" ht="6" customHeight="1">
      <c r="A2" s="3"/>
    </row>
    <row r="3" spans="1:9">
      <c r="A3" s="3"/>
      <c r="B3" s="30" t="s">
        <v>2</v>
      </c>
      <c r="C3" s="30"/>
      <c r="D3" s="30" t="s">
        <v>3</v>
      </c>
      <c r="E3" s="30"/>
      <c r="F3" s="30" t="s">
        <v>4</v>
      </c>
      <c r="G3" s="30"/>
      <c r="H3" s="30" t="s">
        <v>5</v>
      </c>
      <c r="I3" s="30"/>
    </row>
    <row r="4" spans="1:9"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>
      <c r="A5" s="5" t="s">
        <v>14</v>
      </c>
      <c r="B5" s="13">
        <v>130</v>
      </c>
      <c r="C5" s="13">
        <v>130</v>
      </c>
      <c r="D5" s="13">
        <v>150</v>
      </c>
      <c r="E5" s="13">
        <v>150</v>
      </c>
      <c r="F5" s="13">
        <v>100</v>
      </c>
      <c r="G5" s="13">
        <v>100</v>
      </c>
      <c r="H5" s="13">
        <v>160</v>
      </c>
      <c r="I5" s="14">
        <v>160</v>
      </c>
    </row>
    <row r="6" spans="1:9">
      <c r="A6" s="6" t="s">
        <v>15</v>
      </c>
      <c r="B6" s="15">
        <v>56</v>
      </c>
      <c r="C6" s="15">
        <v>56</v>
      </c>
      <c r="D6" s="15">
        <v>95</v>
      </c>
      <c r="E6" s="15">
        <v>95</v>
      </c>
      <c r="F6" s="15">
        <v>50</v>
      </c>
      <c r="G6" s="15">
        <v>50</v>
      </c>
      <c r="H6" s="15">
        <v>80</v>
      </c>
      <c r="I6" s="16">
        <v>80</v>
      </c>
    </row>
    <row r="7" spans="1:9">
      <c r="A7" s="6" t="s">
        <v>16</v>
      </c>
      <c r="B7" s="15">
        <v>16</v>
      </c>
      <c r="C7" s="15">
        <v>18</v>
      </c>
      <c r="D7" s="15">
        <v>16</v>
      </c>
      <c r="E7" s="15">
        <v>18</v>
      </c>
      <c r="F7" s="15">
        <v>12</v>
      </c>
      <c r="G7" s="15">
        <v>15</v>
      </c>
      <c r="H7" s="15">
        <v>12</v>
      </c>
      <c r="I7" s="16">
        <v>15</v>
      </c>
    </row>
    <row r="8" spans="1:9">
      <c r="A8" s="7" t="s">
        <v>17</v>
      </c>
      <c r="B8" s="21">
        <f>B5-B6-B7</f>
        <v>58</v>
      </c>
      <c r="C8" s="21">
        <f t="shared" ref="C8:I8" si="0">C5-C6-C7</f>
        <v>56</v>
      </c>
      <c r="D8" s="21">
        <f t="shared" si="0"/>
        <v>39</v>
      </c>
      <c r="E8" s="21">
        <f t="shared" si="0"/>
        <v>37</v>
      </c>
      <c r="F8" s="21">
        <f t="shared" si="0"/>
        <v>38</v>
      </c>
      <c r="G8" s="21">
        <f t="shared" si="0"/>
        <v>35</v>
      </c>
      <c r="H8" s="21">
        <f t="shared" si="0"/>
        <v>68</v>
      </c>
      <c r="I8" s="21">
        <f t="shared" si="0"/>
        <v>65</v>
      </c>
    </row>
    <row r="9" spans="1:9" ht="12.95" customHeight="1">
      <c r="A9" s="8"/>
      <c r="B9" s="31" t="s">
        <v>18</v>
      </c>
      <c r="C9" s="31"/>
      <c r="D9" s="31"/>
      <c r="E9" s="31"/>
      <c r="F9" s="32" t="s">
        <v>19</v>
      </c>
      <c r="G9" s="31"/>
      <c r="H9" s="31"/>
      <c r="I9" s="31"/>
    </row>
    <row r="11" spans="1:9" ht="15.95">
      <c r="A11" s="1" t="s">
        <v>20</v>
      </c>
      <c r="F11" s="8"/>
    </row>
    <row r="12" spans="1:9" ht="15.95" thickBot="1">
      <c r="B12" s="4" t="s">
        <v>6</v>
      </c>
      <c r="C12" s="4" t="s">
        <v>7</v>
      </c>
      <c r="D12" s="4" t="s">
        <v>8</v>
      </c>
      <c r="E12" s="4" t="s">
        <v>9</v>
      </c>
      <c r="F12" s="4" t="s">
        <v>10</v>
      </c>
      <c r="G12" s="4" t="s">
        <v>11</v>
      </c>
      <c r="H12" s="4" t="s">
        <v>12</v>
      </c>
      <c r="I12" s="4" t="s">
        <v>13</v>
      </c>
    </row>
    <row r="13" spans="1:9" ht="15.95" thickBot="1">
      <c r="A13" s="8" t="s">
        <v>21</v>
      </c>
      <c r="B13" s="17">
        <v>62160.000000047148</v>
      </c>
      <c r="C13" s="18">
        <v>0</v>
      </c>
      <c r="D13" s="18">
        <v>20000</v>
      </c>
      <c r="E13" s="18">
        <v>0</v>
      </c>
      <c r="F13" s="18">
        <v>55000</v>
      </c>
      <c r="G13" s="18">
        <v>24000</v>
      </c>
      <c r="H13" s="18">
        <v>35000</v>
      </c>
      <c r="I13" s="19">
        <v>0</v>
      </c>
    </row>
    <row r="14" spans="1:9" ht="15.95" thickBot="1">
      <c r="A14" s="8"/>
      <c r="B14" s="9" t="s">
        <v>22</v>
      </c>
      <c r="C14" s="9" t="s">
        <v>23</v>
      </c>
      <c r="D14" s="9" t="s">
        <v>24</v>
      </c>
      <c r="E14" s="9" t="s">
        <v>25</v>
      </c>
      <c r="F14" s="8"/>
      <c r="G14" s="8"/>
      <c r="H14" s="8"/>
      <c r="I14" s="8"/>
    </row>
    <row r="15" spans="1:9" ht="15.95" thickBot="1">
      <c r="A15" s="8" t="s">
        <v>26</v>
      </c>
      <c r="B15" s="17">
        <v>18000</v>
      </c>
      <c r="C15" s="18">
        <v>0</v>
      </c>
      <c r="D15" s="18">
        <v>0</v>
      </c>
      <c r="E15" s="19">
        <v>0</v>
      </c>
    </row>
    <row r="17" spans="1:3" ht="15.95">
      <c r="A17" s="1" t="s">
        <v>27</v>
      </c>
    </row>
    <row r="18" spans="1:3" ht="4.5" customHeight="1" thickBot="1">
      <c r="A18" s="3"/>
    </row>
    <row r="19" spans="1:3" ht="15.95" thickBot="1">
      <c r="A19" s="8" t="s">
        <v>28</v>
      </c>
      <c r="B19" s="20">
        <f>SUMPRODUCT(B8:I8,B13:I13)-SUM(B15:E15)</f>
        <v>9677280.0000027344</v>
      </c>
    </row>
    <row r="20" spans="1:3" ht="8.25" customHeight="1"/>
    <row r="21" spans="1:3" ht="15.95">
      <c r="A21" s="1" t="s">
        <v>29</v>
      </c>
    </row>
    <row r="22" spans="1:3" s="8" customFormat="1">
      <c r="A22" s="8" t="s">
        <v>30</v>
      </c>
      <c r="B22" s="10" t="s">
        <v>31</v>
      </c>
      <c r="C22" s="10" t="s">
        <v>32</v>
      </c>
    </row>
    <row r="23" spans="1:3">
      <c r="A23" s="2" t="s">
        <v>33</v>
      </c>
      <c r="B23" s="12">
        <f>B13+D13</f>
        <v>82160.000000047148</v>
      </c>
      <c r="C23" s="22">
        <v>100000</v>
      </c>
    </row>
    <row r="24" spans="1:3">
      <c r="A24" s="2" t="s">
        <v>34</v>
      </c>
      <c r="B24" s="12">
        <f>C13+E13</f>
        <v>0</v>
      </c>
      <c r="C24" s="22">
        <v>25000</v>
      </c>
    </row>
    <row r="25" spans="1:3">
      <c r="A25" s="2" t="s">
        <v>35</v>
      </c>
      <c r="B25" s="12">
        <f>F13+H13</f>
        <v>90000</v>
      </c>
      <c r="C25" s="22">
        <v>90000</v>
      </c>
    </row>
    <row r="26" spans="1:3">
      <c r="A26" s="2" t="s">
        <v>36</v>
      </c>
      <c r="B26" s="12">
        <f>G13+I13</f>
        <v>24000</v>
      </c>
      <c r="C26" s="22">
        <v>24000</v>
      </c>
    </row>
    <row r="27" spans="1:3" ht="15" customHeight="1">
      <c r="A27" s="8" t="s">
        <v>37</v>
      </c>
      <c r="B27" s="11"/>
      <c r="C27" s="11"/>
    </row>
    <row r="28" spans="1:3">
      <c r="A28" s="2" t="s">
        <v>38</v>
      </c>
      <c r="B28" s="12">
        <f>B13+C13</f>
        <v>62160.000000047148</v>
      </c>
      <c r="C28" s="22">
        <f>60000+0.12*B15</f>
        <v>62160</v>
      </c>
    </row>
    <row r="29" spans="1:3">
      <c r="A29" s="2" t="s">
        <v>39</v>
      </c>
      <c r="B29" s="12">
        <f>D13+E13</f>
        <v>20000</v>
      </c>
      <c r="C29" s="22">
        <f>20000+0.1*C15</f>
        <v>20000</v>
      </c>
    </row>
    <row r="30" spans="1:3">
      <c r="A30" s="2" t="s">
        <v>40</v>
      </c>
      <c r="B30" s="12">
        <f>F13+G13</f>
        <v>79000</v>
      </c>
      <c r="C30" s="22">
        <f>100000+0.08*D15</f>
        <v>100000</v>
      </c>
    </row>
    <row r="31" spans="1:3">
      <c r="A31" s="2" t="s">
        <v>41</v>
      </c>
      <c r="B31" s="12">
        <f>H13+I13</f>
        <v>35000</v>
      </c>
      <c r="C31" s="22">
        <f>35000+0.15*E15</f>
        <v>35000</v>
      </c>
    </row>
    <row r="32" spans="1:3" ht="10.5" customHeight="1">
      <c r="B32" s="11"/>
      <c r="C32" s="11"/>
    </row>
    <row r="33" spans="1:3">
      <c r="A33" s="8" t="s">
        <v>42</v>
      </c>
      <c r="B33" s="12">
        <f>SUM(B15:E15)</f>
        <v>18000</v>
      </c>
      <c r="C33" s="22">
        <v>18000</v>
      </c>
    </row>
  </sheetData>
  <mergeCells count="6">
    <mergeCell ref="B3:C3"/>
    <mergeCell ref="D3:E3"/>
    <mergeCell ref="F3:G3"/>
    <mergeCell ref="H3:I3"/>
    <mergeCell ref="B9:E9"/>
    <mergeCell ref="F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858A-2448-4222-8066-DEF3A17D1AFD}">
  <dimension ref="A1:H33"/>
  <sheetViews>
    <sheetView showGridLines="0" workbookViewId="0"/>
  </sheetViews>
  <sheetFormatPr defaultColWidth="8.85546875" defaultRowHeight="15"/>
  <cols>
    <col min="1" max="1" width="2.28515625" customWidth="1"/>
    <col min="2" max="2" width="6.28515625" bestFit="1" customWidth="1"/>
    <col min="3" max="3" width="28.4257812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>
      <c r="A1" s="23" t="s">
        <v>43</v>
      </c>
    </row>
    <row r="2" spans="1:8">
      <c r="A2" s="23" t="s">
        <v>44</v>
      </c>
    </row>
    <row r="3" spans="1:8">
      <c r="A3" s="23" t="s">
        <v>45</v>
      </c>
    </row>
    <row r="6" spans="1:8" ht="15.95" thickBot="1">
      <c r="A6" t="s">
        <v>46</v>
      </c>
    </row>
    <row r="7" spans="1:8">
      <c r="B7" s="26"/>
      <c r="C7" s="26"/>
      <c r="D7" s="26" t="s">
        <v>47</v>
      </c>
      <c r="E7" s="26" t="s">
        <v>48</v>
      </c>
      <c r="F7" s="26" t="s">
        <v>49</v>
      </c>
      <c r="G7" s="26" t="s">
        <v>50</v>
      </c>
      <c r="H7" s="26" t="s">
        <v>50</v>
      </c>
    </row>
    <row r="8" spans="1:8" ht="15.95" thickBot="1">
      <c r="B8" s="27" t="s">
        <v>51</v>
      </c>
      <c r="C8" s="27" t="s">
        <v>52</v>
      </c>
      <c r="D8" s="27" t="s">
        <v>53</v>
      </c>
      <c r="E8" s="27" t="s">
        <v>54</v>
      </c>
      <c r="F8" s="27" t="s">
        <v>55</v>
      </c>
      <c r="G8" s="27" t="s">
        <v>56</v>
      </c>
      <c r="H8" s="27" t="s">
        <v>57</v>
      </c>
    </row>
    <row r="9" spans="1:8">
      <c r="B9" s="24" t="s">
        <v>58</v>
      </c>
      <c r="C9" s="24" t="s">
        <v>59</v>
      </c>
      <c r="D9" s="24">
        <v>62160.000000047148</v>
      </c>
      <c r="E9" s="24">
        <v>0</v>
      </c>
      <c r="F9" s="24">
        <v>58</v>
      </c>
      <c r="G9" s="24">
        <v>1E+30</v>
      </c>
      <c r="H9" s="24">
        <v>2</v>
      </c>
    </row>
    <row r="10" spans="1:8">
      <c r="B10" s="24" t="s">
        <v>60</v>
      </c>
      <c r="C10" s="24" t="s">
        <v>61</v>
      </c>
      <c r="D10" s="24">
        <v>0</v>
      </c>
      <c r="E10" s="24">
        <v>-2</v>
      </c>
      <c r="F10" s="24">
        <v>56</v>
      </c>
      <c r="G10" s="24">
        <v>2</v>
      </c>
      <c r="H10" s="24">
        <v>1E+30</v>
      </c>
    </row>
    <row r="11" spans="1:8">
      <c r="B11" s="24" t="s">
        <v>62</v>
      </c>
      <c r="C11" s="24" t="s">
        <v>63</v>
      </c>
      <c r="D11" s="24">
        <v>20000</v>
      </c>
      <c r="E11" s="24">
        <v>0</v>
      </c>
      <c r="F11" s="24">
        <v>39</v>
      </c>
      <c r="G11" s="24">
        <v>30.600000002532035</v>
      </c>
      <c r="H11" s="24">
        <v>2</v>
      </c>
    </row>
    <row r="12" spans="1:8">
      <c r="B12" s="24" t="s">
        <v>64</v>
      </c>
      <c r="C12" s="24" t="s">
        <v>65</v>
      </c>
      <c r="D12" s="24">
        <v>0</v>
      </c>
      <c r="E12" s="24">
        <v>-2</v>
      </c>
      <c r="F12" s="24">
        <v>37</v>
      </c>
      <c r="G12" s="24">
        <v>2</v>
      </c>
      <c r="H12" s="24">
        <v>1E+30</v>
      </c>
    </row>
    <row r="13" spans="1:8">
      <c r="B13" s="24" t="s">
        <v>66</v>
      </c>
      <c r="C13" s="24" t="s">
        <v>67</v>
      </c>
      <c r="D13" s="24">
        <v>55000</v>
      </c>
      <c r="E13" s="24">
        <v>0</v>
      </c>
      <c r="F13" s="24">
        <v>38</v>
      </c>
      <c r="G13" s="24">
        <v>0</v>
      </c>
      <c r="H13" s="24">
        <v>16.400000000562674</v>
      </c>
    </row>
    <row r="14" spans="1:8">
      <c r="B14" s="24" t="s">
        <v>68</v>
      </c>
      <c r="C14" s="24" t="s">
        <v>69</v>
      </c>
      <c r="D14" s="24">
        <v>24000</v>
      </c>
      <c r="E14" s="24">
        <v>0</v>
      </c>
      <c r="F14" s="24">
        <v>35</v>
      </c>
      <c r="G14" s="24">
        <v>1E+30</v>
      </c>
      <c r="H14" s="24">
        <v>0</v>
      </c>
    </row>
    <row r="15" spans="1:8">
      <c r="B15" s="24" t="s">
        <v>70</v>
      </c>
      <c r="C15" s="24" t="s">
        <v>71</v>
      </c>
      <c r="D15" s="24">
        <v>35000</v>
      </c>
      <c r="E15" s="24">
        <v>0</v>
      </c>
      <c r="F15" s="24">
        <v>68</v>
      </c>
      <c r="G15" s="24">
        <v>16.400000000562674</v>
      </c>
      <c r="H15" s="24">
        <v>0</v>
      </c>
    </row>
    <row r="16" spans="1:8">
      <c r="B16" s="24" t="s">
        <v>72</v>
      </c>
      <c r="C16" s="24" t="s">
        <v>73</v>
      </c>
      <c r="D16" s="24">
        <v>0</v>
      </c>
      <c r="E16" s="24">
        <v>0</v>
      </c>
      <c r="F16" s="24">
        <v>65</v>
      </c>
      <c r="G16" s="24">
        <v>0</v>
      </c>
      <c r="H16" s="24">
        <v>1E+30</v>
      </c>
    </row>
    <row r="17" spans="1:8">
      <c r="B17" s="24" t="s">
        <v>74</v>
      </c>
      <c r="C17" s="24" t="s">
        <v>75</v>
      </c>
      <c r="D17" s="24">
        <v>18000</v>
      </c>
      <c r="E17" s="24">
        <v>0</v>
      </c>
      <c r="F17" s="24">
        <v>-1</v>
      </c>
      <c r="G17" s="24">
        <v>1E+30</v>
      </c>
      <c r="H17" s="24">
        <v>2.4600000001082662</v>
      </c>
    </row>
    <row r="18" spans="1:8">
      <c r="B18" s="24" t="s">
        <v>76</v>
      </c>
      <c r="C18" s="24" t="s">
        <v>77</v>
      </c>
      <c r="D18" s="24">
        <v>0</v>
      </c>
      <c r="E18" s="24">
        <v>-3.0600000002086745</v>
      </c>
      <c r="F18" s="24">
        <v>-1</v>
      </c>
      <c r="G18" s="24">
        <v>3.0600000002086745</v>
      </c>
      <c r="H18" s="24">
        <v>1E+30</v>
      </c>
    </row>
    <row r="19" spans="1:8">
      <c r="B19" s="24" t="s">
        <v>78</v>
      </c>
      <c r="C19" s="24" t="s">
        <v>79</v>
      </c>
      <c r="D19" s="24">
        <v>0</v>
      </c>
      <c r="E19" s="24">
        <v>-6.960000000151922</v>
      </c>
      <c r="F19" s="24">
        <v>-1</v>
      </c>
      <c r="G19" s="24">
        <v>6.960000000151922</v>
      </c>
      <c r="H19" s="24">
        <v>1E+30</v>
      </c>
    </row>
    <row r="20" spans="1:8" ht="15.95" thickBot="1">
      <c r="B20" s="25" t="s">
        <v>80</v>
      </c>
      <c r="C20" s="25" t="s">
        <v>81</v>
      </c>
      <c r="D20" s="25">
        <v>0</v>
      </c>
      <c r="E20" s="25">
        <v>-2.4600000001082662</v>
      </c>
      <c r="F20" s="25">
        <v>-1</v>
      </c>
      <c r="G20" s="25">
        <v>2.4600000001082662</v>
      </c>
      <c r="H20" s="25">
        <v>1E+30</v>
      </c>
    </row>
    <row r="22" spans="1:8" ht="15.95" thickBot="1">
      <c r="A22" t="s">
        <v>82</v>
      </c>
    </row>
    <row r="23" spans="1:8">
      <c r="B23" s="26"/>
      <c r="C23" s="26"/>
      <c r="D23" s="26" t="s">
        <v>47</v>
      </c>
      <c r="E23" s="26" t="s">
        <v>83</v>
      </c>
      <c r="F23" s="26" t="s">
        <v>84</v>
      </c>
      <c r="G23" s="26" t="s">
        <v>50</v>
      </c>
      <c r="H23" s="26" t="s">
        <v>50</v>
      </c>
    </row>
    <row r="24" spans="1:8" ht="15.95" thickBot="1">
      <c r="B24" s="27" t="s">
        <v>51</v>
      </c>
      <c r="C24" s="27" t="s">
        <v>52</v>
      </c>
      <c r="D24" s="27" t="s">
        <v>53</v>
      </c>
      <c r="E24" s="27" t="s">
        <v>85</v>
      </c>
      <c r="F24" s="27" t="s">
        <v>86</v>
      </c>
      <c r="G24" s="27" t="s">
        <v>56</v>
      </c>
      <c r="H24" s="27" t="s">
        <v>57</v>
      </c>
    </row>
    <row r="25" spans="1:8">
      <c r="B25" s="24" t="s">
        <v>87</v>
      </c>
      <c r="C25" s="24" t="s">
        <v>88</v>
      </c>
      <c r="D25" s="24">
        <v>82160.000000047148</v>
      </c>
      <c r="E25" s="24">
        <v>0</v>
      </c>
      <c r="F25" s="24">
        <v>100000</v>
      </c>
      <c r="G25" s="24">
        <v>1E+30</v>
      </c>
      <c r="H25" s="24">
        <v>17839.999999952852</v>
      </c>
    </row>
    <row r="26" spans="1:8">
      <c r="B26" s="24" t="s">
        <v>89</v>
      </c>
      <c r="C26" s="24" t="s">
        <v>90</v>
      </c>
      <c r="D26" s="24">
        <v>0</v>
      </c>
      <c r="E26" s="24">
        <v>0</v>
      </c>
      <c r="F26" s="24">
        <v>25000</v>
      </c>
      <c r="G26" s="24">
        <v>1E+30</v>
      </c>
      <c r="H26" s="24">
        <v>25000</v>
      </c>
    </row>
    <row r="27" spans="1:8">
      <c r="B27" s="24" t="s">
        <v>91</v>
      </c>
      <c r="C27" s="24" t="s">
        <v>92</v>
      </c>
      <c r="D27" s="24">
        <v>90000</v>
      </c>
      <c r="E27" s="24">
        <v>38</v>
      </c>
      <c r="F27" s="24">
        <v>90000</v>
      </c>
      <c r="G27" s="24">
        <v>21000</v>
      </c>
      <c r="H27" s="24">
        <v>55000</v>
      </c>
    </row>
    <row r="28" spans="1:8">
      <c r="B28" s="24" t="s">
        <v>93</v>
      </c>
      <c r="C28" s="24" t="s">
        <v>94</v>
      </c>
      <c r="D28" s="24">
        <v>24000</v>
      </c>
      <c r="E28" s="24">
        <v>35</v>
      </c>
      <c r="F28" s="24">
        <v>24000</v>
      </c>
      <c r="G28" s="24">
        <v>21000</v>
      </c>
      <c r="H28" s="24">
        <v>24000</v>
      </c>
    </row>
    <row r="29" spans="1:8">
      <c r="B29" s="24" t="s">
        <v>95</v>
      </c>
      <c r="C29" s="24" t="s">
        <v>96</v>
      </c>
      <c r="D29" s="24">
        <v>62160.000000047148</v>
      </c>
      <c r="E29" s="24">
        <v>58</v>
      </c>
      <c r="F29" s="24">
        <v>0</v>
      </c>
      <c r="G29" s="24">
        <v>17839.999999952852</v>
      </c>
      <c r="H29" s="24">
        <v>62160.000000047148</v>
      </c>
    </row>
    <row r="30" spans="1:8">
      <c r="B30" s="24" t="s">
        <v>97</v>
      </c>
      <c r="C30" s="24" t="s">
        <v>98</v>
      </c>
      <c r="D30" s="24">
        <v>20000</v>
      </c>
      <c r="E30" s="24">
        <v>39</v>
      </c>
      <c r="F30" s="24">
        <v>0</v>
      </c>
      <c r="G30" s="24">
        <v>17839.999999952852</v>
      </c>
      <c r="H30" s="24">
        <v>20000</v>
      </c>
    </row>
    <row r="31" spans="1:8">
      <c r="B31" s="24" t="s">
        <v>99</v>
      </c>
      <c r="C31" s="24" t="s">
        <v>100</v>
      </c>
      <c r="D31" s="24">
        <v>79000</v>
      </c>
      <c r="E31" s="24">
        <v>0</v>
      </c>
      <c r="F31" s="24">
        <v>0</v>
      </c>
      <c r="G31" s="24">
        <v>1E+30</v>
      </c>
      <c r="H31" s="24">
        <v>21000</v>
      </c>
    </row>
    <row r="32" spans="1:8">
      <c r="B32" s="24" t="s">
        <v>101</v>
      </c>
      <c r="C32" s="24" t="s">
        <v>102</v>
      </c>
      <c r="D32" s="24">
        <v>35000</v>
      </c>
      <c r="E32" s="24">
        <v>30</v>
      </c>
      <c r="F32" s="24">
        <v>0</v>
      </c>
      <c r="G32" s="24">
        <v>55000</v>
      </c>
      <c r="H32" s="24">
        <v>21000</v>
      </c>
    </row>
    <row r="33" spans="2:8" ht="15.95" thickBot="1">
      <c r="B33" s="25" t="s">
        <v>103</v>
      </c>
      <c r="C33" s="25" t="s">
        <v>104</v>
      </c>
      <c r="D33" s="25">
        <v>18000</v>
      </c>
      <c r="E33" s="25">
        <v>5.960000000151922</v>
      </c>
      <c r="F33" s="25">
        <v>18000</v>
      </c>
      <c r="G33" s="25">
        <v>148666.66666302868</v>
      </c>
      <c r="H33" s="25">
        <v>18000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88FB-3BFE-463D-AAB4-35F929588A76}">
  <dimension ref="A1:J33"/>
  <sheetViews>
    <sheetView tabSelected="1" zoomScaleNormal="100" workbookViewId="0">
      <selection activeCell="K22" sqref="K22"/>
    </sheetView>
  </sheetViews>
  <sheetFormatPr defaultColWidth="9.140625" defaultRowHeight="15"/>
  <cols>
    <col min="1" max="1" width="25.7109375" style="2" customWidth="1"/>
    <col min="2" max="9" width="9.140625" style="2"/>
    <col min="10" max="10" width="20.7109375" style="2" bestFit="1" customWidth="1"/>
    <col min="11" max="16384" width="9.140625" style="2"/>
  </cols>
  <sheetData>
    <row r="1" spans="1:10" ht="15.95">
      <c r="A1" s="1" t="s">
        <v>0</v>
      </c>
      <c r="B1" s="2" t="s">
        <v>1</v>
      </c>
    </row>
    <row r="2" spans="1:10" ht="6" customHeight="1">
      <c r="A2" s="3"/>
    </row>
    <row r="3" spans="1:10">
      <c r="A3" s="3"/>
      <c r="B3" s="30" t="s">
        <v>2</v>
      </c>
      <c r="C3" s="30"/>
      <c r="D3" s="30" t="s">
        <v>3</v>
      </c>
      <c r="E3" s="30"/>
      <c r="F3" s="30" t="s">
        <v>4</v>
      </c>
      <c r="G3" s="30"/>
      <c r="H3" s="30" t="s">
        <v>5</v>
      </c>
      <c r="I3" s="30"/>
      <c r="J3" s="28" t="s">
        <v>105</v>
      </c>
    </row>
    <row r="4" spans="1:10"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106</v>
      </c>
    </row>
    <row r="5" spans="1:10">
      <c r="A5" s="5" t="s">
        <v>14</v>
      </c>
      <c r="B5" s="13">
        <v>130</v>
      </c>
      <c r="C5" s="13">
        <v>130</v>
      </c>
      <c r="D5" s="13">
        <v>150</v>
      </c>
      <c r="E5" s="13">
        <v>150</v>
      </c>
      <c r="F5" s="13">
        <v>100</v>
      </c>
      <c r="G5" s="13">
        <v>100</v>
      </c>
      <c r="H5" s="13">
        <v>160</v>
      </c>
      <c r="I5" s="14">
        <v>160</v>
      </c>
      <c r="J5" s="14">
        <v>160</v>
      </c>
    </row>
    <row r="6" spans="1:10">
      <c r="A6" s="6" t="s">
        <v>15</v>
      </c>
      <c r="B6" s="15">
        <v>56</v>
      </c>
      <c r="C6" s="15">
        <v>56</v>
      </c>
      <c r="D6" s="15">
        <v>95</v>
      </c>
      <c r="E6" s="15">
        <v>95</v>
      </c>
      <c r="F6" s="15">
        <v>50</v>
      </c>
      <c r="G6" s="15">
        <v>50</v>
      </c>
      <c r="H6" s="15">
        <v>80</v>
      </c>
      <c r="I6" s="16">
        <v>80</v>
      </c>
      <c r="J6" s="16">
        <v>0</v>
      </c>
    </row>
    <row r="7" spans="1:10">
      <c r="A7" s="6" t="s">
        <v>16</v>
      </c>
      <c r="B7" s="15">
        <v>16</v>
      </c>
      <c r="C7" s="15">
        <v>18</v>
      </c>
      <c r="D7" s="15">
        <v>16</v>
      </c>
      <c r="E7" s="15">
        <v>18</v>
      </c>
      <c r="F7" s="15">
        <v>12</v>
      </c>
      <c r="G7" s="15">
        <v>15</v>
      </c>
      <c r="H7" s="15">
        <v>12</v>
      </c>
      <c r="I7" s="16">
        <v>15</v>
      </c>
      <c r="J7" s="16">
        <v>27</v>
      </c>
    </row>
    <row r="8" spans="1:10">
      <c r="A8" s="7" t="s">
        <v>17</v>
      </c>
      <c r="B8" s="21">
        <f>B5-B6-B7</f>
        <v>58</v>
      </c>
      <c r="C8" s="21">
        <f t="shared" ref="C8:I8" si="0">C5-C6-C7</f>
        <v>56</v>
      </c>
      <c r="D8" s="21">
        <f t="shared" si="0"/>
        <v>39</v>
      </c>
      <c r="E8" s="21">
        <f t="shared" si="0"/>
        <v>37</v>
      </c>
      <c r="F8" s="21">
        <f t="shared" si="0"/>
        <v>38</v>
      </c>
      <c r="G8" s="21">
        <f t="shared" si="0"/>
        <v>35</v>
      </c>
      <c r="H8" s="21">
        <f t="shared" si="0"/>
        <v>68</v>
      </c>
      <c r="I8" s="21">
        <f t="shared" si="0"/>
        <v>65</v>
      </c>
      <c r="J8" s="21">
        <f>J5-J6-J7</f>
        <v>133</v>
      </c>
    </row>
    <row r="9" spans="1:10" ht="12.95" customHeight="1">
      <c r="A9" s="8"/>
      <c r="B9" s="31" t="s">
        <v>18</v>
      </c>
      <c r="C9" s="31"/>
      <c r="D9" s="31"/>
      <c r="E9" s="31"/>
      <c r="F9" s="32" t="s">
        <v>19</v>
      </c>
      <c r="G9" s="31"/>
      <c r="H9" s="31"/>
      <c r="I9" s="31"/>
      <c r="J9" s="29"/>
    </row>
    <row r="11" spans="1:10" ht="15.95">
      <c r="A11" s="1" t="s">
        <v>20</v>
      </c>
      <c r="F11" s="8"/>
    </row>
    <row r="12" spans="1:10" ht="15.95" thickBot="1">
      <c r="B12" s="4" t="s">
        <v>6</v>
      </c>
      <c r="C12" s="4" t="s">
        <v>7</v>
      </c>
      <c r="D12" s="4" t="s">
        <v>8</v>
      </c>
      <c r="E12" s="4" t="s">
        <v>9</v>
      </c>
      <c r="F12" s="4" t="s">
        <v>10</v>
      </c>
      <c r="G12" s="4" t="s">
        <v>11</v>
      </c>
      <c r="H12" s="4" t="s">
        <v>12</v>
      </c>
      <c r="I12" s="4" t="s">
        <v>13</v>
      </c>
      <c r="J12" s="4" t="s">
        <v>106</v>
      </c>
    </row>
    <row r="13" spans="1:10" ht="15.95" thickBot="1">
      <c r="A13" s="8" t="s">
        <v>21</v>
      </c>
      <c r="B13" s="17">
        <v>60000</v>
      </c>
      <c r="C13" s="18">
        <v>0</v>
      </c>
      <c r="D13" s="18">
        <v>20000</v>
      </c>
      <c r="E13" s="18">
        <v>0</v>
      </c>
      <c r="F13" s="18">
        <v>90000</v>
      </c>
      <c r="G13" s="18">
        <v>10000</v>
      </c>
      <c r="H13" s="18">
        <v>0</v>
      </c>
      <c r="I13" s="19">
        <v>0</v>
      </c>
      <c r="J13" s="19">
        <v>37700.000000026193</v>
      </c>
    </row>
    <row r="14" spans="1:10" ht="15.95" thickBot="1">
      <c r="A14" s="8"/>
      <c r="B14" s="9" t="s">
        <v>22</v>
      </c>
      <c r="C14" s="9" t="s">
        <v>23</v>
      </c>
      <c r="D14" s="9" t="s">
        <v>24</v>
      </c>
      <c r="E14" s="9" t="s">
        <v>25</v>
      </c>
      <c r="F14" s="8"/>
      <c r="G14" s="8"/>
      <c r="H14" s="8"/>
      <c r="I14" s="8"/>
    </row>
    <row r="15" spans="1:10" ht="15.95" thickBot="1">
      <c r="A15" s="8" t="s">
        <v>26</v>
      </c>
      <c r="B15" s="17">
        <v>0</v>
      </c>
      <c r="C15" s="18">
        <v>0</v>
      </c>
      <c r="D15" s="18">
        <v>0</v>
      </c>
      <c r="E15" s="19">
        <v>18000</v>
      </c>
    </row>
    <row r="17" spans="1:3" ht="15.95">
      <c r="A17" s="1" t="s">
        <v>27</v>
      </c>
    </row>
    <row r="18" spans="1:3" ht="4.5" customHeight="1" thickBot="1">
      <c r="A18" s="3"/>
    </row>
    <row r="19" spans="1:3" ht="15.95" thickBot="1">
      <c r="A19" s="8" t="s">
        <v>28</v>
      </c>
      <c r="B19" s="20">
        <f>SUMPRODUCT(B8:J8,B13:J13)-SUM(B15:E15)</f>
        <v>13026100.000003483</v>
      </c>
    </row>
    <row r="20" spans="1:3" ht="8.25" customHeight="1"/>
    <row r="21" spans="1:3" ht="15.95">
      <c r="A21" s="1" t="s">
        <v>29</v>
      </c>
    </row>
    <row r="22" spans="1:3" s="8" customFormat="1">
      <c r="A22" s="8" t="s">
        <v>30</v>
      </c>
      <c r="B22" s="10" t="s">
        <v>31</v>
      </c>
      <c r="C22" s="10" t="s">
        <v>32</v>
      </c>
    </row>
    <row r="23" spans="1:3">
      <c r="A23" s="2" t="s">
        <v>33</v>
      </c>
      <c r="B23" s="12">
        <f>B13+D13</f>
        <v>80000</v>
      </c>
      <c r="C23" s="22">
        <v>100000</v>
      </c>
    </row>
    <row r="24" spans="1:3">
      <c r="A24" s="2" t="s">
        <v>34</v>
      </c>
      <c r="B24" s="12">
        <f>C13+E13</f>
        <v>0</v>
      </c>
      <c r="C24" s="22">
        <v>25000</v>
      </c>
    </row>
    <row r="25" spans="1:3">
      <c r="A25" s="2" t="s">
        <v>35</v>
      </c>
      <c r="B25" s="12">
        <f>F13+H13</f>
        <v>90000</v>
      </c>
      <c r="C25" s="22">
        <v>90000</v>
      </c>
    </row>
    <row r="26" spans="1:3">
      <c r="A26" s="2" t="s">
        <v>36</v>
      </c>
      <c r="B26" s="12">
        <f>G13+I13</f>
        <v>10000</v>
      </c>
      <c r="C26" s="22">
        <v>24000</v>
      </c>
    </row>
    <row r="27" spans="1:3" ht="15" customHeight="1">
      <c r="A27" s="8" t="s">
        <v>37</v>
      </c>
      <c r="B27" s="11"/>
      <c r="C27" s="11"/>
    </row>
    <row r="28" spans="1:3">
      <c r="A28" s="2" t="s">
        <v>38</v>
      </c>
      <c r="B28" s="12">
        <f>B13+C13</f>
        <v>60000</v>
      </c>
      <c r="C28" s="22">
        <f>60000+0.12*B15</f>
        <v>60000</v>
      </c>
    </row>
    <row r="29" spans="1:3">
      <c r="A29" s="2" t="s">
        <v>39</v>
      </c>
      <c r="B29" s="12">
        <f>D13+E13</f>
        <v>20000</v>
      </c>
      <c r="C29" s="22">
        <f>20000+0.1*C15</f>
        <v>20000</v>
      </c>
    </row>
    <row r="30" spans="1:3">
      <c r="A30" s="2" t="s">
        <v>40</v>
      </c>
      <c r="B30" s="12">
        <f>F13+G13</f>
        <v>100000</v>
      </c>
      <c r="C30" s="22">
        <f>100000+0.08*D15</f>
        <v>100000</v>
      </c>
    </row>
    <row r="31" spans="1:3">
      <c r="A31" s="2" t="s">
        <v>41</v>
      </c>
      <c r="B31" s="12">
        <f>H13+I13+J13</f>
        <v>37700.000000026193</v>
      </c>
      <c r="C31" s="22">
        <f>35000+0.15*E15</f>
        <v>37700</v>
      </c>
    </row>
    <row r="32" spans="1:3" ht="10.5" customHeight="1">
      <c r="B32" s="11"/>
      <c r="C32" s="11"/>
    </row>
    <row r="33" spans="1:3">
      <c r="A33" s="8" t="s">
        <v>42</v>
      </c>
      <c r="B33" s="12">
        <f>SUM(B15:E15)</f>
        <v>18000</v>
      </c>
      <c r="C33" s="22">
        <v>18000</v>
      </c>
    </row>
  </sheetData>
  <mergeCells count="6">
    <mergeCell ref="B3:C3"/>
    <mergeCell ref="D3:E3"/>
    <mergeCell ref="F3:G3"/>
    <mergeCell ref="H3:I3"/>
    <mergeCell ref="B9:E9"/>
    <mergeCell ref="F9:I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6222-A61D-4F9D-BED8-31F01DDD5D79}">
  <dimension ref="A1:H34"/>
  <sheetViews>
    <sheetView showGridLines="0" topLeftCell="A4" workbookViewId="0">
      <selection activeCell="G28" sqref="G28"/>
    </sheetView>
  </sheetViews>
  <sheetFormatPr defaultColWidth="8.85546875" defaultRowHeight="15"/>
  <cols>
    <col min="1" max="1" width="2.28515625" customWidth="1"/>
    <col min="2" max="2" width="6.28515625" bestFit="1" customWidth="1"/>
    <col min="3" max="3" width="28.42578125" bestFit="1" customWidth="1"/>
    <col min="4" max="4" width="7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>
      <c r="A1" s="23" t="s">
        <v>43</v>
      </c>
    </row>
    <row r="2" spans="1:8">
      <c r="A2" s="23" t="s">
        <v>107</v>
      </c>
    </row>
    <row r="3" spans="1:8">
      <c r="A3" s="23" t="s">
        <v>108</v>
      </c>
    </row>
    <row r="6" spans="1:8" ht="15.95" thickBot="1">
      <c r="A6" t="s">
        <v>46</v>
      </c>
    </row>
    <row r="7" spans="1:8">
      <c r="B7" s="26"/>
      <c r="C7" s="26"/>
      <c r="D7" s="26" t="s">
        <v>47</v>
      </c>
      <c r="E7" s="26" t="s">
        <v>48</v>
      </c>
      <c r="F7" s="26" t="s">
        <v>49</v>
      </c>
      <c r="G7" s="26" t="s">
        <v>50</v>
      </c>
      <c r="H7" s="26" t="s">
        <v>50</v>
      </c>
    </row>
    <row r="8" spans="1:8" ht="15.95" thickBot="1">
      <c r="B8" s="27" t="s">
        <v>51</v>
      </c>
      <c r="C8" s="27" t="s">
        <v>52</v>
      </c>
      <c r="D8" s="27" t="s">
        <v>53</v>
      </c>
      <c r="E8" s="27" t="s">
        <v>54</v>
      </c>
      <c r="F8" s="27" t="s">
        <v>55</v>
      </c>
      <c r="G8" s="27" t="s">
        <v>56</v>
      </c>
      <c r="H8" s="27" t="s">
        <v>57</v>
      </c>
    </row>
    <row r="9" spans="1:8">
      <c r="B9" s="24" t="s">
        <v>58</v>
      </c>
      <c r="C9" s="24" t="s">
        <v>59</v>
      </c>
      <c r="D9" s="24">
        <v>60000</v>
      </c>
      <c r="E9" s="24">
        <v>0</v>
      </c>
      <c r="F9" s="24">
        <v>58</v>
      </c>
      <c r="G9" s="24">
        <v>108.24999999798395</v>
      </c>
      <c r="H9" s="24">
        <v>2</v>
      </c>
    </row>
    <row r="10" spans="1:8">
      <c r="B10" s="24" t="s">
        <v>60</v>
      </c>
      <c r="C10" s="24" t="s">
        <v>61</v>
      </c>
      <c r="D10" s="24">
        <v>0</v>
      </c>
      <c r="E10" s="24">
        <v>-2</v>
      </c>
      <c r="F10" s="24">
        <v>56</v>
      </c>
      <c r="G10" s="24">
        <v>2</v>
      </c>
      <c r="H10" s="24">
        <v>1E+30</v>
      </c>
    </row>
    <row r="11" spans="1:8">
      <c r="B11" s="24" t="s">
        <v>62</v>
      </c>
      <c r="C11" s="24" t="s">
        <v>63</v>
      </c>
      <c r="D11" s="24">
        <v>20000</v>
      </c>
      <c r="E11" s="24">
        <v>0</v>
      </c>
      <c r="F11" s="24">
        <v>39</v>
      </c>
      <c r="G11" s="24">
        <v>160.50000000483851</v>
      </c>
      <c r="H11" s="24">
        <v>2</v>
      </c>
    </row>
    <row r="12" spans="1:8">
      <c r="B12" s="24" t="s">
        <v>64</v>
      </c>
      <c r="C12" s="24" t="s">
        <v>65</v>
      </c>
      <c r="D12" s="24">
        <v>0</v>
      </c>
      <c r="E12" s="24">
        <v>-2</v>
      </c>
      <c r="F12" s="24">
        <v>37</v>
      </c>
      <c r="G12" s="24">
        <v>2</v>
      </c>
      <c r="H12" s="24">
        <v>1E+30</v>
      </c>
    </row>
    <row r="13" spans="1:8">
      <c r="B13" s="24" t="s">
        <v>66</v>
      </c>
      <c r="C13" s="24" t="s">
        <v>67</v>
      </c>
      <c r="D13" s="24">
        <v>90000</v>
      </c>
      <c r="E13" s="24">
        <v>0</v>
      </c>
      <c r="F13" s="24">
        <v>38</v>
      </c>
      <c r="G13" s="24">
        <v>1E+30</v>
      </c>
      <c r="H13" s="24">
        <v>3</v>
      </c>
    </row>
    <row r="14" spans="1:8">
      <c r="B14" s="24" t="s">
        <v>68</v>
      </c>
      <c r="C14" s="24" t="s">
        <v>69</v>
      </c>
      <c r="D14" s="24">
        <v>10000</v>
      </c>
      <c r="E14" s="24">
        <v>0</v>
      </c>
      <c r="F14" s="24">
        <v>35</v>
      </c>
      <c r="G14" s="24">
        <v>3</v>
      </c>
      <c r="H14" s="24">
        <v>35</v>
      </c>
    </row>
    <row r="15" spans="1:8">
      <c r="B15" s="24" t="s">
        <v>70</v>
      </c>
      <c r="C15" s="24" t="s">
        <v>71</v>
      </c>
      <c r="D15" s="24">
        <v>0</v>
      </c>
      <c r="E15" s="24">
        <v>-68</v>
      </c>
      <c r="F15" s="24">
        <v>68</v>
      </c>
      <c r="G15" s="24">
        <v>68</v>
      </c>
      <c r="H15" s="24">
        <v>1E+30</v>
      </c>
    </row>
    <row r="16" spans="1:8">
      <c r="B16" s="24" t="s">
        <v>72</v>
      </c>
      <c r="C16" s="24" t="s">
        <v>73</v>
      </c>
      <c r="D16" s="24">
        <v>0</v>
      </c>
      <c r="E16" s="24">
        <v>-68</v>
      </c>
      <c r="F16" s="24">
        <v>65</v>
      </c>
      <c r="G16" s="24">
        <v>68</v>
      </c>
      <c r="H16" s="24">
        <v>1E+30</v>
      </c>
    </row>
    <row r="17" spans="1:8">
      <c r="B17" s="24" t="s">
        <v>109</v>
      </c>
      <c r="C17" s="24" t="s">
        <v>110</v>
      </c>
      <c r="D17" s="24">
        <v>37700.000000026193</v>
      </c>
      <c r="E17" s="24">
        <v>0</v>
      </c>
      <c r="F17" s="24">
        <v>133</v>
      </c>
      <c r="G17" s="24">
        <v>1E+30</v>
      </c>
      <c r="H17" s="24">
        <v>68</v>
      </c>
    </row>
    <row r="18" spans="1:8">
      <c r="B18" s="24" t="s">
        <v>74</v>
      </c>
      <c r="C18" s="24" t="s">
        <v>75</v>
      </c>
      <c r="D18" s="24">
        <v>0</v>
      </c>
      <c r="E18" s="24">
        <v>-12.990000000041618</v>
      </c>
      <c r="F18" s="24">
        <v>-1</v>
      </c>
      <c r="G18" s="24">
        <v>12.990000000041618</v>
      </c>
      <c r="H18" s="24">
        <v>1E+30</v>
      </c>
    </row>
    <row r="19" spans="1:8">
      <c r="B19" s="24" t="s">
        <v>76</v>
      </c>
      <c r="C19" s="24" t="s">
        <v>77</v>
      </c>
      <c r="D19" s="24">
        <v>0</v>
      </c>
      <c r="E19" s="24">
        <v>-16.050000000250293</v>
      </c>
      <c r="F19" s="24">
        <v>-1</v>
      </c>
      <c r="G19" s="24">
        <v>16.050000000250293</v>
      </c>
      <c r="H19" s="24">
        <v>1E+30</v>
      </c>
    </row>
    <row r="20" spans="1:8">
      <c r="B20" s="24" t="s">
        <v>78</v>
      </c>
      <c r="C20" s="24" t="s">
        <v>79</v>
      </c>
      <c r="D20" s="24">
        <v>0</v>
      </c>
      <c r="E20" s="24">
        <v>-17.150000000132422</v>
      </c>
      <c r="F20" s="24">
        <v>-1</v>
      </c>
      <c r="G20" s="24">
        <v>17.150000000132422</v>
      </c>
      <c r="H20" s="24">
        <v>1E+30</v>
      </c>
    </row>
    <row r="21" spans="1:8" ht="15.95" thickBot="1">
      <c r="B21" s="25" t="s">
        <v>80</v>
      </c>
      <c r="C21" s="25" t="s">
        <v>81</v>
      </c>
      <c r="D21" s="25">
        <v>18000</v>
      </c>
      <c r="E21" s="25">
        <v>0</v>
      </c>
      <c r="F21" s="25">
        <v>-1</v>
      </c>
      <c r="G21" s="25">
        <v>1E+30</v>
      </c>
      <c r="H21" s="25">
        <v>12.990000000041618</v>
      </c>
    </row>
    <row r="23" spans="1:8" ht="15.95" thickBot="1">
      <c r="A23" t="s">
        <v>82</v>
      </c>
    </row>
    <row r="24" spans="1:8">
      <c r="B24" s="26"/>
      <c r="C24" s="26"/>
      <c r="D24" s="26" t="s">
        <v>47</v>
      </c>
      <c r="E24" s="26" t="s">
        <v>83</v>
      </c>
      <c r="F24" s="26" t="s">
        <v>84</v>
      </c>
      <c r="G24" s="26" t="s">
        <v>50</v>
      </c>
      <c r="H24" s="26" t="s">
        <v>50</v>
      </c>
    </row>
    <row r="25" spans="1:8" ht="15.95" thickBot="1">
      <c r="B25" s="27" t="s">
        <v>51</v>
      </c>
      <c r="C25" s="27" t="s">
        <v>52</v>
      </c>
      <c r="D25" s="27" t="s">
        <v>53</v>
      </c>
      <c r="E25" s="27" t="s">
        <v>85</v>
      </c>
      <c r="F25" s="27" t="s">
        <v>86</v>
      </c>
      <c r="G25" s="27" t="s">
        <v>56</v>
      </c>
      <c r="H25" s="27" t="s">
        <v>57</v>
      </c>
    </row>
    <row r="26" spans="1:8">
      <c r="B26" s="24" t="s">
        <v>87</v>
      </c>
      <c r="C26" s="24" t="s">
        <v>88</v>
      </c>
      <c r="D26" s="24">
        <v>80000</v>
      </c>
      <c r="E26" s="24">
        <v>0</v>
      </c>
      <c r="F26" s="24">
        <v>100000</v>
      </c>
      <c r="G26" s="24">
        <v>1E+30</v>
      </c>
      <c r="H26" s="24">
        <v>20000</v>
      </c>
    </row>
    <row r="27" spans="1:8">
      <c r="B27" s="24" t="s">
        <v>89</v>
      </c>
      <c r="C27" s="24" t="s">
        <v>90</v>
      </c>
      <c r="D27" s="24">
        <v>0</v>
      </c>
      <c r="E27" s="24">
        <v>0</v>
      </c>
      <c r="F27" s="24">
        <v>25000</v>
      </c>
      <c r="G27" s="24">
        <v>1E+30</v>
      </c>
      <c r="H27" s="24">
        <v>25000</v>
      </c>
    </row>
    <row r="28" spans="1:8">
      <c r="B28" s="24" t="s">
        <v>91</v>
      </c>
      <c r="C28" s="24" t="s">
        <v>92</v>
      </c>
      <c r="D28" s="24">
        <v>90000</v>
      </c>
      <c r="E28" s="24">
        <v>3</v>
      </c>
      <c r="F28" s="24">
        <v>90000</v>
      </c>
      <c r="G28" s="24">
        <v>10000</v>
      </c>
      <c r="H28" s="24">
        <v>14000</v>
      </c>
    </row>
    <row r="29" spans="1:8">
      <c r="B29" s="24" t="s">
        <v>93</v>
      </c>
      <c r="C29" s="24" t="s">
        <v>94</v>
      </c>
      <c r="D29" s="24">
        <v>10000</v>
      </c>
      <c r="E29" s="24">
        <v>0</v>
      </c>
      <c r="F29" s="24">
        <v>24000</v>
      </c>
      <c r="G29" s="24">
        <v>1E+30</v>
      </c>
      <c r="H29" s="24">
        <v>14000</v>
      </c>
    </row>
    <row r="30" spans="1:8">
      <c r="B30" s="24" t="s">
        <v>95</v>
      </c>
      <c r="C30" s="24" t="s">
        <v>96</v>
      </c>
      <c r="D30" s="24">
        <v>60000</v>
      </c>
      <c r="E30" s="24">
        <v>58</v>
      </c>
      <c r="F30" s="24">
        <v>0</v>
      </c>
      <c r="G30" s="24">
        <v>20000</v>
      </c>
      <c r="H30" s="24">
        <v>60000</v>
      </c>
    </row>
    <row r="31" spans="1:8">
      <c r="B31" s="24" t="s">
        <v>97</v>
      </c>
      <c r="C31" s="24" t="s">
        <v>98</v>
      </c>
      <c r="D31" s="24">
        <v>20000</v>
      </c>
      <c r="E31" s="24">
        <v>39</v>
      </c>
      <c r="F31" s="24">
        <v>0</v>
      </c>
      <c r="G31" s="24">
        <v>20000</v>
      </c>
      <c r="H31" s="24">
        <v>20000</v>
      </c>
    </row>
    <row r="32" spans="1:8">
      <c r="B32" s="24" t="s">
        <v>99</v>
      </c>
      <c r="C32" s="24" t="s">
        <v>100</v>
      </c>
      <c r="D32" s="24">
        <v>100000</v>
      </c>
      <c r="E32" s="24">
        <v>35</v>
      </c>
      <c r="F32" s="24">
        <v>0</v>
      </c>
      <c r="G32" s="24">
        <v>14000</v>
      </c>
      <c r="H32" s="24">
        <v>10000</v>
      </c>
    </row>
    <row r="33" spans="2:8">
      <c r="B33" s="24" t="s">
        <v>101</v>
      </c>
      <c r="C33" s="24" t="s">
        <v>102</v>
      </c>
      <c r="D33" s="24">
        <v>37700.000000026193</v>
      </c>
      <c r="E33" s="24">
        <v>133</v>
      </c>
      <c r="F33" s="24">
        <v>0</v>
      </c>
      <c r="G33" s="24">
        <v>1E+30</v>
      </c>
      <c r="H33" s="24">
        <v>37700.000000026193</v>
      </c>
    </row>
    <row r="34" spans="2:8" ht="15.95" thickBot="1">
      <c r="B34" s="25" t="s">
        <v>103</v>
      </c>
      <c r="C34" s="25" t="s">
        <v>104</v>
      </c>
      <c r="D34" s="25">
        <v>18000</v>
      </c>
      <c r="E34" s="25">
        <v>18.95000000019354</v>
      </c>
      <c r="F34" s="25">
        <v>18000</v>
      </c>
      <c r="G34" s="25">
        <v>1E+30</v>
      </c>
      <c r="H34" s="25">
        <v>18000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0327d23-ed11-4bd8-8bd2-181b593846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50923BC9A2E04E83780C553B44381D" ma:contentTypeVersion="10" ma:contentTypeDescription="Create a new document." ma:contentTypeScope="" ma:versionID="7b85d37170bc3a1851f94bf67af0fc2a">
  <xsd:schema xmlns:xsd="http://www.w3.org/2001/XMLSchema" xmlns:xs="http://www.w3.org/2001/XMLSchema" xmlns:p="http://schemas.microsoft.com/office/2006/metadata/properties" xmlns:ns3="f0327d23-ed11-4bd8-8bd2-181b593846d3" xmlns:ns4="7d7468c3-f097-403b-96ea-4a17948a9a20" targetNamespace="http://schemas.microsoft.com/office/2006/metadata/properties" ma:root="true" ma:fieldsID="efd84dc08f4b4949ad958487ba6fa626" ns3:_="" ns4:_="">
    <xsd:import namespace="f0327d23-ed11-4bd8-8bd2-181b593846d3"/>
    <xsd:import namespace="7d7468c3-f097-403b-96ea-4a17948a9a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327d23-ed11-4bd8-8bd2-181b593846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7468c3-f097-403b-96ea-4a17948a9a2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44B339-B14B-4EB4-9307-0E449CF2449B}"/>
</file>

<file path=customXml/itemProps2.xml><?xml version="1.0" encoding="utf-8"?>
<ds:datastoreItem xmlns:ds="http://schemas.openxmlformats.org/officeDocument/2006/customXml" ds:itemID="{2EBB028A-86F1-4C07-ABD7-282647A4409C}"/>
</file>

<file path=customXml/itemProps3.xml><?xml version="1.0" encoding="utf-8"?>
<ds:datastoreItem xmlns:ds="http://schemas.openxmlformats.org/officeDocument/2006/customXml" ds:itemID="{7D760A02-4FD3-4334-BB33-3DED1BD5EBDA}"/>
</file>

<file path=docMetadata/LabelInfo.xml><?xml version="1.0" encoding="utf-8"?>
<clbl:labelList xmlns:clbl="http://schemas.microsoft.com/office/2020/mipLabelMetadata">
  <clbl:label id="{2c2b2d31-2e3e-4df1-b571-fb37c042ff1b}" enabled="0" method="" siteId="{2c2b2d31-2e3e-4df1-b571-fb37c042ff1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Nova Southeastern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yy21</dc:creator>
  <cp:keywords/>
  <dc:description/>
  <cp:lastModifiedBy>Judy Jimenez</cp:lastModifiedBy>
  <cp:revision/>
  <dcterms:created xsi:type="dcterms:W3CDTF">2011-11-16T18:33:40Z</dcterms:created>
  <dcterms:modified xsi:type="dcterms:W3CDTF">2024-01-07T16:39:23Z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0x0101006C50923BC9A2E04E83780C553B44381D</vt:lpwstr>
  </property>
</Properties>
</file>