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sabella Taylor\Desktop\excel-challenge\"/>
    </mc:Choice>
  </mc:AlternateContent>
  <xr:revisionPtr revIDLastSave="0" documentId="13_ncr:1_{34A77872-E4DB-464F-8737-7FD8AA361775}" xr6:coauthVersionLast="47" xr6:coauthVersionMax="47" xr10:uidLastSave="{00000000-0000-0000-0000-000000000000}"/>
  <bookViews>
    <workbookView xWindow="-28920" yWindow="-1095" windowWidth="29040" windowHeight="15720" activeTab="5" xr2:uid="{00000000-000D-0000-FFFF-FFFF00000000}"/>
  </bookViews>
  <sheets>
    <sheet name="analysis_per_category" sheetId="4" r:id="rId1"/>
    <sheet name="analysis_per_subcategory" sheetId="3" r:id="rId2"/>
    <sheet name="outcome_parent_category" sheetId="5" r:id="rId3"/>
    <sheet name="goal_analysis" sheetId="6" r:id="rId4"/>
    <sheet name="statistical_analysis" sheetId="11" r:id="rId5"/>
    <sheet name="Crowdfunding" sheetId="1" r:id="rId6"/>
  </sheets>
  <calcPr calcId="191029"/>
  <pivotCaches>
    <pivotCache cacheId="0" r:id="rId7"/>
    <pivotCache cacheId="1" r:id="rId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1" l="1"/>
  <c r="M8" i="11"/>
  <c r="K8" i="11"/>
  <c r="J8" i="11"/>
  <c r="I8" i="11"/>
  <c r="H8" i="11"/>
  <c r="M4" i="11"/>
  <c r="L4" i="11"/>
  <c r="K4" i="11"/>
  <c r="J4" i="11"/>
  <c r="I4" i="11"/>
  <c r="H4" i="11"/>
  <c r="H3" i="6"/>
  <c r="H4" i="6"/>
  <c r="H5" i="6"/>
  <c r="H6" i="6"/>
  <c r="H7" i="6"/>
  <c r="H8" i="6"/>
  <c r="H9" i="6"/>
  <c r="H10" i="6"/>
  <c r="H11" i="6"/>
  <c r="H12" i="6"/>
  <c r="H13" i="6"/>
  <c r="H2" i="6"/>
  <c r="G3" i="6"/>
  <c r="G4" i="6"/>
  <c r="G5" i="6"/>
  <c r="G6" i="6"/>
  <c r="G7" i="6"/>
  <c r="G8" i="6"/>
  <c r="G9" i="6"/>
  <c r="G10" i="6"/>
  <c r="G11" i="6"/>
  <c r="G12" i="6"/>
  <c r="G13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13" i="6"/>
  <c r="D13" i="6"/>
  <c r="C13" i="6"/>
  <c r="B13" i="6"/>
  <c r="B2" i="6"/>
  <c r="E2" i="6" s="1"/>
  <c r="E10" i="6"/>
  <c r="E11" i="6"/>
  <c r="E12" i="6"/>
  <c r="D12" i="6"/>
  <c r="C12" i="6"/>
  <c r="B12" i="6"/>
  <c r="D11" i="6"/>
  <c r="C11" i="6"/>
  <c r="B11" i="6"/>
  <c r="D10" i="6"/>
  <c r="C10" i="6"/>
  <c r="B10" i="6"/>
  <c r="E7" i="6"/>
  <c r="E8" i="6"/>
  <c r="E9" i="6"/>
  <c r="D9" i="6"/>
  <c r="C9" i="6"/>
  <c r="B9" i="6"/>
  <c r="D8" i="6"/>
  <c r="C8" i="6"/>
  <c r="B8" i="6"/>
  <c r="D7" i="6"/>
  <c r="C7" i="6"/>
  <c r="B7" i="6"/>
  <c r="E4" i="6"/>
  <c r="E5" i="6"/>
  <c r="E6" i="6"/>
  <c r="D6" i="6"/>
  <c r="C6" i="6"/>
  <c r="B6" i="6"/>
  <c r="B5" i="6"/>
  <c r="D5" i="6"/>
  <c r="C5" i="6"/>
  <c r="B4" i="6"/>
  <c r="D4" i="6"/>
  <c r="C4" i="6"/>
  <c r="B3" i="6"/>
  <c r="E3" i="6" s="1"/>
  <c r="D3" i="6"/>
  <c r="C3" i="6"/>
  <c r="D2" i="6"/>
  <c r="C2" i="6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6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2" i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4" i="1" a="1"/>
  <c r="Q4" i="1" s="1"/>
  <c r="Q5" i="1" a="1"/>
  <c r="Q5" i="1" s="1"/>
  <c r="Q6" i="1" a="1"/>
  <c r="Q6" i="1" s="1"/>
  <c r="Q2" i="1" a="1"/>
  <c r="Q2" i="1" s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3" i="1"/>
  <c r="P4" i="1"/>
  <c r="P5" i="1"/>
  <c r="P2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6" i="1"/>
  <c r="F5" i="1"/>
  <c r="F4" i="1"/>
  <c r="F2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<sst xmlns="http://schemas.openxmlformats.org/spreadsheetml/2006/main" count="7069" uniqueCount="2114">
  <si>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</si>
  <si>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</si>
  <si>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</si>
  <si>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</si>
  <si>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</si>
  <si>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</si>
  <si>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</si>
  <si>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</si>
  <si>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</si>
  <si>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</si>
  <si>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</si>
  <si>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</si>
  <si>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</si>
  <si>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</si>
  <si>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</si>
  <si>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</si>
  <si>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</si>
  <si>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</si>
  <si>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</si>
  <si>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</si>
  <si>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</si>
  <si>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</si>
  <si>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</si>
  <si>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</si>
  <si>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</si>
  <si>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</si>
  <si>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</si>
  <si>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</si>
  <si>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</si>
  <si>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</si>
  <si>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</si>
  <si>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</si>
  <si>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</si>
  <si>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</si>
  <si>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</si>
  <si>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</si>
  <si>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</si>
  <si>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</si>
  <si>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</si>
  <si>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</si>
  <si>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</si>
  <si>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</si>
  <si>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</si>
  <si>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</si>
  <si>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</si>
  <si>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</si>
  <si>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</si>
  <si>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</si>
  <si>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</si>
  <si>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</si>
  <si>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</si>
  <si>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</si>
  <si>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</si>
  <si>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</si>
  <si>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</si>
  <si>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</si>
  <si>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</si>
  <si>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</si>
  <si>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</si>
  <si>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</si>
  <si>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</si>
  <si>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</si>
  <si>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</si>
  <si>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</si>
  <si>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</si>
  <si>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</si>
  <si>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</si>
  <si>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</si>
  <si>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</si>
  <si>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</si>
  <si>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</si>
  <si>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</si>
  <si>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</si>
  <si>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</si>
  <si>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</si>
  <si>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</si>
  <si>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</si>
  <si>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</si>
  <si>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</si>
  <si>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</si>
  <si>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</si>
  <si>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</si>
  <si>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</si>
  <si>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</si>
  <si>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</si>
  <si>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</si>
  <si>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</si>
  <si>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</si>
  <si>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</si>
  <si>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</si>
  <si>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</si>
  <si>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</si>
  <si>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</si>
  <si>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</si>
  <si>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</si>
  <si>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</si>
  <si>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</si>
  <si>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</si>
  <si>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</si>
  <si>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</si>
  <si>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</si>
  <si>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</si>
  <si>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</si>
  <si>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</si>
  <si>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</si>
  <si>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</si>
  <si>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</si>
  <si>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</si>
  <si>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</si>
  <si>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</si>
  <si>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</si>
  <si>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</si>
  <si>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</si>
  <si>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</si>
  <si>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</si>
  <si>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</si>
  <si>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</si>
  <si>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</si>
  <si>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</si>
  <si>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</si>
  <si>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</si>
  <si>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</si>
  <si>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</si>
  <si>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</si>
  <si>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</si>
  <si>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</si>
  <si>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</si>
  <si>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</si>
  <si>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</si>
  <si>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</si>
  <si>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</si>
  <si>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</si>
  <si>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</si>
  <si>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</si>
  <si>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</si>
  <si>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</si>
  <si>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</si>
  <si>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</si>
  <si>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</si>
  <si>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</si>
  <si>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</si>
  <si>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</si>
  <si>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</si>
  <si>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</si>
  <si>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</si>
  <si>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</si>
  <si>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</si>
  <si>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</si>
  <si>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</si>
  <si>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</si>
  <si>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</si>
  <si>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</si>
  <si>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</si>
  <si>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</si>
  <si>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</si>
  <si>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</si>
  <si>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</si>
  <si>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</si>
  <si>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</si>
  <si>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</si>
  <si>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</si>
  <si>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</si>
  <si>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</si>
  <si>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</si>
  <si>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</si>
  <si>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</si>
  <si>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</si>
  <si>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</si>
  <si>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</si>
  <si>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</si>
  <si>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</si>
  <si>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</si>
  <si>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</si>
  <si>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</si>
  <si>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</si>
  <si>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</si>
  <si>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</si>
  <si>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</si>
  <si>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</si>
  <si>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</si>
  <si>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</si>
  <si>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</si>
  <si>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</si>
  <si>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</si>
  <si>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</si>
  <si>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</si>
  <si>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</si>
  <si>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</si>
  <si>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</si>
  <si>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</si>
  <si>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</si>
  <si>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</si>
  <si>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</si>
  <si>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</si>
  <si>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</si>
  <si>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</si>
  <si>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</si>
  <si>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</si>
  <si>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</si>
  <si>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</si>
  <si>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</si>
  <si>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</si>
  <si>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</si>
  <si>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</si>
  <si>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</si>
  <si>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</si>
  <si>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</si>
  <si>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</si>
  <si>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</si>
  <si>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</si>
  <si>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</si>
  <si>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</si>
  <si>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</si>
  <si>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</si>
  <si>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</si>
  <si>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</si>
  <si>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</si>
  <si>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</si>
  <si>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</si>
  <si>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</si>
  <si>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</si>
  <si>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</si>
  <si>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</si>
  <si>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</si>
  <si>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</si>
  <si>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</si>
  <si>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</si>
  <si>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</si>
  <si>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</si>
  <si>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</si>
  <si>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</si>
  <si>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</si>
  <si>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</si>
  <si>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</si>
  <si>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</si>
  <si>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</si>
  <si>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</si>
  <si>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</si>
  <si>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</si>
  <si>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</si>
  <si>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</si>
  <si>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</si>
  <si>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</si>
  <si>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</si>
  <si>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</si>
  <si>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</si>
  <si>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</si>
  <si>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</si>
  <si>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</si>
  <si>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</si>
  <si>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</si>
  <si>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</si>
  <si>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</si>
  <si>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</si>
  <si>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</si>
  <si>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</si>
  <si>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</si>
  <si>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</si>
  <si>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</si>
  <si>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</si>
  <si>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</si>
  <si>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</si>
  <si>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</si>
  <si>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</si>
  <si>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</si>
  <si>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</si>
  <si>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</si>
  <si>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</si>
  <si>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</si>
  <si>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</si>
  <si>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</si>
  <si>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</si>
  <si>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</si>
  <si>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</si>
  <si>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</si>
  <si>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</si>
  <si>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</si>
  <si>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</si>
  <si>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</si>
  <si>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</si>
  <si>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</si>
  <si>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</si>
  <si>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</si>
  <si>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</si>
  <si>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</si>
  <si>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</si>
  <si>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</si>
  <si>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</si>
  <si>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</si>
  <si>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</si>
  <si>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</si>
  <si>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</si>
  <si>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</si>
  <si>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</si>
  <si>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</si>
  <si>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</si>
  <si>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</si>
  <si>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</si>
  <si>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</si>
  <si>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</si>
  <si>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</si>
  <si>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</si>
  <si>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</si>
  <si>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</si>
  <si>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</si>
  <si>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</si>
  <si>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</si>
  <si>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</si>
  <si>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</si>
  <si>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</si>
  <si>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</si>
  <si>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</si>
  <si>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</si>
  <si>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</si>
  <si>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</si>
  <si>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</si>
  <si>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</si>
  <si>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</si>
  <si>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</si>
  <si>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</si>
  <si>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</si>
  <si>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</si>
  <si>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</si>
  <si>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</si>
  <si>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</si>
  <si>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</si>
  <si>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</si>
  <si>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</si>
  <si>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</si>
  <si>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</si>
  <si>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</si>
  <si>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</si>
  <si>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</si>
  <si>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</si>
  <si>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</si>
  <si>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</si>
  <si>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</si>
  <si>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</si>
  <si>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</si>
  <si>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</si>
  <si>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</si>
  <si>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</si>
  <si>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</si>
  <si>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</si>
  <si>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</si>
  <si>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</si>
  <si>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</si>
  <si>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</si>
  <si>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</si>
  <si>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</si>
  <si>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</si>
  <si>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</si>
  <si>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</si>
  <si>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</si>
  <si>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</si>
  <si>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</si>
  <si>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</si>
  <si>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</si>
  <si>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</si>
  <si>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</si>
  <si>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</si>
  <si>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</si>
  <si>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</si>
  <si>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</si>
  <si>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</si>
  <si>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</si>
  <si>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</si>
  <si>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</si>
  <si>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</si>
  <si>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</si>
  <si>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</si>
  <si>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</si>
  <si>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</si>
  <si>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</si>
  <si>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</si>
  <si>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</si>
  <si>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</si>
  <si>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</si>
  <si>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</si>
  <si>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</si>
  <si>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</si>
  <si>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</si>
  <si>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</si>
  <si>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</si>
  <si>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</si>
  <si>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</si>
  <si>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</si>
  <si>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</si>
  <si>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</si>
  <si>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</si>
  <si>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</si>
  <si>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</si>
  <si>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</si>
  <si>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</si>
  <si>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</si>
  <si>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</si>
  <si>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</si>
  <si>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</si>
  <si>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</si>
  <si>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</si>
  <si>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</si>
  <si>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</si>
  <si>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</si>
  <si>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</si>
  <si>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</si>
  <si>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</si>
  <si>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</si>
  <si>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</si>
  <si>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</si>
  <si>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</si>
  <si>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</si>
  <si>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</si>
  <si>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</si>
  <si>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</si>
  <si>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</si>
  <si>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</si>
  <si>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</si>
  <si>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</si>
  <si>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</si>
  <si>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</si>
  <si>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</si>
  <si>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</si>
  <si>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</si>
  <si>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</si>
  <si>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</si>
  <si>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</si>
  <si>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</si>
  <si>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</si>
  <si>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</si>
  <si>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</si>
  <si>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</si>
  <si>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</si>
  <si>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</si>
  <si>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</si>
  <si>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</si>
  <si>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</si>
  <si>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</si>
  <si>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</si>
  <si>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</si>
  <si>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</si>
  <si>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</si>
  <si>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</si>
  <si>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</si>
  <si>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</si>
  <si>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</si>
  <si>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</si>
  <si>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</si>
  <si>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</si>
  <si>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</si>
  <si>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</si>
  <si>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</si>
  <si>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</si>
  <si>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</si>
  <si>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</si>
  <si>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</si>
  <si>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</si>
  <si>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</si>
  <si>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</si>
  <si>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</si>
  <si>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</si>
  <si>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</si>
  <si>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</si>
  <si>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</si>
  <si>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</si>
  <si>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</si>
  <si>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</si>
  <si>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</si>
  <si>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</si>
  <si>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</si>
  <si>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</si>
  <si>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</si>
  <si>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</si>
  <si>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</si>
  <si>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</si>
  <si>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</si>
  <si>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</si>
  <si>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</si>
  <si>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</si>
  <si>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</si>
  <si>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</si>
  <si>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</si>
  <si>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</si>
  <si>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</si>
  <si>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</si>
  <si>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</si>
  <si>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</si>
  <si>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</si>
  <si>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</si>
  <si>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</si>
  <si>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</si>
  <si>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</si>
  <si>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</si>
  <si>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</si>
  <si>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</si>
  <si>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</si>
  <si>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</si>
  <si>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</si>
  <si>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</si>
  <si>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</si>
  <si>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</si>
  <si>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</si>
  <si>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</si>
  <si>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</si>
  <si>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</si>
  <si>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</si>
  <si>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</si>
  <si>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</si>
  <si>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</si>
  <si>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</si>
  <si>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</si>
  <si>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</si>
  <si>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</si>
  <si>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</si>
  <si>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</si>
  <si>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</si>
  <si>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</si>
  <si>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</si>
  <si>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</si>
  <si>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</si>
  <si>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</si>
  <si>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</si>
  <si>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</si>
  <si>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</si>
  <si>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</si>
  <si>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</si>
  <si>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</si>
  <si>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</si>
  <si>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</si>
  <si>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</si>
  <si>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</si>
  <si>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</si>
  <si>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</si>
  <si>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</si>
  <si>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</si>
  <si>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</si>
  <si>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</si>
  <si>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</si>
  <si>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</si>
  <si>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</si>
  <si>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</si>
  <si>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</si>
  <si>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</si>
  <si>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</si>
  <si>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</si>
  <si>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</si>
  <si>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</si>
  <si>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</si>
  <si>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</si>
  <si>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</si>
  <si>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</si>
  <si>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</si>
  <si>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</si>
  <si>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</si>
  <si>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</si>
  <si>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</si>
  <si>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</si>
  <si>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</si>
  <si>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</si>
  <si>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</si>
  <si>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</si>
  <si>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</si>
  <si>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</si>
  <si>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</si>
  <si>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</si>
  <si>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</si>
  <si>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</si>
  <si>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</si>
  <si>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</si>
  <si>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</si>
  <si>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</si>
  <si>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</si>
  <si>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</si>
  <si>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</si>
  <si>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</si>
  <si>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</si>
  <si>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</si>
  <si>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</si>
  <si>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</si>
  <si>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</si>
  <si>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</si>
  <si>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</si>
  <si>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</si>
  <si>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</si>
  <si>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</si>
  <si>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</si>
  <si>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</si>
  <si>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</si>
  <si>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</si>
  <si>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</si>
  <si>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</si>
  <si>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</si>
  <si>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</si>
  <si>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</si>
  <si>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</si>
  <si>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</si>
  <si>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</si>
  <si>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</si>
  <si>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</si>
  <si>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</si>
  <si>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</si>
  <si>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</si>
  <si>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</si>
  <si>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</si>
  <si>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</si>
  <si>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</si>
  <si>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</si>
  <si>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</si>
  <si>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</si>
  <si>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</si>
  <si>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</si>
  <si>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</si>
  <si>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</si>
  <si>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</si>
  <si>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</si>
  <si>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</si>
  <si>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</si>
  <si>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</si>
  <si>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</si>
  <si>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</si>
  <si>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</si>
  <si>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</si>
  <si>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</si>
  <si>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</si>
  <si>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</si>
  <si>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</si>
  <si>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</si>
  <si>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</si>
  <si>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</si>
  <si>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</si>
  <si>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</si>
  <si>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</si>
  <si>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</si>
  <si>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</si>
  <si>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</si>
  <si>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</si>
  <si>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</si>
  <si>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</si>
  <si>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</si>
  <si>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</si>
  <si>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</si>
  <si>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</si>
  <si>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</si>
  <si>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</si>
  <si>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</si>
  <si>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</si>
  <si>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</si>
  <si>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</si>
  <si>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</si>
  <si>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</si>
  <si>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</si>
  <si>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</si>
  <si>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</si>
  <si>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</si>
  <si>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</si>
  <si>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</si>
  <si>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</si>
  <si>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</si>
  <si>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</si>
  <si>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</si>
  <si>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</si>
  <si>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</si>
  <si>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</si>
  <si>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</si>
  <si>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</si>
  <si>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</si>
  <si>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</si>
  <si>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</si>
  <si>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</si>
  <si>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</si>
  <si>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</si>
  <si>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</si>
  <si>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</si>
  <si>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</si>
  <si>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</si>
  <si>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</si>
  <si>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</si>
  <si>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</si>
  <si>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</si>
  <si>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</si>
  <si>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</si>
  <si>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</si>
  <si>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</si>
  <si>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</si>
  <si>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</si>
  <si>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</si>
  <si>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</si>
  <si>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</si>
  <si>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</si>
  <si>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</si>
  <si>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</si>
  <si>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</si>
  <si>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</si>
  <si>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</si>
  <si>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</si>
  <si>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</si>
  <si>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</si>
  <si>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</si>
  <si>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</si>
  <si>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</si>
  <si>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</si>
  <si>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</si>
  <si>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</si>
  <si>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</si>
  <si>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</si>
  <si>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</si>
  <si>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</si>
  <si>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</si>
  <si>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</si>
  <si>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</si>
  <si>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</si>
  <si>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</si>
  <si>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</si>
  <si>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</si>
  <si>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</si>
  <si>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</si>
  <si>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</si>
  <si>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</si>
  <si>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</si>
  <si>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</si>
  <si>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</si>
  <si>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</si>
  <si>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</si>
  <si>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</si>
  <si>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</si>
  <si>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</si>
  <si>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</si>
  <si>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</si>
  <si>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</si>
  <si>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</si>
  <si>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</si>
  <si>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</si>
  <si>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</si>
  <si>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</si>
  <si>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</si>
  <si>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</si>
  <si>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</si>
  <si>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</si>
  <si>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</si>
  <si>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</si>
  <si>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</si>
  <si>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</si>
  <si>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</si>
  <si>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</si>
  <si>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</si>
  <si>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</si>
  <si>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</si>
  <si>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</si>
  <si>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</si>
  <si>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</si>
  <si>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</si>
  <si>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</si>
  <si>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</si>
  <si>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</si>
  <si>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</si>
  <si>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</si>
  <si>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</si>
  <si>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</si>
  <si>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</si>
  <si>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</si>
  <si>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</si>
  <si>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</si>
  <si>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</si>
  <si>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</si>
  <si>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</si>
  <si>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</si>
  <si>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</si>
  <si>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</si>
  <si>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</si>
  <si>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</si>
  <si>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</si>
  <si>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</si>
  <si>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</si>
  <si>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</si>
  <si>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</si>
  <si>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</si>
  <si>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</si>
  <si>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</si>
  <si>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</si>
  <si>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</si>
  <si>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</si>
  <si>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</si>
  <si>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</si>
  <si>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</si>
  <si>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</si>
  <si>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</si>
  <si>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</si>
  <si>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</si>
  <si>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</si>
  <si>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</si>
  <si>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</si>
  <si>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</si>
  <si>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</si>
  <si>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</si>
  <si>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</si>
  <si>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</si>
  <si>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</si>
  <si>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</si>
  <si>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</si>
  <si>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</si>
  <si>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</si>
  <si>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</si>
  <si>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</si>
  <si>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</si>
  <si>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</si>
  <si>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</si>
  <si>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</si>
  <si>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</si>
  <si>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</si>
  <si>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</si>
  <si>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</si>
  <si>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</si>
  <si>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</si>
  <si>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</si>
  <si>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</si>
  <si>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</si>
  <si>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</si>
  <si>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</si>
  <si>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</si>
  <si>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</si>
  <si>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</si>
  <si>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</si>
  <si>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</si>
  <si>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</si>
  <si>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</si>
  <si>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</si>
  <si>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</si>
  <si>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</si>
  <si>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</si>
  <si>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</si>
  <si>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</si>
  <si>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</si>
  <si>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</si>
  <si>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</si>
  <si>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</si>
  <si>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</si>
  <si>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</si>
  <si>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</si>
  <si>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</si>
  <si>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</si>
  <si>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</si>
  <si>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</si>
  <si>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</si>
  <si>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</si>
  <si>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</si>
  <si>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</si>
  <si>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</si>
  <si>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</si>
  <si>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</si>
  <si>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</si>
  <si>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</si>
  <si>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</si>
  <si>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</si>
  <si>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</si>
  <si>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</si>
  <si>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</si>
  <si>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</si>
  <si>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</si>
  <si>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</si>
  <si>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</si>
  <si>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</si>
  <si>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</si>
  <si>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</si>
  <si>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</si>
  <si>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</si>
  <si>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</si>
  <si>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</si>
  <si>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</si>
  <si>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</si>
  <si>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</si>
  <si>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</si>
  <si>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</si>
  <si>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</si>
  <si>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</si>
  <si>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</si>
  <si>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</si>
  <si>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</si>
  <si>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</si>
  <si>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</si>
  <si>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</si>
  <si>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</si>
  <si>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</si>
  <si>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</si>
  <si>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</si>
  <si>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</si>
  <si>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</si>
  <si>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</si>
  <si>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</si>
  <si>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</si>
  <si>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</si>
  <si>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</si>
  <si>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</si>
  <si>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</si>
  <si>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</si>
  <si>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</si>
  <si>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</si>
  <si>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</si>
  <si>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</si>
  <si>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</si>
  <si>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</si>
  <si>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</si>
  <si>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</si>
  <si>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</si>
  <si>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</si>
  <si>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</si>
  <si>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</si>
  <si>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</si>
  <si>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</si>
  <si>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</si>
  <si>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</si>
  <si>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</si>
  <si>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</si>
  <si>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</si>
  <si>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</si>
  <si>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</si>
  <si>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</si>
  <si>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</si>
  <si>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</si>
  <si>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</si>
  <si>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</si>
  <si>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</si>
  <si>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</si>
  <si>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</si>
  <si>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</si>
  <si>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</si>
  <si>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</si>
  <si>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</si>
  <si>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</si>
  <si>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</si>
  <si>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</si>
  <si>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</si>
  <si>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</si>
  <si>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</si>
  <si>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</si>
  <si>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</si>
  <si>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</si>
  <si>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</si>
  <si>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</si>
  <si>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</si>
  <si>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</si>
  <si>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</si>
  <si>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</si>
  <si>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</si>
  <si>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</si>
  <si>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</si>
  <si>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</si>
  <si>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</si>
  <si>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</si>
  <si>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</si>
  <si>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</si>
  <si>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</si>
  <si>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</si>
  <si>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</si>
  <si>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</si>
  <si>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</si>
  <si>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</si>
  <si>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</si>
  <si>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</si>
  <si>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</si>
  <si>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</si>
  <si>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</si>
  <si>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</si>
  <si>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</si>
  <si>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</si>
  <si>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</si>
  <si>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</si>
  <si>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</si>
  <si>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</si>
  <si>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</si>
  <si>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</si>
  <si>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</si>
  <si>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</si>
  <si>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</si>
  <si>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</si>
  <si>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</si>
  <si>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</si>
  <si>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</si>
  <si>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</si>
  <si>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</si>
  <si>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</si>
  <si>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</si>
  <si>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</si>
  <si>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</si>
  <si>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</si>
  <si>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</si>
  <si>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</si>
  <si>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</si>
  <si>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</si>
  <si>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</si>
  <si>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</si>
  <si>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</si>
  <si>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</si>
  <si>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</si>
  <si>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</si>
  <si>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</si>
  <si>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</si>
  <si>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</si>
  <si>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</si>
  <si>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</si>
  <si>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</si>
  <si>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</si>
  <si>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</si>
  <si>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</si>
  <si>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</si>
  <si>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</si>
  <si>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</si>
  <si>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</si>
  <si>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</si>
  <si>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</si>
  <si>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</si>
  <si>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</si>
  <si>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</si>
  <si>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</si>
  <si>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</si>
  <si>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</si>
  <si>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</si>
  <si>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</si>
  <si>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</si>
  <si>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</si>
  <si>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</si>
  <si>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</si>
  <si>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</si>
  <si>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</si>
  <si>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</si>
  <si>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</si>
  <si>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</si>
  <si>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</si>
  <si>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</si>
  <si>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</si>
  <si>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</si>
  <si>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</si>
  <si>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</si>
  <si>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</si>
  <si>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</si>
  <si>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</si>
  <si>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</si>
  <si>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</si>
  <si>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</si>
  <si>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</si>
  <si>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</si>
  <si>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</si>
  <si>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</si>
  <si>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</si>
  <si>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</si>
  <si>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</si>
  <si>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</si>
  <si>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</si>
  <si>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</si>
  <si>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</si>
  <si>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</si>
  <si>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</si>
  <si>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</si>
  <si>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</si>
  <si>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</si>
  <si>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</si>
  <si>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</si>
  <si>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</si>
  <si>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</si>
  <si>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</si>
  <si>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</si>
  <si>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</si>
  <si>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</si>
  <si>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</si>
  <si>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</si>
  <si>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</si>
  <si>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</si>
  <si>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</si>
  <si>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</si>
  <si>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</si>
  <si>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</si>
  <si>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</si>
  <si>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</si>
  <si>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</si>
  <si>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</si>
  <si>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</si>
  <si>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</si>
  <si>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</si>
  <si>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</si>
  <si>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</si>
  <si>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</si>
  <si>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</si>
  <si>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</si>
  <si>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</si>
  <si>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</si>
  <si>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</si>
  <si>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</si>
  <si>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</si>
  <si>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</si>
  <si>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</si>
  <si>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</si>
  <si>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</si>
  <si>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</si>
  <si>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</si>
  <si>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</si>
  <si>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</si>
  <si>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</si>
  <si>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</si>
  <si>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</si>
  <si>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</si>
  <si>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</si>
  <si>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</si>
  <si>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</si>
  <si>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</si>
  <si>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</si>
  <si>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</si>
  <si>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</si>
  <si>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</si>
  <si>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</si>
  <si>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</si>
  <si>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</si>
  <si>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</si>
  <si>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</si>
  <si>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</si>
  <si>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</si>
  <si>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</si>
  <si>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</si>
  <si>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</si>
  <si>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</si>
  <si>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</si>
  <si>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</si>
  <si>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</si>
  <si>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</si>
  <si>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</si>
  <si>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</si>
  <si>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</si>
  <si>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</si>
  <si>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</si>
  <si>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</si>
  <si>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</si>
  <si>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</si>
  <si>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</si>
  <si>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</si>
  <si>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</si>
  <si>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</si>
  <si>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</si>
  <si>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</si>
  <si>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</si>
  <si>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</si>
  <si>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</si>
  <si>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</si>
  <si>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</si>
  <si>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</si>
  <si>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</si>
  <si>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</si>
  <si>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</si>
  <si>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</si>
  <si>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</si>
  <si>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</si>
  <si>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</si>
  <si>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</si>
  <si>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</si>
  <si>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</si>
  <si>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</si>
  <si>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</si>
  <si>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</si>
  <si>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</si>
  <si>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</si>
  <si>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</si>
  <si>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</si>
  <si>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</si>
  <si>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</si>
  <si>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</si>
  <si>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</si>
  <si>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</si>
  <si>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</si>
  <si>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</si>
  <si>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</si>
  <si>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</si>
  <si>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</si>
  <si>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</si>
  <si>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</si>
  <si>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</si>
  <si>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</si>
  <si>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</si>
  <si>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</si>
  <si>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</si>
  <si>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</si>
  <si>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</si>
  <si>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</si>
  <si>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</si>
  <si>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</si>
  <si>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</si>
  <si>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</si>
  <si>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</si>
  <si>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</si>
  <si>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</si>
  <si>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</si>
  <si>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</si>
  <si>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</si>
  <si>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</si>
  <si>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</si>
  <si>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</si>
  <si>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</si>
  <si>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</si>
  <si>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</si>
  <si>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</si>
  <si>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</si>
  <si>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</si>
  <si>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</si>
  <si>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</si>
  <si>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</si>
  <si>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</si>
  <si>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</si>
  <si>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</si>
  <si>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</si>
  <si>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</si>
  <si>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</si>
  <si>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</si>
  <si>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</si>
  <si>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</si>
  <si>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</si>
  <si>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</si>
  <si>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</si>
  <si>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</si>
  <si>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</si>
  <si>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</si>
  <si>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</si>
  <si>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</si>
  <si>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</si>
  <si>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</si>
  <si>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</si>
  <si>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</si>
  <si>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</si>
  <si>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</si>
  <si>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</si>
  <si>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</si>
  <si>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</si>
  <si>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</si>
  <si>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</si>
  <si>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</si>
  <si>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</si>
  <si>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</si>
  <si>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</si>
  <si>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</si>
  <si>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</si>
  <si>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</si>
  <si>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</si>
  <si>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</si>
  <si>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</si>
  <si>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</si>
  <si>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</si>
  <si>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</si>
  <si>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</si>
  <si>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</si>
  <si>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</si>
  <si>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</si>
  <si>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</si>
  <si>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</si>
  <si>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</si>
  <si>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</si>
  <si>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</si>
  <si>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</si>
  <si>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</si>
  <si>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</si>
  <si>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</si>
  <si>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</si>
  <si>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</si>
  <si>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</si>
  <si>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</si>
  <si>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</si>
  <si>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</si>
  <si>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</si>
  <si>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</si>
  <si>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</si>
  <si>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</si>
  <si>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</si>
  <si>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</si>
  <si>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</si>
  <si>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</si>
  <si>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</si>
  <si>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</si>
  <si>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</si>
  <si>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</si>
  <si>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</si>
  <si>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</si>
  <si>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</si>
  <si>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</si>
  <si>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</si>
  <si>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</si>
  <si>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</si>
  <si>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</si>
  <si>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</si>
  <si>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</si>
  <si>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</si>
  <si>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</si>
  <si>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</si>
  <si>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</si>
  <si>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</si>
  <si>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</si>
  <si>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</si>
  <si>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</si>
  <si>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</si>
  <si>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</si>
  <si>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</si>
  <si>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</si>
  <si>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</si>
  <si>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</si>
  <si>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</si>
  <si>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</si>
  <si>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</si>
  <si>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</si>
  <si>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</si>
  <si>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</si>
  <si>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</si>
  <si>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</si>
  <si>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</si>
  <si>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</si>
  <si>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</si>
  <si>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</si>
  <si>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</si>
  <si>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</si>
  <si>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</si>
  <si>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</si>
  <si>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</si>
  <si>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</si>
  <si>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</si>
  <si>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</si>
  <si>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</si>
  <si>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</si>
  <si>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</si>
  <si>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</si>
  <si>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</si>
  <si>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</si>
  <si>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</si>
  <si>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</si>
  <si>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</si>
  <si>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</si>
  <si>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</si>
  <si>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</si>
  <si>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</si>
  <si>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</si>
  <si>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</si>
  <si>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</si>
  <si>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</si>
  <si>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</si>
  <si>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</si>
  <si>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</si>
  <si>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</si>
  <si>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</si>
  <si>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</si>
  <si>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</si>
  <si>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</si>
  <si>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</si>
  <si>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</si>
  <si>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</si>
  <si>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</si>
  <si>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</si>
  <si>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</si>
  <si>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</si>
  <si>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</si>
  <si>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</si>
  <si>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</si>
  <si>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</si>
  <si>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</si>
  <si>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</si>
  <si>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</si>
  <si>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</si>
  <si>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</si>
  <si>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</si>
  <si>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</si>
  <si>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</si>
  <si>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</si>
  <si>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</si>
  <si>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</si>
  <si>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</si>
  <si>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</si>
  <si>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</si>
  <si>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</si>
  <si>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</si>
  <si>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</si>
  <si>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</si>
  <si>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</si>
  <si>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</si>
  <si>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</si>
  <si>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</si>
  <si>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</si>
  <si>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</si>
  <si>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</si>
  <si>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</si>
  <si>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</si>
  <si>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</si>
  <si>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</si>
  <si>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</si>
  <si>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</si>
  <si>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</si>
  <si>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</si>
  <si>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</si>
  <si>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</si>
  <si>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</si>
  <si>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</si>
  <si>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</si>
  <si>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</si>
  <si>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</si>
  <si>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</si>
  <si>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</si>
  <si>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</si>
  <si>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</si>
  <si>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</si>
  <si>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</si>
  <si>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</si>
  <si>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</si>
  <si>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</si>
  <si>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</si>
  <si>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</si>
  <si>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</si>
  <si>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</si>
  <si>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</si>
  <si>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</si>
  <si>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</si>
  <si>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</si>
  <si>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</si>
  <si>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</si>
  <si>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</si>
  <si>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</si>
  <si>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</si>
  <si>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</si>
  <si>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</si>
  <si>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</si>
  <si>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</si>
  <si>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</si>
  <si>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</si>
  <si>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</si>
  <si>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</si>
  <si>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</si>
  <si>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</si>
  <si>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</si>
  <si>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</si>
  <si>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</si>
  <si>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</si>
  <si>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</si>
  <si>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</si>
  <si>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</si>
  <si>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</si>
  <si>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</si>
  <si>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</si>
  <si>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</si>
  <si>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</si>
  <si>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</si>
  <si>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</si>
  <si>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</si>
  <si>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</si>
  <si>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</si>
  <si>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</si>
  <si>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</si>
  <si>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</si>
  <si>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</si>
  <si>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</si>
  <si>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</si>
  <si>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</si>
  <si>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</si>
  <si>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</si>
  <si>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</si>
  <si>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</si>
  <si>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</si>
  <si>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</si>
  <si>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</si>
  <si>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</si>
  <si>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</si>
  <si>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</si>
  <si>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</si>
  <si>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</si>
  <si>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</si>
  <si>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</si>
  <si>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</si>
  <si>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</si>
  <si>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</si>
  <si>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</si>
  <si>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</si>
  <si>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</si>
  <si>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</si>
  <si>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</si>
  <si>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</si>
  <si>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</si>
  <si>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</si>
  <si>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</si>
  <si>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</si>
  <si>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</si>
  <si>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</si>
  <si>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</si>
  <si>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</si>
  <si>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</si>
  <si>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</si>
  <si>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</si>
  <si>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</si>
  <si>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</si>
  <si>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</si>
  <si>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</si>
  <si>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</si>
  <si>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</si>
  <si>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</si>
  <si>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</si>
  <si>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</si>
  <si>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</si>
  <si>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</si>
  <si>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</si>
  <si>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</si>
  <si>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</si>
  <si>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</si>
  <si>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</si>
  <si>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</si>
  <si>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</si>
  <si>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</si>
  <si>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</si>
  <si>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</si>
  <si>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</si>
  <si>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</si>
  <si>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</si>
  <si>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</si>
  <si>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</si>
  <si>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</si>
  <si>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</si>
  <si>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</si>
  <si>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</si>
  <si>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</si>
  <si>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</si>
  <si>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</si>
  <si>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</si>
  <si>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</si>
  <si>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</si>
  <si>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</si>
  <si>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</si>
  <si>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</si>
  <si>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</si>
  <si>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</si>
  <si>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</si>
  <si>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</si>
  <si>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</si>
  <si>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</si>
  <si>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</si>
  <si>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</si>
  <si>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</si>
  <si>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</si>
  <si>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</si>
  <si>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</si>
  <si>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</si>
  <si>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</si>
  <si>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</si>
  <si>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</si>
  <si>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</si>
  <si>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</si>
  <si>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</si>
  <si>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</si>
  <si>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</si>
  <si>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</si>
  <si>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</si>
  <si>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</si>
  <si>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</si>
  <si>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</si>
  <si>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</si>
  <si>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</si>
  <si>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</si>
  <si>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</si>
  <si>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</si>
  <si>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</si>
  <si>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</si>
  <si>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</si>
  <si>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</si>
  <si>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</si>
  <si>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</si>
  <si>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</si>
  <si>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</si>
  <si>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</si>
  <si>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</si>
  <si>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</si>
  <si>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</si>
  <si>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</si>
  <si>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</si>
  <si>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</si>
  <si>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</si>
  <si>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</si>
  <si>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</si>
  <si>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</si>
  <si>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</si>
  <si>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</si>
  <si>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</si>
  <si>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</si>
  <si>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</si>
  <si>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</si>
  <si>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</si>
  <si>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</si>
  <si>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</si>
  <si>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</si>
  <si>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</si>
  <si>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</si>
  <si>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</si>
  <si>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</si>
  <si>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</si>
  <si>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</si>
  <si>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</si>
  <si>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</si>
  <si>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</si>
  <si>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</si>
  <si>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</si>
  <si>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</si>
  <si>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</si>
  <si>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</si>
  <si>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</si>
  <si>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</si>
  <si>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</si>
  <si>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</si>
  <si>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</si>
  <si>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</si>
  <si>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</si>
  <si>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</si>
  <si>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</si>
  <si>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</si>
  <si>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</si>
  <si>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</si>
  <si>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</si>
  <si>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</si>
  <si>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</si>
  <si>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</si>
  <si>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</si>
  <si>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</si>
  <si>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</si>
  <si>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</si>
  <si>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</si>
  <si>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</si>
  <si>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</si>
  <si>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</si>
  <si>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</si>
  <si>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</si>
  <si>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</si>
  <si>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</si>
  <si>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</si>
  <si>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</si>
  <si>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</si>
  <si>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</si>
  <si>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</si>
  <si>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</si>
  <si>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</si>
  <si>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</si>
  <si>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</si>
  <si>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</si>
  <si>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</si>
  <si>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</si>
  <si>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</si>
  <si>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</si>
  <si>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</si>
  <si>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</si>
  <si>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</si>
  <si>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</si>
  <si>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</si>
  <si>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</si>
  <si>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</si>
  <si>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</si>
  <si>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</si>
  <si>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</si>
  <si>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</si>
  <si>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</si>
  <si>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</si>
  <si>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</si>
  <si>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</si>
  <si>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</si>
  <si>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</si>
  <si>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</si>
  <si>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</si>
  <si>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</si>
  <si>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</si>
  <si>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</si>
  <si>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</si>
  <si>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</si>
  <si>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</si>
  <si>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</si>
  <si>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</si>
  <si>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</si>
  <si>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</si>
  <si>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</si>
  <si>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</si>
  <si>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</si>
  <si>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</si>
  <si>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</si>
  <si>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</si>
  <si>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</si>
  <si>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</si>
  <si>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</si>
  <si>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</si>
  <si>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</si>
  <si>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</si>
  <si>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</si>
  <si>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</si>
  <si>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</si>
  <si>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</si>
  <si>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</si>
  <si>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</si>
  <si>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</si>
  <si>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</si>
  <si>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</si>
  <si>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</si>
  <si>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</si>
  <si>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</si>
  <si>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</si>
  <si>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</si>
  <si>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</si>
  <si>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</si>
  <si>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</si>
  <si>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</si>
  <si>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</si>
  <si>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</si>
  <si>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</si>
  <si>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</si>
  <si>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</si>
  <si>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</si>
  <si>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</si>
  <si>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</si>
  <si>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</si>
  <si>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</si>
  <si>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</si>
  <si>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</si>
  <si>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</si>
  <si>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</si>
  <si>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</si>
  <si>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</si>
  <si>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</si>
  <si>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</si>
  <si>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</si>
  <si>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</si>
  <si>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</si>
  <si>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</si>
  <si>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</si>
  <si>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</si>
  <si>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</si>
  <si>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</si>
  <si>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</si>
  <si>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</si>
  <si>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</si>
  <si>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</si>
  <si>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</si>
  <si>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</si>
  <si>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</si>
  <si>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</si>
  <si>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</si>
  <si>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</si>
  <si>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</si>
  <si>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</si>
  <si>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</si>
  <si>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</si>
  <si>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</si>
  <si>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</si>
  <si>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</si>
  <si>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</si>
  <si>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</si>
  <si>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</si>
  <si>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</si>
  <si>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</si>
  <si>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</si>
  <si>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</si>
  <si>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</si>
  <si>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</si>
  <si>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</si>
  <si>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</si>
  <si>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</si>
  <si>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</si>
  <si>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</si>
  <si>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</si>
  <si>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</si>
  <si>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</si>
  <si>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</si>
  <si>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</si>
  <si>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</si>
  <si>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</si>
  <si>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</si>
  <si>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</si>
  <si>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</si>
  <si>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</si>
  <si>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</si>
  <si>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</si>
  <si>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</si>
  <si>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</si>
  <si>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</si>
  <si>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</si>
  <si>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</si>
  <si>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</si>
  <si>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</si>
  <si>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</si>
  <si>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</si>
  <si>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</si>
  <si>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</si>
  <si>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</si>
  <si>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</si>
  <si>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</si>
  <si>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</si>
  <si>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</si>
  <si>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</si>
  <si>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</si>
  <si>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</si>
  <si>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</si>
  <si>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</si>
  <si>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</si>
  <si>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</si>
  <si>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</si>
  <si>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</si>
  <si>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</si>
  <si>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</si>
  <si>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</si>
  <si>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</si>
  <si>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</si>
  <si>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</si>
  <si>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</si>
  <si>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</si>
  <si>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</si>
  <si>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</si>
  <si>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</si>
  <si>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</si>
  <si>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</si>
  <si>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</si>
  <si>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</si>
  <si>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</si>
  <si>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</si>
  <si>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</si>
  <si>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</si>
  <si>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</si>
  <si>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</si>
  <si>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</si>
  <si>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</si>
  <si>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</si>
  <si>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</si>
  <si>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</si>
  <si>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</si>
  <si>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</si>
  <si>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</si>
  <si>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</si>
  <si>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</si>
  <si>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</si>
  <si>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</si>
  <si>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</si>
  <si>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</si>
  <si>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</si>
  <si>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</si>
  <si>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</si>
  <si>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</si>
  <si>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</si>
  <si>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</si>
  <si>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</si>
  <si>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</si>
  <si>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</si>
  <si>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</si>
  <si>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</si>
  <si>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</si>
  <si>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</si>
  <si>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</si>
  <si>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</si>
  <si>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</si>
  <si>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</si>
  <si>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</si>
  <si>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</si>
  <si>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</si>
  <si>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</si>
  <si>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</si>
  <si>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</si>
  <si>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</si>
  <si>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</si>
  <si>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</si>
  <si>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</si>
  <si>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</si>
  <si>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</si>
  <si>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</si>
  <si>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</si>
  <si>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</si>
  <si>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</si>
  <si>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</si>
  <si>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</si>
  <si>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</si>
  <si>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</si>
  <si>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</si>
  <si>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</si>
  <si>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</si>
  <si>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</si>
  <si>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</si>
  <si>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</si>
  <si>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</si>
  <si>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</si>
  <si>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</si>
  <si>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</si>
  <si>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</si>
  <si>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</si>
  <si>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</si>
  <si>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</si>
  <si>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</si>
  <si>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</si>
  <si>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</si>
  <si>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</si>
  <si>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</si>
  <si>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</si>
  <si>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</si>
  <si>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</si>
  <si>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</si>
  <si>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</si>
  <si>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</si>
  <si>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</si>
  <si>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</si>
  <si>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</si>
  <si>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</si>
  <si>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</si>
  <si>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</si>
  <si>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</si>
  <si>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</si>
  <si>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</si>
  <si>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</si>
  <si>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</si>
  <si>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</si>
  <si>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</si>
  <si>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</si>
  <si>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</si>
  <si>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</si>
  <si>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</si>
  <si>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</si>
  <si>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</si>
  <si>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</si>
  <si>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</si>
  <si>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</si>
  <si>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</si>
  <si>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</si>
  <si>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</si>
  <si>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</si>
  <si>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</si>
  <si>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</si>
  <si>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</si>
  <si>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</si>
  <si>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</si>
  <si>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</si>
  <si>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</si>
  <si>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</si>
  <si>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</si>
  <si>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</si>
  <si>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</si>
  <si>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</si>
  <si>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</si>
  <si>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</si>
  <si>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</si>
  <si>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</si>
  <si>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</si>
  <si>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</si>
  <si>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</si>
  <si>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</si>
  <si>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</si>
  <si>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</si>
  <si>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</si>
  <si>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</si>
  <si>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</si>
  <si>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</si>
  <si>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</si>
  <si>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</si>
  <si>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</si>
  <si>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</si>
  <si>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</si>
  <si>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</si>
  <si>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</si>
  <si>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</si>
  <si>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</si>
  <si>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</si>
  <si>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</si>
  <si>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</si>
  <si>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</si>
  <si>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</si>
  <si>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</si>
  <si>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</si>
  <si>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</si>
  <si>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</si>
  <si>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</si>
  <si>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</si>
  <si>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</si>
  <si>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</si>
  <si>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</si>
  <si>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</si>
  <si>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</si>
  <si>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</si>
  <si>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</si>
  <si>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</si>
  <si>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</si>
  <si>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</si>
  <si>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</si>
  <si>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</si>
  <si>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</si>
  <si>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</si>
  <si>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</si>
  <si>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</si>
  <si>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</si>
  <si>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</si>
  <si>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</si>
  <si>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</si>
  <si>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</si>
  <si>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</si>
  <si>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</si>
  <si>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</si>
  <si>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</si>
  <si>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</si>
  <si>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</si>
  <si>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</si>
  <si>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</si>
  <si>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</si>
  <si>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</si>
  <si>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</si>
  <si>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</si>
  <si>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</si>
  <si>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</si>
  <si>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</si>
  <si>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</si>
  <si>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</si>
  <si>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</si>
  <si>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</si>
  <si>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</si>
  <si>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</si>
  <si>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</si>
  <si>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</si>
  <si>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</si>
  <si>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</si>
  <si>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</si>
  <si>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</si>
  <si>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</si>
  <si>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</si>
  <si>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</si>
  <si>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</si>
  <si>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</si>
  <si>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</si>
  <si>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</si>
  <si>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</si>
  <si>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</si>
  <si>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</si>
  <si>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</si>
  <si>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</si>
  <si>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</si>
  <si>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</si>
  <si>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</si>
  <si>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</si>
  <si>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</si>
  <si>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</si>
  <si>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</si>
  <si>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</si>
  <si>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</si>
  <si>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</si>
  <si>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Donations</t>
  </si>
  <si>
    <t>Parent Category</t>
  </si>
  <si>
    <t>Sub-Category</t>
  </si>
  <si>
    <t>food</t>
  </si>
  <si>
    <t>food trucks</t>
  </si>
  <si>
    <t>Row Labels</t>
  </si>
  <si>
    <t>Grand Total</t>
  </si>
  <si>
    <t>Column Labels</t>
  </si>
  <si>
    <t>film &amp; video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</si>
  <si>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</si>
  <si>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</si>
  <si>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</si>
  <si>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</si>
  <si>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</si>
  <si>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</si>
  <si>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</si>
  <si>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</si>
  <si>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</si>
  <si>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</si>
  <si>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</si>
  <si>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</si>
  <si>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</si>
  <si>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</si>
  <si>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</si>
  <si>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</si>
  <si>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</si>
  <si>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</si>
  <si>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</si>
  <si>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</si>
  <si>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</si>
  <si>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</si>
  <si>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</si>
  <si>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</si>
  <si>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</si>
  <si>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</si>
  <si>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</si>
  <si>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</si>
  <si>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</si>
  <si>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</si>
  <si>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</si>
  <si>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</si>
  <si>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</si>
  <si>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</si>
  <si>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</si>
  <si>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</si>
  <si>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</si>
  <si>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</si>
  <si>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</si>
  <si>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</si>
  <si>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</si>
  <si>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</si>
  <si>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</si>
  <si>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</si>
  <si>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</si>
  <si>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</si>
  <si>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</si>
  <si>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</si>
  <si>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</si>
  <si>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</si>
  <si>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</si>
  <si>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</si>
  <si>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</si>
  <si>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</si>
  <si>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</si>
  <si>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</si>
  <si>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</si>
  <si>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</si>
  <si>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</si>
  <si>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</si>
  <si>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</si>
  <si>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</si>
  <si>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</si>
  <si>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</si>
  <si>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</si>
  <si>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</si>
  <si>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</si>
  <si>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</si>
  <si>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</si>
  <si>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</si>
  <si>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</si>
  <si>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</si>
  <si>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Successful Campaign Backers Summary Statistics Table</t>
  </si>
  <si>
    <t>Failed Campaign Backers Summary Statistics Table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</si>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</sst>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3F3F"/>
      <color rgb="FF003192"/>
      <color rgb="FF87BE62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[CrowdfundingBook.xlsx]analysis_per_category!PivotTable3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analysis_per_category!$B$3:$B$4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analysis_per_category!$A$5:$A$14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analysis_per_category!$B$5:$B$14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F-4496-9DF1-AD5331C0F9CA}"/>
            </c:ext>
          </c:extLst>
        </c:ser>
        <c:ser>
          <c:idx val="1"/>
          <c:order val="1"/>
          <c:tx>
            <c:strRef>
              <c:f>analysis_per_category!$C$3:$C$4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analysis_per_category!$A$5:$A$14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analysis_per_category!$C$5:$C$14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F-4496-9DF1-AD5331C0F9CA}"/>
            </c:ext>
          </c:extLst>
        </c:ser>
        <c:ser>
          <c:idx val="2"/>
          <c:order val="2"/>
          <c:tx>
            <c:strRef>
              <c:f>analysis_per_category!$D$3:$D$4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analysis_per_category!$A$5:$A$14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analysis_per_category!$D$5:$D$14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9F-4496-9DF1-AD5331C0F9CA}"/>
            </c:ext>
          </c:extLst>
        </c:ser>
        <c:ser>
          <c:idx val="3"/>
          <c:order val="3"/>
          <c:tx>
            <c:strRef>
              <c:f>analysis_per_category!$E$3:$E$4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analysis_per_category!$A$5:$A$14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analysis_per_category!$E$5:$E$14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9F-4496-9DF1-AD5331C0F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4519871"/>
        <c:axId val="1844548575"/>
      </c:barChart>
      <c:catAx>
        <c:axId val="184451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548575"/>
        <c:crosses val="autoZero"/>
        <c:auto val="1"/>
        <c:lblAlgn val="ctr"/>
        <c:lblOffset val="100"/>
        <c:noMultiLvlLbl val="0"/>
      </c:catAx>
      <c:valAx>
        <c:axId val="184454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51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[CrowdfundingBook.xlsx]analysis_per_subcategory!PivotTable2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analysis_per_subcategory!$B$4:$B$5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analysis_per_subcategory!$A$6:$A$30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analysis_per_subcategory!$B$6:$B$30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0-4863-BA9E-23DD65969035}"/>
            </c:ext>
          </c:extLst>
        </c:ser>
        <c:ser>
          <c:idx val="1"/>
          <c:order val="1"/>
          <c:tx>
            <c:strRef>
              <c:f>analysis_per_subcategory!$C$4:$C$5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analysis_per_subcategory!$A$6:$A$30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analysis_per_subcategory!$C$6:$C$30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40-4863-BA9E-23DD65969035}"/>
            </c:ext>
          </c:extLst>
        </c:ser>
        <c:ser>
          <c:idx val="2"/>
          <c:order val="2"/>
          <c:tx>
            <c:strRef>
              <c:f>analysis_per_subcategory!$D$4:$D$5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analysis_per_subcategory!$A$6:$A$30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analysis_per_subcategory!$D$6:$D$30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40-4863-BA9E-23DD65969035}"/>
            </c:ext>
          </c:extLst>
        </c:ser>
        <c:ser>
          <c:idx val="3"/>
          <c:order val="3"/>
          <c:tx>
            <c:strRef>
              <c:f>analysis_per_subcategory!$E$4:$E$5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analysis_per_subcategory!$A$6:$A$30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analysis_per_subcategory!$E$6:$E$30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40-4863-BA9E-23DD65969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4541503"/>
        <c:axId val="1844544415"/>
      </c:barChart>
      <c:catAx>
        <c:axId val="184454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544415"/>
        <c:crosses val="autoZero"/>
        <c:auto val="1"/>
        <c:lblAlgn val="ctr"/>
        <c:lblOffset val="100"/>
        <c:noMultiLvlLbl val="0"/>
      </c:catAx>
      <c:valAx>
        <c:axId val="184454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54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[CrowdfundingBook.xlsx]outcome_parent_category!PivotTable4</c:name>
    <c:fmtId val="1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outcome_parent_category!$B$4:$B$5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outcome_parent_category!$A$6:$A$18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outcome_parent_category!$B$6:$B$18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59-4245-9674-0C770E07F096}"/>
            </c:ext>
          </c:extLst>
        </c:ser>
        <c:ser>
          <c:idx val="1"/>
          <c:order val="1"/>
          <c:tx>
            <c:strRef>
              <c:f>outcome_parent_category!$C$4:$C$5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outcome_parent_category!$A$6:$A$18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outcome_parent_category!$C$6:$C$18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59-4245-9674-0C770E07F096}"/>
            </c:ext>
          </c:extLst>
        </c:ser>
        <c:ser>
          <c:idx val="2"/>
          <c:order val="2"/>
          <c:tx>
            <c:strRef>
              <c:f>outcome_parent_category!$D$4:$D$5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outcome_parent_category!$A$6:$A$18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outcome_parent_category!$D$6:$D$18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59-4245-9674-0C770E07F096}"/>
            </c:ext>
          </c:extLst>
        </c:ser>
        <c:ser>
          <c:idx val="3"/>
          <c:order val="3"/>
          <c:tx>
            <c:strRef>
              <c:f>outcome_parent_category!$E$4:$E$5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outcome_parent_category!$A$6:$A$18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outcome_parent_category!$E$6:$E$18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59-4245-9674-0C770E07F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902399"/>
        <c:axId val="1921901983"/>
      </c:lineChart>
      <c:catAx>
        <c:axId val="192190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901983"/>
        <c:crosses val="autoZero"/>
        <c:auto val="1"/>
        <c:lblAlgn val="ctr"/>
        <c:lblOffset val="100"/>
        <c:noMultiLvlLbl val="0"/>
      </c:catAx>
      <c:valAx>
        <c:axId val="192190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90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E7-4546-A28B-71290DEB4ED5}"/>
            </c:ext>
          </c:extLst>
        </c:ser>
        <c:ser>
          <c:idx val="5"/>
          <c:order val="5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E7-4546-A28B-71290DEB4ED5}"/>
            </c:ext>
          </c:extLst>
        </c:ser>
        <c:ser>
          <c:idx val="6"/>
          <c:order val="6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E7-4546-A28B-71290DEB4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751792"/>
        <c:axId val="2266304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goal_analysis!$B$1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goal_analysis!$B$2:$B$13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9E7-4546-A28B-71290DEB4ED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9E7-4546-A28B-71290DEB4ED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9E7-4546-A28B-71290DEB4ED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9E7-4546-A28B-71290DEB4ED5}"/>
                  </c:ext>
                </c:extLst>
              </c15:ser>
            </c15:filteredLineSeries>
          </c:ext>
        </c:extLst>
      </c:lineChart>
      <c:catAx>
        <c:axId val="32275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630496"/>
        <c:crosses val="autoZero"/>
        <c:auto val="1"/>
        <c:lblAlgn val="ctr"/>
        <c:lblOffset val="100"/>
        <c:noMultiLvlLbl val="0"/>
      </c:catAx>
      <c:valAx>
        <c:axId val="22663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75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646746</xdr:colOff>
      <xdr:row>0</xdr:row>
      <xdr:rowOff>186689</xdr:rowOff>
    </xdr:from>
    <xdr:to>
      <xdr:col>15</xdr:col>
      <xdr:colOff>657225</xdr:colOff>
      <xdr:row>19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4D0D29-0F34-383A-67F0-BD8201CB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536256</xdr:colOff>
      <xdr:row>2</xdr:row>
      <xdr:rowOff>34290</xdr:rowOff>
    </xdr:from>
    <xdr:to>
      <xdr:col>11</xdr:col>
      <xdr:colOff>38099</xdr:colOff>
      <xdr:row>29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83628F-A635-9010-9F3C-4C463A38D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</xdr:colOff>
      <xdr:row>0</xdr:row>
      <xdr:rowOff>72390</xdr:rowOff>
    </xdr:from>
    <xdr:to>
      <xdr:col>15</xdr:col>
      <xdr:colOff>438150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D24FFD-B743-1DF5-B47D-E6499F8A9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191452</xdr:colOff>
      <xdr:row>14</xdr:row>
      <xdr:rowOff>1905</xdr:rowOff>
    </xdr:from>
    <xdr:to>
      <xdr:col>7</xdr:col>
      <xdr:colOff>1386840</xdr:colOff>
      <xdr:row>31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3C52BE-8BDD-BD67-D2D2-A13FBA7F8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bella Taylor" refreshedDate="44857.56283761574" createdVersion="8" refreshedVersion="8" minRefreshableVersion="3" recordCount="1000" xr:uid="{08325994-D0E2-4B88-8384-64D75B961AC6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9">
      <sharedItems containsSemiMixedTypes="0" containsString="0" containsNumber="1" minValue="0" maxValue="23.388333333333332"/>
    </cacheField>
    <cacheField name="Average Donations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bella Taylor" refreshedDate="44857.586506018517" createdVersion="8" refreshedVersion="8" minRefreshableVersion="3" recordCount="1000" xr:uid="{C597C337-727D-480B-959B-838470A16D0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s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2617E9-2A74-4BD8-B46F-AEDB65421FC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804337-0079-4056-BAD0-7A87D085705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8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D164C8-144D-4229-B045-B25033AB9981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8721-B934-406B-945A-4EFCB6D5BC1B}">
  <dimension ref="A1:F14"/>
  <sheetViews>
    <sheetView workbookViewId="0">
      <selection activeCell="L26" sqref="L2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2070</v>
      </c>
    </row>
    <row r="3" spans="1:6" x14ac:dyDescent="0.25">
      <c r="A3" s="5" t="s">
        <v>2069</v>
      </c>
      <c r="B3" s="5" t="s">
        <v>2037</v>
      </c>
    </row>
    <row r="4" spans="1:6" x14ac:dyDescent="0.25">
      <c r="A4" s="5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25">
      <c r="A5" s="6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2040</v>
      </c>
      <c r="E8">
        <v>4</v>
      </c>
      <c r="F8">
        <v>4</v>
      </c>
    </row>
    <row r="9" spans="1:6" x14ac:dyDescent="0.25">
      <c r="A9" s="6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2036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B34E-1751-4F02-80AD-9BFF320A924F}">
  <dimension ref="A1:F30"/>
  <sheetViews>
    <sheetView topLeftCell="A4" workbookViewId="0">
      <selection activeCell="E36" sqref="E36"/>
    </sheetView>
  </sheetViews>
  <sheetFormatPr defaultRowHeight="15.75" x14ac:dyDescent="0.25"/>
  <cols>
    <col min="1" max="1" width="17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0.5" bestFit="1" customWidth="1"/>
    <col min="8" max="8" width="16.5" bestFit="1" customWidth="1"/>
    <col min="9" max="9" width="20.5" bestFit="1" customWidth="1"/>
    <col min="10" max="10" width="21.625" bestFit="1" customWidth="1"/>
    <col min="11" max="11" width="25.625" bestFit="1" customWidth="1"/>
    <col min="12" max="12" width="4.625" bestFit="1" customWidth="1"/>
    <col min="13" max="13" width="6.125" bestFit="1" customWidth="1"/>
    <col min="14" max="14" width="9.125" bestFit="1" customWidth="1"/>
    <col min="15" max="15" width="11.5" bestFit="1" customWidth="1"/>
    <col min="16" max="16" width="4.5" bestFit="1" customWidth="1"/>
    <col min="17" max="17" width="13.375" bestFit="1" customWidth="1"/>
    <col min="18" max="18" width="9.625" bestFit="1" customWidth="1"/>
    <col min="19" max="19" width="12.375" bestFit="1" customWidth="1"/>
    <col min="20" max="20" width="6.375" bestFit="1" customWidth="1"/>
    <col min="21" max="21" width="12.5" bestFit="1" customWidth="1"/>
    <col min="22" max="22" width="6.375" bestFit="1" customWidth="1"/>
    <col min="23" max="23" width="10.625" bestFit="1" customWidth="1"/>
    <col min="24" max="24" width="9.375" bestFit="1" customWidth="1"/>
    <col min="25" max="25" width="4" bestFit="1" customWidth="1"/>
    <col min="26" max="26" width="5.75" bestFit="1" customWidth="1"/>
    <col min="27" max="27" width="12.625" bestFit="1" customWidth="1"/>
    <col min="28" max="28" width="9.75" bestFit="1" customWidth="1"/>
    <col min="29" max="29" width="18" bestFit="1" customWidth="1"/>
    <col min="30" max="30" width="5.25" bestFit="1" customWidth="1"/>
    <col min="31" max="31" width="15.375" bestFit="1" customWidth="1"/>
    <col min="32" max="32" width="4.625" bestFit="1" customWidth="1"/>
    <col min="33" max="33" width="13.125" bestFit="1" customWidth="1"/>
    <col min="34" max="34" width="6.125" bestFit="1" customWidth="1"/>
    <col min="35" max="35" width="9.125" bestFit="1" customWidth="1"/>
    <col min="36" max="36" width="11" bestFit="1" customWidth="1"/>
    <col min="37" max="37" width="11.5" bestFit="1" customWidth="1"/>
    <col min="38" max="38" width="9.5" bestFit="1" customWidth="1"/>
    <col min="39" max="39" width="4.5" bestFit="1" customWidth="1"/>
    <col min="40" max="40" width="10.5" bestFit="1" customWidth="1"/>
    <col min="41" max="41" width="9.625" bestFit="1" customWidth="1"/>
    <col min="42" max="42" width="12.375" bestFit="1" customWidth="1"/>
    <col min="43" max="43" width="6.375" bestFit="1" customWidth="1"/>
    <col min="44" max="44" width="12.625" bestFit="1" customWidth="1"/>
    <col min="45" max="45" width="9.75" bestFit="1" customWidth="1"/>
    <col min="46" max="46" width="18" bestFit="1" customWidth="1"/>
    <col min="47" max="47" width="5.25" bestFit="1" customWidth="1"/>
    <col min="48" max="48" width="6.125" bestFit="1" customWidth="1"/>
    <col min="49" max="49" width="11.5" bestFit="1" customWidth="1"/>
    <col min="50" max="50" width="9.5" bestFit="1" customWidth="1"/>
    <col min="51" max="51" width="4.5" bestFit="1" customWidth="1"/>
    <col min="52" max="52" width="8.75" bestFit="1" customWidth="1"/>
    <col min="53" max="53" width="11.125" bestFit="1" customWidth="1"/>
    <col min="54" max="54" width="5.75" bestFit="1" customWidth="1"/>
    <col min="55" max="55" width="12.375" bestFit="1" customWidth="1"/>
    <col min="56" max="56" width="6.375" bestFit="1" customWidth="1"/>
    <col min="57" max="57" width="12.5" bestFit="1" customWidth="1"/>
    <col min="58" max="58" width="6.375" bestFit="1" customWidth="1"/>
    <col min="59" max="59" width="10.625" bestFit="1" customWidth="1"/>
    <col min="60" max="60" width="9.375" bestFit="1" customWidth="1"/>
    <col min="61" max="61" width="4" bestFit="1" customWidth="1"/>
    <col min="62" max="62" width="5.75" bestFit="1" customWidth="1"/>
    <col min="63" max="63" width="12.625" bestFit="1" customWidth="1"/>
    <col min="64" max="64" width="9.75" bestFit="1" customWidth="1"/>
    <col min="65" max="65" width="18" bestFit="1" customWidth="1"/>
    <col min="66" max="66" width="5.25" bestFit="1" customWidth="1"/>
    <col min="67" max="67" width="15.375" bestFit="1" customWidth="1"/>
    <col min="68" max="68" width="4.625" bestFit="1" customWidth="1"/>
    <col min="69" max="69" width="13.125" bestFit="1" customWidth="1"/>
    <col min="70" max="70" width="6.125" bestFit="1" customWidth="1"/>
    <col min="71" max="71" width="9.125" bestFit="1" customWidth="1"/>
    <col min="72" max="72" width="11" bestFit="1" customWidth="1"/>
    <col min="73" max="73" width="11.5" bestFit="1" customWidth="1"/>
    <col min="74" max="74" width="9.5" bestFit="1" customWidth="1"/>
    <col min="75" max="75" width="4.5" bestFit="1" customWidth="1"/>
    <col min="76" max="76" width="11.25" bestFit="1" customWidth="1"/>
    <col min="77" max="77" width="14.25" bestFit="1" customWidth="1"/>
    <col min="78" max="78" width="11" bestFit="1" customWidth="1"/>
  </cols>
  <sheetData>
    <row r="1" spans="1:6" x14ac:dyDescent="0.25">
      <c r="A1" s="5" t="s">
        <v>6</v>
      </c>
      <c r="B1" t="s">
        <v>2070</v>
      </c>
    </row>
    <row r="2" spans="1:6" x14ac:dyDescent="0.25">
      <c r="A2" s="5" t="s">
        <v>2031</v>
      </c>
      <c r="B2" t="s">
        <v>2070</v>
      </c>
    </row>
    <row r="4" spans="1:6" x14ac:dyDescent="0.25">
      <c r="A4" s="5" t="s">
        <v>2069</v>
      </c>
      <c r="B4" s="5" t="s">
        <v>2037</v>
      </c>
    </row>
    <row r="5" spans="1:6" x14ac:dyDescent="0.25">
      <c r="A5" s="5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5">
      <c r="A6" s="6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2054</v>
      </c>
      <c r="E7">
        <v>4</v>
      </c>
      <c r="F7">
        <v>4</v>
      </c>
    </row>
    <row r="8" spans="1:6" x14ac:dyDescent="0.25">
      <c r="A8" s="6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2055</v>
      </c>
      <c r="C10">
        <v>8</v>
      </c>
      <c r="E10">
        <v>10</v>
      </c>
      <c r="F10">
        <v>18</v>
      </c>
    </row>
    <row r="11" spans="1:6" x14ac:dyDescent="0.25">
      <c r="A11" s="6" t="s">
        <v>2062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2058</v>
      </c>
      <c r="C15">
        <v>3</v>
      </c>
      <c r="E15">
        <v>4</v>
      </c>
      <c r="F15">
        <v>7</v>
      </c>
    </row>
    <row r="16" spans="1:6" x14ac:dyDescent="0.25">
      <c r="A16" s="6" t="s">
        <v>2052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2063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2068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2064</v>
      </c>
      <c r="C20">
        <v>4</v>
      </c>
      <c r="E20">
        <v>4</v>
      </c>
      <c r="F20">
        <v>8</v>
      </c>
    </row>
    <row r="21" spans="1:6" x14ac:dyDescent="0.25">
      <c r="A21" s="6" t="s">
        <v>2059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2049</v>
      </c>
      <c r="C22">
        <v>9</v>
      </c>
      <c r="E22">
        <v>5</v>
      </c>
      <c r="F22">
        <v>14</v>
      </c>
    </row>
    <row r="23" spans="1:6" x14ac:dyDescent="0.25">
      <c r="A23" s="6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2051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2065</v>
      </c>
      <c r="C25">
        <v>7</v>
      </c>
      <c r="E25">
        <v>14</v>
      </c>
      <c r="F25">
        <v>21</v>
      </c>
    </row>
    <row r="26" spans="1:6" x14ac:dyDescent="0.25">
      <c r="A26" s="6" t="s">
        <v>2053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2066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2067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2060</v>
      </c>
      <c r="E29">
        <v>3</v>
      </c>
      <c r="F29">
        <v>3</v>
      </c>
    </row>
    <row r="30" spans="1:6" x14ac:dyDescent="0.25">
      <c r="A30" s="6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1573-0A76-4E2D-B9B2-DB929FAACCC7}">
  <dimension ref="A1:F18"/>
  <sheetViews>
    <sheetView workbookViewId="0">
      <selection activeCell="T19" sqref="T1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2031</v>
      </c>
      <c r="B1" t="s">
        <v>2070</v>
      </c>
    </row>
    <row r="2" spans="1:6" x14ac:dyDescent="0.25">
      <c r="A2" s="5" t="s">
        <v>2085</v>
      </c>
      <c r="B2" t="s">
        <v>2070</v>
      </c>
    </row>
    <row r="4" spans="1:6" x14ac:dyDescent="0.25">
      <c r="A4" s="5" t="s">
        <v>2069</v>
      </c>
      <c r="B4" s="5" t="s">
        <v>2037</v>
      </c>
    </row>
    <row r="5" spans="1:6" x14ac:dyDescent="0.25">
      <c r="A5" s="5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5">
      <c r="A6" s="8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8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8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8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8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8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8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8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8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8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8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8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8" t="s">
        <v>2036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2894-2E79-4BFD-8ED2-787965C05EDE}">
  <dimension ref="A1:H18"/>
  <sheetViews>
    <sheetView workbookViewId="0">
      <selection activeCell="L15" sqref="L15"/>
    </sheetView>
  </sheetViews>
  <sheetFormatPr defaultRowHeight="15.75" x14ac:dyDescent="0.25"/>
  <cols>
    <col min="1" max="1" width="27.375" bestFit="1" customWidth="1"/>
    <col min="2" max="2" width="16.75" bestFit="1" customWidth="1"/>
    <col min="3" max="3" width="13.25" bestFit="1" customWidth="1"/>
    <col min="4" max="4" width="15.875" bestFit="1" customWidth="1"/>
    <col min="5" max="5" width="12.25" bestFit="1" customWidth="1"/>
    <col min="6" max="6" width="19.25" bestFit="1" customWidth="1"/>
    <col min="7" max="7" width="15.75" bestFit="1" customWidth="1"/>
    <col min="8" max="8" width="18.37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COUNTIFS(Crowdfunding!D2:D1001, "&lt;1000", Crowdfunding!G2:G1001, "Successful")</f>
        <v>30</v>
      </c>
      <c r="C2">
        <f>COUNTIFS(Crowdfunding!D2:D1001, "&lt;1000", Crowdfunding!G2:G1001, "Failed")</f>
        <v>20</v>
      </c>
      <c r="D2">
        <f>COUNTIFS(Crowdfunding!D2:D1001, "&lt;1000", Crowdfunding!G2:G1001, "canceled")</f>
        <v>1</v>
      </c>
      <c r="E2">
        <f>SUM(B2,C2,D2)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2095</v>
      </c>
      <c r="B3">
        <f>COUNTIFS(Crowdfunding!D2:D1001, "&gt;=1000",Crowdfunding!D2:D1001, "&lt;5000", Crowdfunding!G2:G1001, "Successful")</f>
        <v>191</v>
      </c>
      <c r="C3">
        <f>COUNTIFS(Crowdfunding!D2:D1001, "&gt;=1000",Crowdfunding!D2:D1001, "&lt;5000", Crowdfunding!G2:G1001, "failed")</f>
        <v>38</v>
      </c>
      <c r="D3">
        <f>COUNTIFS(Crowdfunding!D2:D1001, "&gt;=1000",Crowdfunding!D2:D1001, "&lt;5000", Crowdfunding!G2:G1001, "canceled")</f>
        <v>2</v>
      </c>
      <c r="E3">
        <f>SUM(B3,C3,D3)</f>
        <v>231</v>
      </c>
      <c r="F3" s="4">
        <f t="shared" ref="F3:F13" si="0">B3/E3</f>
        <v>0.82683982683982682</v>
      </c>
      <c r="G3" s="4">
        <f t="shared" ref="G3:G13" si="1">C3/E3</f>
        <v>0.16450216450216451</v>
      </c>
      <c r="H3" s="4">
        <f t="shared" ref="H3:H13" si="2">D3/E3</f>
        <v>8.658008658008658E-3</v>
      </c>
    </row>
    <row r="4" spans="1:8" x14ac:dyDescent="0.25">
      <c r="A4" t="s">
        <v>2096</v>
      </c>
      <c r="B4">
        <f>COUNTIFS(Crowdfunding!D2:D1001, "&gt;=5000",Crowdfunding!D2:D1001, "&lt;10000", Crowdfunding!G2:G1001, "Successful")</f>
        <v>164</v>
      </c>
      <c r="C4">
        <f>COUNTIFS(Crowdfunding!D2:D1001, "&gt;=5000",Crowdfunding!D2:D1001, "&lt;10000", Crowdfunding!G2:G1001, "failed")</f>
        <v>126</v>
      </c>
      <c r="D4">
        <f>COUNTIFS(Crowdfunding!D2:D1001, "&gt;=5000",Crowdfunding!D2:D1001, "&lt;10000", Crowdfunding!G2:G1001, "canceled")</f>
        <v>25</v>
      </c>
      <c r="E4">
        <f t="shared" ref="E4:E13" si="3">SUM(B4,C4,D4)</f>
        <v>315</v>
      </c>
      <c r="F4" s="4">
        <f t="shared" si="0"/>
        <v>0.52063492063492067</v>
      </c>
      <c r="G4" s="4">
        <f t="shared" si="1"/>
        <v>0.4</v>
      </c>
      <c r="H4" s="4">
        <f t="shared" si="2"/>
        <v>7.9365079365079361E-2</v>
      </c>
    </row>
    <row r="5" spans="1:8" x14ac:dyDescent="0.25">
      <c r="A5" t="s">
        <v>2097</v>
      </c>
      <c r="B5">
        <f>COUNTIFS(Crowdfunding!D2:D1001, "&gt;=10000",Crowdfunding!D2:D1001, "&lt;15000", Crowdfunding!G2:G1001, "Successful")</f>
        <v>4</v>
      </c>
      <c r="C5">
        <f>COUNTIFS(Crowdfunding!D2:D1001, "&gt;=10000",Crowdfunding!D2:D1001, "&lt;15000", Crowdfunding!G2:G1001, "failed")</f>
        <v>5</v>
      </c>
      <c r="D5">
        <f>COUNTIFS(Crowdfunding!D2:D1001, "&gt;=10000",Crowdfunding!D2:D1001, "&lt;15000", Crowdfunding!G2:G1001, "canceled")</f>
        <v>0</v>
      </c>
      <c r="E5">
        <f t="shared" si="3"/>
        <v>9</v>
      </c>
      <c r="F5" s="4">
        <f t="shared" si="0"/>
        <v>0.44444444444444442</v>
      </c>
      <c r="G5" s="4">
        <f t="shared" si="1"/>
        <v>0.55555555555555558</v>
      </c>
      <c r="H5" s="4">
        <f t="shared" si="2"/>
        <v>0</v>
      </c>
    </row>
    <row r="6" spans="1:8" x14ac:dyDescent="0.25">
      <c r="A6" t="s">
        <v>2098</v>
      </c>
      <c r="B6">
        <f>COUNTIFS(Crowdfunding!D2:D1001, "&gt;=15000",Crowdfunding!D2:D1001, "&lt;20000", Crowdfunding!G2:G1001, "Successful")</f>
        <v>10</v>
      </c>
      <c r="C6">
        <f>COUNTIFS(Crowdfunding!D2:D1001, "&gt;=15000",Crowdfunding!D2:D1001, "&lt;20000", Crowdfunding!G2:G1001, "failed")</f>
        <v>0</v>
      </c>
      <c r="D6">
        <f>COUNTIFS(Crowdfunding!D2:D1001, "&gt;=15000",Crowdfunding!D2:D1001, "&lt;20000", Crowdfunding!G2:G1001, "canceled")</f>
        <v>0</v>
      </c>
      <c r="E6">
        <f t="shared" si="3"/>
        <v>10</v>
      </c>
      <c r="F6" s="4">
        <f t="shared" si="0"/>
        <v>1</v>
      </c>
      <c r="G6" s="4">
        <f t="shared" si="1"/>
        <v>0</v>
      </c>
      <c r="H6" s="4">
        <f t="shared" si="2"/>
        <v>0</v>
      </c>
    </row>
    <row r="7" spans="1:8" x14ac:dyDescent="0.25">
      <c r="A7" t="s">
        <v>2099</v>
      </c>
      <c r="B7">
        <f>COUNTIFS(Crowdfunding!D2:D1001, "&gt;=20000",Crowdfunding!D2:D1001, "&lt;25000", Crowdfunding!G2:G1001, "Successful")</f>
        <v>7</v>
      </c>
      <c r="C7">
        <f>COUNTIFS(Crowdfunding!D2:D1001, "&gt;=20000",Crowdfunding!D2:D1001, "&lt;25000", Crowdfunding!G2:G1001, "failed")</f>
        <v>0</v>
      </c>
      <c r="D7">
        <f>COUNTIFS(Crowdfunding!D2:D1001, "&gt;=20000",Crowdfunding!D2:D1001, "&lt;25000", Crowdfunding!G2:G1001, "canceled")</f>
        <v>0</v>
      </c>
      <c r="E7">
        <f t="shared" si="3"/>
        <v>7</v>
      </c>
      <c r="F7" s="4">
        <f t="shared" si="0"/>
        <v>1</v>
      </c>
      <c r="G7" s="4">
        <f t="shared" si="1"/>
        <v>0</v>
      </c>
      <c r="H7" s="4">
        <f t="shared" si="2"/>
        <v>0</v>
      </c>
    </row>
    <row r="8" spans="1:8" x14ac:dyDescent="0.25">
      <c r="A8" t="s">
        <v>2100</v>
      </c>
      <c r="B8">
        <f>COUNTIFS(Crowdfunding!D2:D1001, "&gt;=25000",Crowdfunding!D2:D1001, "&lt;30000", Crowdfunding!G2:G1001, "Successful")</f>
        <v>11</v>
      </c>
      <c r="C8">
        <f>COUNTIFS(Crowdfunding!D2:D1001, "&gt;=25000",Crowdfunding!D2:D1001, "&lt;30000", Crowdfunding!G2:G1001, "failed")</f>
        <v>3</v>
      </c>
      <c r="D8">
        <f>COUNTIFS(Crowdfunding!D2:D1001, "&gt;=25000",Crowdfunding!D2:D1001, "&lt;30000", Crowdfunding!G2:G1001, "canceled")</f>
        <v>0</v>
      </c>
      <c r="E8">
        <f t="shared" si="3"/>
        <v>14</v>
      </c>
      <c r="F8" s="4">
        <f t="shared" si="0"/>
        <v>0.7857142857142857</v>
      </c>
      <c r="G8" s="4">
        <f t="shared" si="1"/>
        <v>0.21428571428571427</v>
      </c>
      <c r="H8" s="4">
        <f t="shared" si="2"/>
        <v>0</v>
      </c>
    </row>
    <row r="9" spans="1:8" x14ac:dyDescent="0.25">
      <c r="A9" t="s">
        <v>2101</v>
      </c>
      <c r="B9">
        <f>COUNTIFS(Crowdfunding!D2:D1001, "&gt;=30000",Crowdfunding!D2:D1001, "&lt;35000", Crowdfunding!G2:G1001, "Successful")</f>
        <v>7</v>
      </c>
      <c r="C9">
        <f>COUNTIFS(Crowdfunding!D2:D1001, "&gt;=30000",Crowdfunding!D2:D1001, "&lt;35000", Crowdfunding!G2:G1001, "failed")</f>
        <v>0</v>
      </c>
      <c r="D9">
        <f>COUNTIFS(Crowdfunding!D2:D1001, "&gt;=30000",Crowdfunding!D2:D1001, "&lt;35000", Crowdfunding!G2:G1001, "canceled")</f>
        <v>0</v>
      </c>
      <c r="E9">
        <f t="shared" si="3"/>
        <v>7</v>
      </c>
      <c r="F9" s="4">
        <f t="shared" si="0"/>
        <v>1</v>
      </c>
      <c r="G9" s="4">
        <f t="shared" si="1"/>
        <v>0</v>
      </c>
      <c r="H9" s="4">
        <f t="shared" si="2"/>
        <v>0</v>
      </c>
    </row>
    <row r="10" spans="1:8" x14ac:dyDescent="0.25">
      <c r="A10" t="s">
        <v>2102</v>
      </c>
      <c r="B10">
        <f>COUNTIFS(Crowdfunding!D2:D1001, "&gt;=35000",Crowdfunding!D2:D1001, "&lt;40000", Crowdfunding!G2:G1001, "Successful")</f>
        <v>8</v>
      </c>
      <c r="C10">
        <f>COUNTIFS(Crowdfunding!D2:D1001, "&gt;=35000",Crowdfunding!D2:D1001, "&lt;40000", Crowdfunding!G2:G1001, "failed")</f>
        <v>3</v>
      </c>
      <c r="D10">
        <f>COUNTIFS(Crowdfunding!D2:D1001, "&gt;=35000",Crowdfunding!D2:D1001, "&lt;40000", Crowdfunding!G2:G1001, "canceled")</f>
        <v>1</v>
      </c>
      <c r="E10">
        <f t="shared" si="3"/>
        <v>12</v>
      </c>
      <c r="F10" s="4">
        <f t="shared" si="0"/>
        <v>0.66666666666666663</v>
      </c>
      <c r="G10" s="4">
        <f t="shared" si="1"/>
        <v>0.25</v>
      </c>
      <c r="H10" s="4">
        <f t="shared" si="2"/>
        <v>8.3333333333333329E-2</v>
      </c>
    </row>
    <row r="11" spans="1:8" x14ac:dyDescent="0.25">
      <c r="A11" t="s">
        <v>2103</v>
      </c>
      <c r="B11">
        <f>COUNTIFS(Crowdfunding!D2:D1001, "&gt;=40000",Crowdfunding!D2:D1001, "&lt;45000", Crowdfunding!G2:G1001, "Successful")</f>
        <v>11</v>
      </c>
      <c r="C11">
        <f>COUNTIFS(Crowdfunding!D2:D1001, "&gt;=40000",Crowdfunding!D2:D1001, "&lt;45000", Crowdfunding!G2:G1001, "failed")</f>
        <v>3</v>
      </c>
      <c r="D11">
        <f>COUNTIFS(Crowdfunding!D2:D1001, "&gt;=40000",Crowdfunding!D2:D1001, "&lt;45000", Crowdfunding!G2:G1001, "canceled")</f>
        <v>0</v>
      </c>
      <c r="E11">
        <f t="shared" si="3"/>
        <v>14</v>
      </c>
      <c r="F11" s="4">
        <f t="shared" si="0"/>
        <v>0.7857142857142857</v>
      </c>
      <c r="G11" s="4">
        <f t="shared" si="1"/>
        <v>0.21428571428571427</v>
      </c>
      <c r="H11" s="4">
        <f t="shared" si="2"/>
        <v>0</v>
      </c>
    </row>
    <row r="12" spans="1:8" x14ac:dyDescent="0.25">
      <c r="A12" t="s">
        <v>2104</v>
      </c>
      <c r="B12">
        <f>COUNTIFS(Crowdfunding!D2:D1001, "&gt;=45000",Crowdfunding!D2:D1001, "&lt;50000", Crowdfunding!G2:G1001, "Successful")</f>
        <v>8</v>
      </c>
      <c r="C12">
        <f>COUNTIFS(Crowdfunding!D2:D1001, "&gt;=45000",Crowdfunding!D2:D1001, "&lt;50000", Crowdfunding!G2:G1001, "failed")</f>
        <v>3</v>
      </c>
      <c r="D12">
        <f>COUNTIFS(Crowdfunding!D2:D1001, "&gt;=45000",Crowdfunding!D2:D1001, "&lt;50000", Crowdfunding!G2:G1001, "canceled")</f>
        <v>0</v>
      </c>
      <c r="E12">
        <f t="shared" si="3"/>
        <v>11</v>
      </c>
      <c r="F12" s="4">
        <f t="shared" si="0"/>
        <v>0.72727272727272729</v>
      </c>
      <c r="G12" s="4">
        <f t="shared" si="1"/>
        <v>0.27272727272727271</v>
      </c>
      <c r="H12" s="4">
        <f t="shared" si="2"/>
        <v>0</v>
      </c>
    </row>
    <row r="13" spans="1:8" x14ac:dyDescent="0.25">
      <c r="A13" t="s">
        <v>2105</v>
      </c>
      <c r="B13">
        <f>COUNTIFS(Crowdfunding!D2:D1001, "&gt;=50000", Crowdfunding!G2:G1001, "Successful")</f>
        <v>114</v>
      </c>
      <c r="C13">
        <f>COUNTIFS(Crowdfunding!D2:D1001, "&gt;=50000", Crowdfunding!G2:G1001, "failed")</f>
        <v>163</v>
      </c>
      <c r="D13">
        <f>COUNTIFS(Crowdfunding!D2:D1001, "&gt;=50000", Crowdfunding!G2:G1001, "canceled")</f>
        <v>28</v>
      </c>
      <c r="E13">
        <f t="shared" si="3"/>
        <v>305</v>
      </c>
      <c r="F13" s="4">
        <f t="shared" si="0"/>
        <v>0.3737704918032787</v>
      </c>
      <c r="G13" s="4">
        <f t="shared" si="1"/>
        <v>0.53442622950819674</v>
      </c>
      <c r="H13" s="4">
        <f t="shared" si="2"/>
        <v>9.1803278688524587E-2</v>
      </c>
    </row>
    <row r="18" spans="6:6" x14ac:dyDescent="0.25">
      <c r="F18" s="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133C-4468-45F5-95D9-64DF0E765DFD}">
  <dimension ref="A1:M566"/>
  <sheetViews>
    <sheetView workbookViewId="0">
      <selection activeCell="F35" sqref="F35"/>
    </sheetView>
  </sheetViews>
  <sheetFormatPr defaultRowHeight="15.75" x14ac:dyDescent="0.25"/>
  <cols>
    <col min="1" max="1" width="9.375" bestFit="1" customWidth="1"/>
    <col min="2" max="2" width="13.5" bestFit="1" customWidth="1"/>
    <col min="3" max="3" width="8.5" bestFit="1" customWidth="1"/>
    <col min="4" max="4" width="13.5" bestFit="1" customWidth="1"/>
    <col min="13" max="13" width="11.875" bestFit="1" customWidth="1"/>
  </cols>
  <sheetData>
    <row r="1" spans="1:13" x14ac:dyDescent="0.25">
      <c r="A1" s="1" t="s">
        <v>4</v>
      </c>
      <c r="B1" s="1" t="s">
        <v>5</v>
      </c>
      <c r="C1" s="1" t="s">
        <v>4</v>
      </c>
      <c r="D1" s="1" t="s">
        <v>5</v>
      </c>
    </row>
    <row r="2" spans="1:13" x14ac:dyDescent="0.25">
      <c r="A2" t="s">
        <v>20</v>
      </c>
      <c r="B2">
        <v>158</v>
      </c>
      <c r="C2" t="s">
        <v>14</v>
      </c>
      <c r="D2">
        <v>0</v>
      </c>
      <c r="H2" s="9" t="s">
        <v>2111</v>
      </c>
      <c r="I2" s="9"/>
      <c r="J2" s="9"/>
      <c r="K2" s="9"/>
      <c r="L2" s="9"/>
      <c r="M2" s="9"/>
    </row>
    <row r="3" spans="1:13" x14ac:dyDescent="0.25">
      <c r="A3" t="s">
        <v>20</v>
      </c>
      <c r="B3">
        <v>1425</v>
      </c>
      <c r="C3" t="s">
        <v>14</v>
      </c>
      <c r="D3">
        <v>24</v>
      </c>
      <c r="H3" s="10" t="s">
        <v>2106</v>
      </c>
      <c r="I3" s="10" t="s">
        <v>2107</v>
      </c>
      <c r="J3" s="10" t="s">
        <v>2108</v>
      </c>
      <c r="K3" s="10" t="s">
        <v>2109</v>
      </c>
      <c r="L3" s="10" t="s">
        <v>2110</v>
      </c>
      <c r="M3" s="10" t="s">
        <v>2113</v>
      </c>
    </row>
    <row r="4" spans="1:13" x14ac:dyDescent="0.25">
      <c r="A4" t="s">
        <v>20</v>
      </c>
      <c r="B4">
        <v>174</v>
      </c>
      <c r="C4" t="s">
        <v>14</v>
      </c>
      <c r="D4">
        <v>53</v>
      </c>
      <c r="H4" s="10">
        <f>AVERAGE(B2:B566)</f>
        <v>851.14690265486729</v>
      </c>
      <c r="I4" s="10">
        <f>MEDIAN(B2:B566)</f>
        <v>201</v>
      </c>
      <c r="J4" s="10">
        <f>MIN(B2:B566)</f>
        <v>16</v>
      </c>
      <c r="K4" s="10">
        <f>MAX(B2:B566)</f>
        <v>7295</v>
      </c>
      <c r="L4" s="10">
        <f>_xlfn.VAR.P(B2:B566)</f>
        <v>1603373.7324019109</v>
      </c>
      <c r="M4" s="10">
        <f>_xlfn.STDEV.P(B2:B566)</f>
        <v>1266.2439466397898</v>
      </c>
    </row>
    <row r="5" spans="1:13" x14ac:dyDescent="0.25">
      <c r="A5" t="s">
        <v>20</v>
      </c>
      <c r="B5">
        <v>227</v>
      </c>
      <c r="C5" t="s">
        <v>14</v>
      </c>
      <c r="D5">
        <v>18</v>
      </c>
    </row>
    <row r="6" spans="1:13" x14ac:dyDescent="0.25">
      <c r="A6" t="s">
        <v>20</v>
      </c>
      <c r="B6">
        <v>220</v>
      </c>
      <c r="C6" t="s">
        <v>14</v>
      </c>
      <c r="D6">
        <v>44</v>
      </c>
      <c r="H6" s="9" t="s">
        <v>2112</v>
      </c>
      <c r="I6" s="9"/>
      <c r="J6" s="9"/>
      <c r="K6" s="9"/>
      <c r="L6" s="9"/>
      <c r="M6" s="9"/>
    </row>
    <row r="7" spans="1:13" x14ac:dyDescent="0.25">
      <c r="A7" t="s">
        <v>20</v>
      </c>
      <c r="B7">
        <v>98</v>
      </c>
      <c r="C7" t="s">
        <v>14</v>
      </c>
      <c r="D7">
        <v>27</v>
      </c>
      <c r="H7" s="10" t="s">
        <v>2106</v>
      </c>
      <c r="I7" s="10" t="s">
        <v>2107</v>
      </c>
      <c r="J7" s="10" t="s">
        <v>2108</v>
      </c>
      <c r="K7" s="10" t="s">
        <v>2109</v>
      </c>
      <c r="L7" s="10" t="s">
        <v>2110</v>
      </c>
      <c r="M7" s="10" t="s">
        <v>2113</v>
      </c>
    </row>
    <row r="8" spans="1:13" x14ac:dyDescent="0.25">
      <c r="A8" t="s">
        <v>20</v>
      </c>
      <c r="B8">
        <v>100</v>
      </c>
      <c r="C8" t="s">
        <v>14</v>
      </c>
      <c r="D8">
        <v>55</v>
      </c>
      <c r="H8" s="10">
        <f>AVERAGE(D2:D365)</f>
        <v>585.61538461538464</v>
      </c>
      <c r="I8" s="10">
        <f>MEDIAN(D2:D365)</f>
        <v>114.5</v>
      </c>
      <c r="J8" s="10">
        <f>MIN(D2:D365)</f>
        <v>0</v>
      </c>
      <c r="K8" s="10">
        <f>MAX(D2:D365)</f>
        <v>6080</v>
      </c>
      <c r="L8" s="10">
        <f>_xlfn.VAR.P(D2:D365)</f>
        <v>921574.68174133555</v>
      </c>
      <c r="M8" s="10">
        <f>_xlfn.STDEV.P(D2:D365)</f>
        <v>959.98681331637863</v>
      </c>
    </row>
    <row r="9" spans="1:13" x14ac:dyDescent="0.25">
      <c r="A9" t="s">
        <v>20</v>
      </c>
      <c r="B9">
        <v>1249</v>
      </c>
      <c r="C9" t="s">
        <v>14</v>
      </c>
      <c r="D9">
        <v>200</v>
      </c>
    </row>
    <row r="10" spans="1:13" x14ac:dyDescent="0.25">
      <c r="A10" t="s">
        <v>20</v>
      </c>
      <c r="B10">
        <v>1396</v>
      </c>
      <c r="C10" t="s">
        <v>14</v>
      </c>
      <c r="D10">
        <v>452</v>
      </c>
    </row>
    <row r="11" spans="1:13" x14ac:dyDescent="0.25">
      <c r="A11" t="s">
        <v>20</v>
      </c>
      <c r="B11">
        <v>890</v>
      </c>
      <c r="C11" t="s">
        <v>14</v>
      </c>
      <c r="D11">
        <v>674</v>
      </c>
    </row>
    <row r="12" spans="1:13" x14ac:dyDescent="0.25">
      <c r="A12" t="s">
        <v>20</v>
      </c>
      <c r="B12">
        <v>142</v>
      </c>
      <c r="C12" t="s">
        <v>14</v>
      </c>
      <c r="D12">
        <v>558</v>
      </c>
    </row>
    <row r="13" spans="1:13" x14ac:dyDescent="0.25">
      <c r="A13" t="s">
        <v>20</v>
      </c>
      <c r="B13">
        <v>2673</v>
      </c>
      <c r="C13" t="s">
        <v>14</v>
      </c>
      <c r="D13">
        <v>15</v>
      </c>
    </row>
    <row r="14" spans="1:13" x14ac:dyDescent="0.25">
      <c r="A14" t="s">
        <v>20</v>
      </c>
      <c r="B14">
        <v>163</v>
      </c>
      <c r="C14" t="s">
        <v>14</v>
      </c>
      <c r="D14">
        <v>2307</v>
      </c>
    </row>
    <row r="15" spans="1:13" x14ac:dyDescent="0.25">
      <c r="A15" t="s">
        <v>20</v>
      </c>
      <c r="B15">
        <v>2220</v>
      </c>
      <c r="C15" t="s">
        <v>14</v>
      </c>
      <c r="D15">
        <v>88</v>
      </c>
    </row>
    <row r="16" spans="1:13" x14ac:dyDescent="0.25">
      <c r="A16" t="s">
        <v>20</v>
      </c>
      <c r="B16">
        <v>1606</v>
      </c>
      <c r="C16" t="s">
        <v>14</v>
      </c>
      <c r="D16">
        <v>48</v>
      </c>
    </row>
    <row r="17" spans="1:4" x14ac:dyDescent="0.25">
      <c r="A17" t="s">
        <v>20</v>
      </c>
      <c r="B17">
        <v>129</v>
      </c>
      <c r="C17" t="s">
        <v>14</v>
      </c>
      <c r="D17">
        <v>1</v>
      </c>
    </row>
    <row r="18" spans="1:4" x14ac:dyDescent="0.25">
      <c r="A18" t="s">
        <v>20</v>
      </c>
      <c r="B18">
        <v>226</v>
      </c>
      <c r="C18" t="s">
        <v>14</v>
      </c>
      <c r="D18">
        <v>1467</v>
      </c>
    </row>
    <row r="19" spans="1:4" x14ac:dyDescent="0.25">
      <c r="A19" t="s">
        <v>20</v>
      </c>
      <c r="B19">
        <v>5419</v>
      </c>
      <c r="C19" t="s">
        <v>14</v>
      </c>
      <c r="D19">
        <v>75</v>
      </c>
    </row>
    <row r="20" spans="1:4" x14ac:dyDescent="0.25">
      <c r="A20" t="s">
        <v>20</v>
      </c>
      <c r="B20">
        <v>165</v>
      </c>
      <c r="C20" t="s">
        <v>14</v>
      </c>
      <c r="D20">
        <v>120</v>
      </c>
    </row>
    <row r="21" spans="1:4" x14ac:dyDescent="0.25">
      <c r="A21" t="s">
        <v>20</v>
      </c>
      <c r="B21">
        <v>1965</v>
      </c>
      <c r="C21" t="s">
        <v>14</v>
      </c>
      <c r="D21">
        <v>2253</v>
      </c>
    </row>
    <row r="22" spans="1:4" x14ac:dyDescent="0.25">
      <c r="A22" t="s">
        <v>20</v>
      </c>
      <c r="B22">
        <v>16</v>
      </c>
      <c r="C22" t="s">
        <v>14</v>
      </c>
      <c r="D22">
        <v>5</v>
      </c>
    </row>
    <row r="23" spans="1:4" x14ac:dyDescent="0.25">
      <c r="A23" t="s">
        <v>20</v>
      </c>
      <c r="B23">
        <v>107</v>
      </c>
      <c r="C23" t="s">
        <v>14</v>
      </c>
      <c r="D23">
        <v>38</v>
      </c>
    </row>
    <row r="24" spans="1:4" x14ac:dyDescent="0.25">
      <c r="A24" t="s">
        <v>20</v>
      </c>
      <c r="B24">
        <v>134</v>
      </c>
      <c r="C24" t="s">
        <v>14</v>
      </c>
      <c r="D24">
        <v>12</v>
      </c>
    </row>
    <row r="25" spans="1:4" x14ac:dyDescent="0.25">
      <c r="A25" t="s">
        <v>20</v>
      </c>
      <c r="B25">
        <v>198</v>
      </c>
      <c r="C25" t="s">
        <v>14</v>
      </c>
      <c r="D25">
        <v>1684</v>
      </c>
    </row>
    <row r="26" spans="1:4" x14ac:dyDescent="0.25">
      <c r="A26" t="s">
        <v>20</v>
      </c>
      <c r="B26">
        <v>111</v>
      </c>
      <c r="C26" t="s">
        <v>14</v>
      </c>
      <c r="D26">
        <v>56</v>
      </c>
    </row>
    <row r="27" spans="1:4" x14ac:dyDescent="0.25">
      <c r="A27" t="s">
        <v>20</v>
      </c>
      <c r="B27">
        <v>222</v>
      </c>
      <c r="C27" t="s">
        <v>14</v>
      </c>
      <c r="D27">
        <v>838</v>
      </c>
    </row>
    <row r="28" spans="1:4" x14ac:dyDescent="0.25">
      <c r="A28" t="s">
        <v>20</v>
      </c>
      <c r="B28">
        <v>6212</v>
      </c>
      <c r="C28" t="s">
        <v>14</v>
      </c>
      <c r="D28">
        <v>1000</v>
      </c>
    </row>
    <row r="29" spans="1:4" x14ac:dyDescent="0.25">
      <c r="A29" t="s">
        <v>20</v>
      </c>
      <c r="B29">
        <v>98</v>
      </c>
      <c r="C29" t="s">
        <v>14</v>
      </c>
      <c r="D29">
        <v>1482</v>
      </c>
    </row>
    <row r="30" spans="1:4" x14ac:dyDescent="0.25">
      <c r="A30" t="s">
        <v>20</v>
      </c>
      <c r="B30">
        <v>92</v>
      </c>
      <c r="C30" t="s">
        <v>14</v>
      </c>
      <c r="D30">
        <v>106</v>
      </c>
    </row>
    <row r="31" spans="1:4" x14ac:dyDescent="0.25">
      <c r="A31" t="s">
        <v>20</v>
      </c>
      <c r="B31">
        <v>149</v>
      </c>
      <c r="C31" t="s">
        <v>14</v>
      </c>
      <c r="D31">
        <v>679</v>
      </c>
    </row>
    <row r="32" spans="1:4" x14ac:dyDescent="0.25">
      <c r="A32" t="s">
        <v>20</v>
      </c>
      <c r="B32">
        <v>2431</v>
      </c>
      <c r="C32" t="s">
        <v>14</v>
      </c>
      <c r="D32">
        <v>1220</v>
      </c>
    </row>
    <row r="33" spans="1:4" x14ac:dyDescent="0.25">
      <c r="A33" t="s">
        <v>20</v>
      </c>
      <c r="B33">
        <v>303</v>
      </c>
      <c r="C33" t="s">
        <v>14</v>
      </c>
      <c r="D33">
        <v>1</v>
      </c>
    </row>
    <row r="34" spans="1:4" x14ac:dyDescent="0.25">
      <c r="A34" t="s">
        <v>20</v>
      </c>
      <c r="B34">
        <v>209</v>
      </c>
      <c r="C34" t="s">
        <v>14</v>
      </c>
      <c r="D34">
        <v>37</v>
      </c>
    </row>
    <row r="35" spans="1:4" x14ac:dyDescent="0.25">
      <c r="A35" t="s">
        <v>20</v>
      </c>
      <c r="B35">
        <v>131</v>
      </c>
      <c r="C35" t="s">
        <v>14</v>
      </c>
      <c r="D35">
        <v>60</v>
      </c>
    </row>
    <row r="36" spans="1:4" x14ac:dyDescent="0.25">
      <c r="A36" t="s">
        <v>20</v>
      </c>
      <c r="B36">
        <v>164</v>
      </c>
      <c r="C36" t="s">
        <v>14</v>
      </c>
      <c r="D36">
        <v>296</v>
      </c>
    </row>
    <row r="37" spans="1:4" x14ac:dyDescent="0.25">
      <c r="A37" t="s">
        <v>20</v>
      </c>
      <c r="B37">
        <v>201</v>
      </c>
      <c r="C37" t="s">
        <v>14</v>
      </c>
      <c r="D37">
        <v>3304</v>
      </c>
    </row>
    <row r="38" spans="1:4" x14ac:dyDescent="0.25">
      <c r="A38" t="s">
        <v>20</v>
      </c>
      <c r="B38">
        <v>211</v>
      </c>
      <c r="C38" t="s">
        <v>14</v>
      </c>
      <c r="D38">
        <v>73</v>
      </c>
    </row>
    <row r="39" spans="1:4" x14ac:dyDescent="0.25">
      <c r="A39" t="s">
        <v>20</v>
      </c>
      <c r="B39">
        <v>128</v>
      </c>
      <c r="C39" t="s">
        <v>14</v>
      </c>
      <c r="D39">
        <v>3387</v>
      </c>
    </row>
    <row r="40" spans="1:4" x14ac:dyDescent="0.25">
      <c r="A40" t="s">
        <v>20</v>
      </c>
      <c r="B40">
        <v>1600</v>
      </c>
      <c r="C40" t="s">
        <v>14</v>
      </c>
      <c r="D40">
        <v>662</v>
      </c>
    </row>
    <row r="41" spans="1:4" x14ac:dyDescent="0.25">
      <c r="A41" t="s">
        <v>20</v>
      </c>
      <c r="B41">
        <v>249</v>
      </c>
      <c r="C41" t="s">
        <v>14</v>
      </c>
      <c r="D41">
        <v>774</v>
      </c>
    </row>
    <row r="42" spans="1:4" x14ac:dyDescent="0.25">
      <c r="A42" t="s">
        <v>20</v>
      </c>
      <c r="B42">
        <v>236</v>
      </c>
      <c r="C42" t="s">
        <v>14</v>
      </c>
      <c r="D42">
        <v>672</v>
      </c>
    </row>
    <row r="43" spans="1:4" x14ac:dyDescent="0.25">
      <c r="A43" t="s">
        <v>20</v>
      </c>
      <c r="B43">
        <v>4065</v>
      </c>
      <c r="C43" t="s">
        <v>14</v>
      </c>
      <c r="D43">
        <v>940</v>
      </c>
    </row>
    <row r="44" spans="1:4" x14ac:dyDescent="0.25">
      <c r="A44" t="s">
        <v>20</v>
      </c>
      <c r="B44">
        <v>246</v>
      </c>
      <c r="C44" t="s">
        <v>14</v>
      </c>
      <c r="D44">
        <v>117</v>
      </c>
    </row>
    <row r="45" spans="1:4" x14ac:dyDescent="0.25">
      <c r="A45" t="s">
        <v>20</v>
      </c>
      <c r="B45">
        <v>2475</v>
      </c>
      <c r="C45" t="s">
        <v>14</v>
      </c>
      <c r="D45">
        <v>115</v>
      </c>
    </row>
    <row r="46" spans="1:4" x14ac:dyDescent="0.25">
      <c r="A46" t="s">
        <v>20</v>
      </c>
      <c r="B46">
        <v>76</v>
      </c>
      <c r="C46" t="s">
        <v>14</v>
      </c>
      <c r="D46">
        <v>326</v>
      </c>
    </row>
    <row r="47" spans="1:4" x14ac:dyDescent="0.25">
      <c r="A47" t="s">
        <v>20</v>
      </c>
      <c r="B47">
        <v>54</v>
      </c>
      <c r="C47" t="s">
        <v>14</v>
      </c>
      <c r="D47">
        <v>1</v>
      </c>
    </row>
    <row r="48" spans="1:4" x14ac:dyDescent="0.25">
      <c r="A48" t="s">
        <v>20</v>
      </c>
      <c r="B48">
        <v>88</v>
      </c>
      <c r="C48" t="s">
        <v>14</v>
      </c>
      <c r="D48">
        <v>1467</v>
      </c>
    </row>
    <row r="49" spans="1:4" x14ac:dyDescent="0.25">
      <c r="A49" t="s">
        <v>20</v>
      </c>
      <c r="B49">
        <v>85</v>
      </c>
      <c r="C49" t="s">
        <v>14</v>
      </c>
      <c r="D49">
        <v>5681</v>
      </c>
    </row>
    <row r="50" spans="1:4" x14ac:dyDescent="0.25">
      <c r="A50" t="s">
        <v>20</v>
      </c>
      <c r="B50">
        <v>170</v>
      </c>
      <c r="C50" t="s">
        <v>14</v>
      </c>
      <c r="D50">
        <v>1059</v>
      </c>
    </row>
    <row r="51" spans="1:4" x14ac:dyDescent="0.25">
      <c r="A51" t="s">
        <v>20</v>
      </c>
      <c r="B51">
        <v>330</v>
      </c>
      <c r="C51" t="s">
        <v>14</v>
      </c>
      <c r="D51">
        <v>1194</v>
      </c>
    </row>
    <row r="52" spans="1:4" x14ac:dyDescent="0.25">
      <c r="A52" t="s">
        <v>20</v>
      </c>
      <c r="B52">
        <v>127</v>
      </c>
      <c r="C52" t="s">
        <v>14</v>
      </c>
      <c r="D52">
        <v>30</v>
      </c>
    </row>
    <row r="53" spans="1:4" x14ac:dyDescent="0.25">
      <c r="A53" t="s">
        <v>20</v>
      </c>
      <c r="B53">
        <v>411</v>
      </c>
      <c r="C53" t="s">
        <v>14</v>
      </c>
      <c r="D53">
        <v>75</v>
      </c>
    </row>
    <row r="54" spans="1:4" x14ac:dyDescent="0.25">
      <c r="A54" t="s">
        <v>20</v>
      </c>
      <c r="B54">
        <v>180</v>
      </c>
      <c r="C54" t="s">
        <v>14</v>
      </c>
      <c r="D54">
        <v>955</v>
      </c>
    </row>
    <row r="55" spans="1:4" x14ac:dyDescent="0.25">
      <c r="A55" t="s">
        <v>20</v>
      </c>
      <c r="B55">
        <v>374</v>
      </c>
      <c r="C55" t="s">
        <v>14</v>
      </c>
      <c r="D55">
        <v>67</v>
      </c>
    </row>
    <row r="56" spans="1:4" x14ac:dyDescent="0.25">
      <c r="A56" t="s">
        <v>20</v>
      </c>
      <c r="B56">
        <v>71</v>
      </c>
      <c r="C56" t="s">
        <v>14</v>
      </c>
      <c r="D56">
        <v>5</v>
      </c>
    </row>
    <row r="57" spans="1:4" x14ac:dyDescent="0.25">
      <c r="A57" t="s">
        <v>20</v>
      </c>
      <c r="B57">
        <v>203</v>
      </c>
      <c r="C57" t="s">
        <v>14</v>
      </c>
      <c r="D57">
        <v>26</v>
      </c>
    </row>
    <row r="58" spans="1:4" x14ac:dyDescent="0.25">
      <c r="A58" t="s">
        <v>20</v>
      </c>
      <c r="B58">
        <v>113</v>
      </c>
      <c r="C58" t="s">
        <v>14</v>
      </c>
      <c r="D58">
        <v>1130</v>
      </c>
    </row>
    <row r="59" spans="1:4" x14ac:dyDescent="0.25">
      <c r="A59" t="s">
        <v>20</v>
      </c>
      <c r="B59">
        <v>96</v>
      </c>
      <c r="C59" t="s">
        <v>14</v>
      </c>
      <c r="D59">
        <v>782</v>
      </c>
    </row>
    <row r="60" spans="1:4" x14ac:dyDescent="0.25">
      <c r="A60" t="s">
        <v>20</v>
      </c>
      <c r="B60">
        <v>498</v>
      </c>
      <c r="C60" t="s">
        <v>14</v>
      </c>
      <c r="D60">
        <v>210</v>
      </c>
    </row>
    <row r="61" spans="1:4" x14ac:dyDescent="0.25">
      <c r="A61" t="s">
        <v>20</v>
      </c>
      <c r="B61">
        <v>180</v>
      </c>
      <c r="C61" t="s">
        <v>14</v>
      </c>
      <c r="D61">
        <v>136</v>
      </c>
    </row>
    <row r="62" spans="1:4" x14ac:dyDescent="0.25">
      <c r="A62" t="s">
        <v>20</v>
      </c>
      <c r="B62">
        <v>27</v>
      </c>
      <c r="C62" t="s">
        <v>14</v>
      </c>
      <c r="D62">
        <v>86</v>
      </c>
    </row>
    <row r="63" spans="1:4" x14ac:dyDescent="0.25">
      <c r="A63" t="s">
        <v>20</v>
      </c>
      <c r="B63">
        <v>2331</v>
      </c>
      <c r="C63" t="s">
        <v>14</v>
      </c>
      <c r="D63">
        <v>19</v>
      </c>
    </row>
    <row r="64" spans="1:4" x14ac:dyDescent="0.25">
      <c r="A64" t="s">
        <v>20</v>
      </c>
      <c r="B64">
        <v>113</v>
      </c>
      <c r="C64" t="s">
        <v>14</v>
      </c>
      <c r="D64">
        <v>886</v>
      </c>
    </row>
    <row r="65" spans="1:4" x14ac:dyDescent="0.25">
      <c r="A65" t="s">
        <v>20</v>
      </c>
      <c r="B65">
        <v>164</v>
      </c>
      <c r="C65" t="s">
        <v>14</v>
      </c>
      <c r="D65">
        <v>35</v>
      </c>
    </row>
    <row r="66" spans="1:4" x14ac:dyDescent="0.25">
      <c r="A66" t="s">
        <v>20</v>
      </c>
      <c r="B66">
        <v>164</v>
      </c>
      <c r="C66" t="s">
        <v>14</v>
      </c>
      <c r="D66">
        <v>24</v>
      </c>
    </row>
    <row r="67" spans="1:4" x14ac:dyDescent="0.25">
      <c r="A67" t="s">
        <v>20</v>
      </c>
      <c r="B67">
        <v>336</v>
      </c>
      <c r="C67" t="s">
        <v>14</v>
      </c>
      <c r="D67">
        <v>86</v>
      </c>
    </row>
    <row r="68" spans="1:4" x14ac:dyDescent="0.25">
      <c r="A68" t="s">
        <v>20</v>
      </c>
      <c r="B68">
        <v>1917</v>
      </c>
      <c r="C68" t="s">
        <v>14</v>
      </c>
      <c r="D68">
        <v>243</v>
      </c>
    </row>
    <row r="69" spans="1:4" x14ac:dyDescent="0.25">
      <c r="A69" t="s">
        <v>20</v>
      </c>
      <c r="B69">
        <v>95</v>
      </c>
      <c r="C69" t="s">
        <v>14</v>
      </c>
      <c r="D69">
        <v>65</v>
      </c>
    </row>
    <row r="70" spans="1:4" x14ac:dyDescent="0.25">
      <c r="A70" t="s">
        <v>20</v>
      </c>
      <c r="B70">
        <v>147</v>
      </c>
      <c r="C70" t="s">
        <v>14</v>
      </c>
      <c r="D70">
        <v>100</v>
      </c>
    </row>
    <row r="71" spans="1:4" x14ac:dyDescent="0.25">
      <c r="A71" t="s">
        <v>20</v>
      </c>
      <c r="B71">
        <v>86</v>
      </c>
      <c r="C71" t="s">
        <v>14</v>
      </c>
      <c r="D71">
        <v>168</v>
      </c>
    </row>
    <row r="72" spans="1:4" x14ac:dyDescent="0.25">
      <c r="A72" t="s">
        <v>20</v>
      </c>
      <c r="B72">
        <v>83</v>
      </c>
      <c r="C72" t="s">
        <v>14</v>
      </c>
      <c r="D72">
        <v>13</v>
      </c>
    </row>
    <row r="73" spans="1:4" x14ac:dyDescent="0.25">
      <c r="A73" t="s">
        <v>20</v>
      </c>
      <c r="B73">
        <v>676</v>
      </c>
      <c r="C73" t="s">
        <v>14</v>
      </c>
      <c r="D73">
        <v>1</v>
      </c>
    </row>
    <row r="74" spans="1:4" x14ac:dyDescent="0.25">
      <c r="A74" t="s">
        <v>20</v>
      </c>
      <c r="B74">
        <v>361</v>
      </c>
      <c r="C74" t="s">
        <v>14</v>
      </c>
      <c r="D74">
        <v>40</v>
      </c>
    </row>
    <row r="75" spans="1:4" x14ac:dyDescent="0.25">
      <c r="A75" t="s">
        <v>20</v>
      </c>
      <c r="B75">
        <v>131</v>
      </c>
      <c r="C75" t="s">
        <v>14</v>
      </c>
      <c r="D75">
        <v>226</v>
      </c>
    </row>
    <row r="76" spans="1:4" x14ac:dyDescent="0.25">
      <c r="A76" t="s">
        <v>20</v>
      </c>
      <c r="B76">
        <v>126</v>
      </c>
      <c r="C76" t="s">
        <v>14</v>
      </c>
      <c r="D76">
        <v>1625</v>
      </c>
    </row>
    <row r="77" spans="1:4" x14ac:dyDescent="0.25">
      <c r="A77" t="s">
        <v>20</v>
      </c>
      <c r="B77">
        <v>275</v>
      </c>
      <c r="C77" t="s">
        <v>14</v>
      </c>
      <c r="D77">
        <v>143</v>
      </c>
    </row>
    <row r="78" spans="1:4" x14ac:dyDescent="0.25">
      <c r="A78" t="s">
        <v>20</v>
      </c>
      <c r="B78">
        <v>67</v>
      </c>
      <c r="C78" t="s">
        <v>14</v>
      </c>
      <c r="D78">
        <v>934</v>
      </c>
    </row>
    <row r="79" spans="1:4" x14ac:dyDescent="0.25">
      <c r="A79" t="s">
        <v>20</v>
      </c>
      <c r="B79">
        <v>154</v>
      </c>
      <c r="C79" t="s">
        <v>14</v>
      </c>
      <c r="D79">
        <v>17</v>
      </c>
    </row>
    <row r="80" spans="1:4" x14ac:dyDescent="0.25">
      <c r="A80" t="s">
        <v>20</v>
      </c>
      <c r="B80">
        <v>1782</v>
      </c>
      <c r="C80" t="s">
        <v>14</v>
      </c>
      <c r="D80">
        <v>2179</v>
      </c>
    </row>
    <row r="81" spans="1:4" x14ac:dyDescent="0.25">
      <c r="A81" t="s">
        <v>20</v>
      </c>
      <c r="B81">
        <v>903</v>
      </c>
      <c r="C81" t="s">
        <v>14</v>
      </c>
      <c r="D81">
        <v>931</v>
      </c>
    </row>
    <row r="82" spans="1:4" x14ac:dyDescent="0.25">
      <c r="A82" t="s">
        <v>20</v>
      </c>
      <c r="B82">
        <v>94</v>
      </c>
      <c r="C82" t="s">
        <v>14</v>
      </c>
      <c r="D82">
        <v>92</v>
      </c>
    </row>
    <row r="83" spans="1:4" x14ac:dyDescent="0.25">
      <c r="A83" t="s">
        <v>20</v>
      </c>
      <c r="B83">
        <v>180</v>
      </c>
      <c r="C83" t="s">
        <v>14</v>
      </c>
      <c r="D83">
        <v>57</v>
      </c>
    </row>
    <row r="84" spans="1:4" x14ac:dyDescent="0.25">
      <c r="A84" t="s">
        <v>20</v>
      </c>
      <c r="B84">
        <v>533</v>
      </c>
      <c r="C84" t="s">
        <v>14</v>
      </c>
      <c r="D84">
        <v>41</v>
      </c>
    </row>
    <row r="85" spans="1:4" x14ac:dyDescent="0.25">
      <c r="A85" t="s">
        <v>20</v>
      </c>
      <c r="B85">
        <v>2443</v>
      </c>
      <c r="C85" t="s">
        <v>14</v>
      </c>
      <c r="D85">
        <v>1</v>
      </c>
    </row>
    <row r="86" spans="1:4" x14ac:dyDescent="0.25">
      <c r="A86" t="s">
        <v>20</v>
      </c>
      <c r="B86">
        <v>89</v>
      </c>
      <c r="C86" t="s">
        <v>14</v>
      </c>
      <c r="D86">
        <v>101</v>
      </c>
    </row>
    <row r="87" spans="1:4" x14ac:dyDescent="0.25">
      <c r="A87" t="s">
        <v>20</v>
      </c>
      <c r="B87">
        <v>159</v>
      </c>
      <c r="C87" t="s">
        <v>14</v>
      </c>
      <c r="D87">
        <v>1335</v>
      </c>
    </row>
    <row r="88" spans="1:4" x14ac:dyDescent="0.25">
      <c r="A88" t="s">
        <v>20</v>
      </c>
      <c r="B88">
        <v>50</v>
      </c>
      <c r="C88" t="s">
        <v>14</v>
      </c>
      <c r="D88">
        <v>15</v>
      </c>
    </row>
    <row r="89" spans="1:4" x14ac:dyDescent="0.25">
      <c r="A89" t="s">
        <v>20</v>
      </c>
      <c r="B89">
        <v>186</v>
      </c>
      <c r="C89" t="s">
        <v>14</v>
      </c>
      <c r="D89">
        <v>454</v>
      </c>
    </row>
    <row r="90" spans="1:4" x14ac:dyDescent="0.25">
      <c r="A90" t="s">
        <v>20</v>
      </c>
      <c r="B90">
        <v>1071</v>
      </c>
      <c r="C90" t="s">
        <v>14</v>
      </c>
      <c r="D90">
        <v>3182</v>
      </c>
    </row>
    <row r="91" spans="1:4" x14ac:dyDescent="0.25">
      <c r="A91" t="s">
        <v>20</v>
      </c>
      <c r="B91">
        <v>117</v>
      </c>
      <c r="C91" t="s">
        <v>14</v>
      </c>
      <c r="D91">
        <v>15</v>
      </c>
    </row>
    <row r="92" spans="1:4" x14ac:dyDescent="0.25">
      <c r="A92" t="s">
        <v>20</v>
      </c>
      <c r="B92">
        <v>70</v>
      </c>
      <c r="C92" t="s">
        <v>14</v>
      </c>
      <c r="D92">
        <v>133</v>
      </c>
    </row>
    <row r="93" spans="1:4" x14ac:dyDescent="0.25">
      <c r="A93" t="s">
        <v>20</v>
      </c>
      <c r="B93">
        <v>135</v>
      </c>
      <c r="C93" t="s">
        <v>14</v>
      </c>
      <c r="D93">
        <v>2062</v>
      </c>
    </row>
    <row r="94" spans="1:4" x14ac:dyDescent="0.25">
      <c r="A94" t="s">
        <v>20</v>
      </c>
      <c r="B94">
        <v>768</v>
      </c>
      <c r="C94" t="s">
        <v>14</v>
      </c>
      <c r="D94">
        <v>29</v>
      </c>
    </row>
    <row r="95" spans="1:4" x14ac:dyDescent="0.25">
      <c r="A95" t="s">
        <v>20</v>
      </c>
      <c r="B95">
        <v>199</v>
      </c>
      <c r="C95" t="s">
        <v>14</v>
      </c>
      <c r="D95">
        <v>132</v>
      </c>
    </row>
    <row r="96" spans="1:4" x14ac:dyDescent="0.25">
      <c r="A96" t="s">
        <v>20</v>
      </c>
      <c r="B96">
        <v>107</v>
      </c>
      <c r="C96" t="s">
        <v>14</v>
      </c>
      <c r="D96">
        <v>137</v>
      </c>
    </row>
    <row r="97" spans="1:4" x14ac:dyDescent="0.25">
      <c r="A97" t="s">
        <v>20</v>
      </c>
      <c r="B97">
        <v>195</v>
      </c>
      <c r="C97" t="s">
        <v>14</v>
      </c>
      <c r="D97">
        <v>908</v>
      </c>
    </row>
    <row r="98" spans="1:4" x14ac:dyDescent="0.25">
      <c r="A98" t="s">
        <v>20</v>
      </c>
      <c r="B98">
        <v>3376</v>
      </c>
      <c r="C98" t="s">
        <v>14</v>
      </c>
      <c r="D98">
        <v>10</v>
      </c>
    </row>
    <row r="99" spans="1:4" x14ac:dyDescent="0.25">
      <c r="A99" t="s">
        <v>20</v>
      </c>
      <c r="B99">
        <v>41</v>
      </c>
      <c r="C99" t="s">
        <v>14</v>
      </c>
      <c r="D99">
        <v>1910</v>
      </c>
    </row>
    <row r="100" spans="1:4" x14ac:dyDescent="0.25">
      <c r="A100" t="s">
        <v>20</v>
      </c>
      <c r="B100">
        <v>1821</v>
      </c>
      <c r="C100" t="s">
        <v>14</v>
      </c>
      <c r="D100">
        <v>38</v>
      </c>
    </row>
    <row r="101" spans="1:4" x14ac:dyDescent="0.25">
      <c r="A101" t="s">
        <v>20</v>
      </c>
      <c r="B101">
        <v>164</v>
      </c>
      <c r="C101" t="s">
        <v>14</v>
      </c>
      <c r="D101">
        <v>104</v>
      </c>
    </row>
    <row r="102" spans="1:4" x14ac:dyDescent="0.25">
      <c r="A102" t="s">
        <v>20</v>
      </c>
      <c r="B102">
        <v>157</v>
      </c>
      <c r="C102" t="s">
        <v>14</v>
      </c>
      <c r="D102">
        <v>49</v>
      </c>
    </row>
    <row r="103" spans="1:4" x14ac:dyDescent="0.25">
      <c r="A103" t="s">
        <v>20</v>
      </c>
      <c r="B103">
        <v>246</v>
      </c>
      <c r="C103" t="s">
        <v>14</v>
      </c>
      <c r="D103">
        <v>1</v>
      </c>
    </row>
    <row r="104" spans="1:4" x14ac:dyDescent="0.25">
      <c r="A104" t="s">
        <v>20</v>
      </c>
      <c r="B104">
        <v>1396</v>
      </c>
      <c r="C104" t="s">
        <v>14</v>
      </c>
      <c r="D104">
        <v>245</v>
      </c>
    </row>
    <row r="105" spans="1:4" x14ac:dyDescent="0.25">
      <c r="A105" t="s">
        <v>20</v>
      </c>
      <c r="B105">
        <v>2506</v>
      </c>
      <c r="C105" t="s">
        <v>14</v>
      </c>
      <c r="D105">
        <v>32</v>
      </c>
    </row>
    <row r="106" spans="1:4" x14ac:dyDescent="0.25">
      <c r="A106" t="s">
        <v>20</v>
      </c>
      <c r="B106">
        <v>244</v>
      </c>
      <c r="C106" t="s">
        <v>14</v>
      </c>
      <c r="D106">
        <v>7</v>
      </c>
    </row>
    <row r="107" spans="1:4" x14ac:dyDescent="0.25">
      <c r="A107" t="s">
        <v>20</v>
      </c>
      <c r="B107">
        <v>146</v>
      </c>
      <c r="C107" t="s">
        <v>14</v>
      </c>
      <c r="D107">
        <v>803</v>
      </c>
    </row>
    <row r="108" spans="1:4" x14ac:dyDescent="0.25">
      <c r="A108" t="s">
        <v>20</v>
      </c>
      <c r="B108">
        <v>1267</v>
      </c>
      <c r="C108" t="s">
        <v>14</v>
      </c>
      <c r="D108">
        <v>16</v>
      </c>
    </row>
    <row r="109" spans="1:4" x14ac:dyDescent="0.25">
      <c r="A109" t="s">
        <v>20</v>
      </c>
      <c r="B109">
        <v>1561</v>
      </c>
      <c r="C109" t="s">
        <v>14</v>
      </c>
      <c r="D109">
        <v>31</v>
      </c>
    </row>
    <row r="110" spans="1:4" x14ac:dyDescent="0.25">
      <c r="A110" t="s">
        <v>20</v>
      </c>
      <c r="B110">
        <v>48</v>
      </c>
      <c r="C110" t="s">
        <v>14</v>
      </c>
      <c r="D110">
        <v>108</v>
      </c>
    </row>
    <row r="111" spans="1:4" x14ac:dyDescent="0.25">
      <c r="A111" t="s">
        <v>20</v>
      </c>
      <c r="B111">
        <v>2739</v>
      </c>
      <c r="C111" t="s">
        <v>14</v>
      </c>
      <c r="D111">
        <v>30</v>
      </c>
    </row>
    <row r="112" spans="1:4" x14ac:dyDescent="0.25">
      <c r="A112" t="s">
        <v>20</v>
      </c>
      <c r="B112">
        <v>3537</v>
      </c>
      <c r="C112" t="s">
        <v>14</v>
      </c>
      <c r="D112">
        <v>17</v>
      </c>
    </row>
    <row r="113" spans="1:4" x14ac:dyDescent="0.25">
      <c r="A113" t="s">
        <v>20</v>
      </c>
      <c r="B113">
        <v>2107</v>
      </c>
      <c r="C113" t="s">
        <v>14</v>
      </c>
      <c r="D113">
        <v>80</v>
      </c>
    </row>
    <row r="114" spans="1:4" x14ac:dyDescent="0.25">
      <c r="A114" t="s">
        <v>20</v>
      </c>
      <c r="B114">
        <v>3318</v>
      </c>
      <c r="C114" t="s">
        <v>14</v>
      </c>
      <c r="D114">
        <v>2468</v>
      </c>
    </row>
    <row r="115" spans="1:4" x14ac:dyDescent="0.25">
      <c r="A115" t="s">
        <v>20</v>
      </c>
      <c r="B115">
        <v>340</v>
      </c>
      <c r="C115" t="s">
        <v>14</v>
      </c>
      <c r="D115">
        <v>26</v>
      </c>
    </row>
    <row r="116" spans="1:4" x14ac:dyDescent="0.25">
      <c r="A116" t="s">
        <v>20</v>
      </c>
      <c r="B116">
        <v>1442</v>
      </c>
      <c r="C116" t="s">
        <v>14</v>
      </c>
      <c r="D116">
        <v>73</v>
      </c>
    </row>
    <row r="117" spans="1:4" x14ac:dyDescent="0.25">
      <c r="A117" t="s">
        <v>20</v>
      </c>
      <c r="B117">
        <v>126</v>
      </c>
      <c r="C117" t="s">
        <v>14</v>
      </c>
      <c r="D117">
        <v>128</v>
      </c>
    </row>
    <row r="118" spans="1:4" x14ac:dyDescent="0.25">
      <c r="A118" t="s">
        <v>20</v>
      </c>
      <c r="B118">
        <v>524</v>
      </c>
      <c r="C118" t="s">
        <v>14</v>
      </c>
      <c r="D118">
        <v>33</v>
      </c>
    </row>
    <row r="119" spans="1:4" x14ac:dyDescent="0.25">
      <c r="A119" t="s">
        <v>20</v>
      </c>
      <c r="B119">
        <v>1989</v>
      </c>
      <c r="C119" t="s">
        <v>14</v>
      </c>
      <c r="D119">
        <v>1072</v>
      </c>
    </row>
    <row r="120" spans="1:4" x14ac:dyDescent="0.25">
      <c r="A120" t="s">
        <v>20</v>
      </c>
      <c r="B120">
        <v>157</v>
      </c>
      <c r="C120" t="s">
        <v>14</v>
      </c>
      <c r="D120">
        <v>393</v>
      </c>
    </row>
    <row r="121" spans="1:4" x14ac:dyDescent="0.25">
      <c r="A121" t="s">
        <v>20</v>
      </c>
      <c r="B121">
        <v>4498</v>
      </c>
      <c r="C121" t="s">
        <v>14</v>
      </c>
      <c r="D121">
        <v>1257</v>
      </c>
    </row>
    <row r="122" spans="1:4" x14ac:dyDescent="0.25">
      <c r="A122" t="s">
        <v>20</v>
      </c>
      <c r="B122">
        <v>80</v>
      </c>
      <c r="C122" t="s">
        <v>14</v>
      </c>
      <c r="D122">
        <v>328</v>
      </c>
    </row>
    <row r="123" spans="1:4" x14ac:dyDescent="0.25">
      <c r="A123" t="s">
        <v>20</v>
      </c>
      <c r="B123">
        <v>43</v>
      </c>
      <c r="C123" t="s">
        <v>14</v>
      </c>
      <c r="D123">
        <v>147</v>
      </c>
    </row>
    <row r="124" spans="1:4" x14ac:dyDescent="0.25">
      <c r="A124" t="s">
        <v>20</v>
      </c>
      <c r="B124">
        <v>2053</v>
      </c>
      <c r="C124" t="s">
        <v>14</v>
      </c>
      <c r="D124">
        <v>830</v>
      </c>
    </row>
    <row r="125" spans="1:4" x14ac:dyDescent="0.25">
      <c r="A125" t="s">
        <v>20</v>
      </c>
      <c r="B125">
        <v>168</v>
      </c>
      <c r="C125" t="s">
        <v>14</v>
      </c>
      <c r="D125">
        <v>331</v>
      </c>
    </row>
    <row r="126" spans="1:4" x14ac:dyDescent="0.25">
      <c r="A126" t="s">
        <v>20</v>
      </c>
      <c r="B126">
        <v>4289</v>
      </c>
      <c r="C126" t="s">
        <v>14</v>
      </c>
      <c r="D126">
        <v>25</v>
      </c>
    </row>
    <row r="127" spans="1:4" x14ac:dyDescent="0.25">
      <c r="A127" t="s">
        <v>20</v>
      </c>
      <c r="B127">
        <v>165</v>
      </c>
      <c r="C127" t="s">
        <v>14</v>
      </c>
      <c r="D127">
        <v>3483</v>
      </c>
    </row>
    <row r="128" spans="1:4" x14ac:dyDescent="0.25">
      <c r="A128" t="s">
        <v>20</v>
      </c>
      <c r="B128">
        <v>1815</v>
      </c>
      <c r="C128" t="s">
        <v>14</v>
      </c>
      <c r="D128">
        <v>923</v>
      </c>
    </row>
    <row r="129" spans="1:4" x14ac:dyDescent="0.25">
      <c r="A129" t="s">
        <v>20</v>
      </c>
      <c r="B129">
        <v>397</v>
      </c>
      <c r="C129" t="s">
        <v>14</v>
      </c>
      <c r="D129">
        <v>1</v>
      </c>
    </row>
    <row r="130" spans="1:4" x14ac:dyDescent="0.25">
      <c r="A130" t="s">
        <v>20</v>
      </c>
      <c r="B130">
        <v>1539</v>
      </c>
      <c r="C130" t="s">
        <v>14</v>
      </c>
      <c r="D130">
        <v>33</v>
      </c>
    </row>
    <row r="131" spans="1:4" x14ac:dyDescent="0.25">
      <c r="A131" t="s">
        <v>20</v>
      </c>
      <c r="B131">
        <v>138</v>
      </c>
      <c r="C131" t="s">
        <v>14</v>
      </c>
      <c r="D131">
        <v>40</v>
      </c>
    </row>
    <row r="132" spans="1:4" x14ac:dyDescent="0.25">
      <c r="A132" t="s">
        <v>20</v>
      </c>
      <c r="B132">
        <v>3594</v>
      </c>
      <c r="C132" t="s">
        <v>14</v>
      </c>
      <c r="D132">
        <v>23</v>
      </c>
    </row>
    <row r="133" spans="1:4" x14ac:dyDescent="0.25">
      <c r="A133" t="s">
        <v>20</v>
      </c>
      <c r="B133">
        <v>5880</v>
      </c>
      <c r="C133" t="s">
        <v>14</v>
      </c>
      <c r="D133">
        <v>75</v>
      </c>
    </row>
    <row r="134" spans="1:4" x14ac:dyDescent="0.25">
      <c r="A134" t="s">
        <v>20</v>
      </c>
      <c r="B134">
        <v>112</v>
      </c>
      <c r="C134" t="s">
        <v>14</v>
      </c>
      <c r="D134">
        <v>2176</v>
      </c>
    </row>
    <row r="135" spans="1:4" x14ac:dyDescent="0.25">
      <c r="A135" t="s">
        <v>20</v>
      </c>
      <c r="B135">
        <v>943</v>
      </c>
      <c r="C135" t="s">
        <v>14</v>
      </c>
      <c r="D135">
        <v>441</v>
      </c>
    </row>
    <row r="136" spans="1:4" x14ac:dyDescent="0.25">
      <c r="A136" t="s">
        <v>20</v>
      </c>
      <c r="B136">
        <v>2468</v>
      </c>
      <c r="C136" t="s">
        <v>14</v>
      </c>
      <c r="D136">
        <v>25</v>
      </c>
    </row>
    <row r="137" spans="1:4" x14ac:dyDescent="0.25">
      <c r="A137" t="s">
        <v>20</v>
      </c>
      <c r="B137">
        <v>2551</v>
      </c>
      <c r="C137" t="s">
        <v>14</v>
      </c>
      <c r="D137">
        <v>127</v>
      </c>
    </row>
    <row r="138" spans="1:4" x14ac:dyDescent="0.25">
      <c r="A138" t="s">
        <v>20</v>
      </c>
      <c r="B138">
        <v>101</v>
      </c>
      <c r="C138" t="s">
        <v>14</v>
      </c>
      <c r="D138">
        <v>355</v>
      </c>
    </row>
    <row r="139" spans="1:4" x14ac:dyDescent="0.25">
      <c r="A139" t="s">
        <v>20</v>
      </c>
      <c r="B139">
        <v>92</v>
      </c>
      <c r="C139" t="s">
        <v>14</v>
      </c>
      <c r="D139">
        <v>44</v>
      </c>
    </row>
    <row r="140" spans="1:4" x14ac:dyDescent="0.25">
      <c r="A140" t="s">
        <v>20</v>
      </c>
      <c r="B140">
        <v>62</v>
      </c>
      <c r="C140" t="s">
        <v>14</v>
      </c>
      <c r="D140">
        <v>67</v>
      </c>
    </row>
    <row r="141" spans="1:4" x14ac:dyDescent="0.25">
      <c r="A141" t="s">
        <v>20</v>
      </c>
      <c r="B141">
        <v>149</v>
      </c>
      <c r="C141" t="s">
        <v>14</v>
      </c>
      <c r="D141">
        <v>1068</v>
      </c>
    </row>
    <row r="142" spans="1:4" x14ac:dyDescent="0.25">
      <c r="A142" t="s">
        <v>20</v>
      </c>
      <c r="B142">
        <v>329</v>
      </c>
      <c r="C142" t="s">
        <v>14</v>
      </c>
      <c r="D142">
        <v>424</v>
      </c>
    </row>
    <row r="143" spans="1:4" x14ac:dyDescent="0.25">
      <c r="A143" t="s">
        <v>20</v>
      </c>
      <c r="B143">
        <v>97</v>
      </c>
      <c r="C143" t="s">
        <v>14</v>
      </c>
      <c r="D143">
        <v>151</v>
      </c>
    </row>
    <row r="144" spans="1:4" x14ac:dyDescent="0.25">
      <c r="A144" t="s">
        <v>20</v>
      </c>
      <c r="B144">
        <v>1784</v>
      </c>
      <c r="C144" t="s">
        <v>14</v>
      </c>
      <c r="D144">
        <v>1608</v>
      </c>
    </row>
    <row r="145" spans="1:4" x14ac:dyDescent="0.25">
      <c r="A145" t="s">
        <v>20</v>
      </c>
      <c r="B145">
        <v>1684</v>
      </c>
      <c r="C145" t="s">
        <v>14</v>
      </c>
      <c r="D145">
        <v>941</v>
      </c>
    </row>
    <row r="146" spans="1:4" x14ac:dyDescent="0.25">
      <c r="A146" t="s">
        <v>20</v>
      </c>
      <c r="B146">
        <v>250</v>
      </c>
      <c r="C146" t="s">
        <v>14</v>
      </c>
      <c r="D146">
        <v>1</v>
      </c>
    </row>
    <row r="147" spans="1:4" x14ac:dyDescent="0.25">
      <c r="A147" t="s">
        <v>20</v>
      </c>
      <c r="B147">
        <v>238</v>
      </c>
      <c r="C147" t="s">
        <v>14</v>
      </c>
      <c r="D147">
        <v>40</v>
      </c>
    </row>
    <row r="148" spans="1:4" x14ac:dyDescent="0.25">
      <c r="A148" t="s">
        <v>20</v>
      </c>
      <c r="B148">
        <v>53</v>
      </c>
      <c r="C148" t="s">
        <v>14</v>
      </c>
      <c r="D148">
        <v>3015</v>
      </c>
    </row>
    <row r="149" spans="1:4" x14ac:dyDescent="0.25">
      <c r="A149" t="s">
        <v>20</v>
      </c>
      <c r="B149">
        <v>214</v>
      </c>
      <c r="C149" t="s">
        <v>14</v>
      </c>
      <c r="D149">
        <v>435</v>
      </c>
    </row>
    <row r="150" spans="1:4" x14ac:dyDescent="0.25">
      <c r="A150" t="s">
        <v>20</v>
      </c>
      <c r="B150">
        <v>222</v>
      </c>
      <c r="C150" t="s">
        <v>14</v>
      </c>
      <c r="D150">
        <v>714</v>
      </c>
    </row>
    <row r="151" spans="1:4" x14ac:dyDescent="0.25">
      <c r="A151" t="s">
        <v>20</v>
      </c>
      <c r="B151">
        <v>1884</v>
      </c>
      <c r="C151" t="s">
        <v>14</v>
      </c>
      <c r="D151">
        <v>5497</v>
      </c>
    </row>
    <row r="152" spans="1:4" x14ac:dyDescent="0.25">
      <c r="A152" t="s">
        <v>20</v>
      </c>
      <c r="B152">
        <v>218</v>
      </c>
      <c r="C152" t="s">
        <v>14</v>
      </c>
      <c r="D152">
        <v>418</v>
      </c>
    </row>
    <row r="153" spans="1:4" x14ac:dyDescent="0.25">
      <c r="A153" t="s">
        <v>20</v>
      </c>
      <c r="B153">
        <v>6465</v>
      </c>
      <c r="C153" t="s">
        <v>14</v>
      </c>
      <c r="D153">
        <v>1439</v>
      </c>
    </row>
    <row r="154" spans="1:4" x14ac:dyDescent="0.25">
      <c r="A154" t="s">
        <v>20</v>
      </c>
      <c r="B154">
        <v>59</v>
      </c>
      <c r="C154" t="s">
        <v>14</v>
      </c>
      <c r="D154">
        <v>15</v>
      </c>
    </row>
    <row r="155" spans="1:4" x14ac:dyDescent="0.25">
      <c r="A155" t="s">
        <v>20</v>
      </c>
      <c r="B155">
        <v>88</v>
      </c>
      <c r="C155" t="s">
        <v>14</v>
      </c>
      <c r="D155">
        <v>1999</v>
      </c>
    </row>
    <row r="156" spans="1:4" x14ac:dyDescent="0.25">
      <c r="A156" t="s">
        <v>20</v>
      </c>
      <c r="B156">
        <v>1697</v>
      </c>
      <c r="C156" t="s">
        <v>14</v>
      </c>
      <c r="D156">
        <v>118</v>
      </c>
    </row>
    <row r="157" spans="1:4" x14ac:dyDescent="0.25">
      <c r="A157" t="s">
        <v>20</v>
      </c>
      <c r="B157">
        <v>92</v>
      </c>
      <c r="C157" t="s">
        <v>14</v>
      </c>
      <c r="D157">
        <v>162</v>
      </c>
    </row>
    <row r="158" spans="1:4" x14ac:dyDescent="0.25">
      <c r="A158" t="s">
        <v>20</v>
      </c>
      <c r="B158">
        <v>186</v>
      </c>
      <c r="C158" t="s">
        <v>14</v>
      </c>
      <c r="D158">
        <v>83</v>
      </c>
    </row>
    <row r="159" spans="1:4" x14ac:dyDescent="0.25">
      <c r="A159" t="s">
        <v>20</v>
      </c>
      <c r="B159">
        <v>138</v>
      </c>
      <c r="C159" t="s">
        <v>14</v>
      </c>
      <c r="D159">
        <v>747</v>
      </c>
    </row>
    <row r="160" spans="1:4" x14ac:dyDescent="0.25">
      <c r="A160" t="s">
        <v>20</v>
      </c>
      <c r="B160">
        <v>261</v>
      </c>
      <c r="C160" t="s">
        <v>14</v>
      </c>
      <c r="D160">
        <v>84</v>
      </c>
    </row>
    <row r="161" spans="1:4" x14ac:dyDescent="0.25">
      <c r="A161" t="s">
        <v>20</v>
      </c>
      <c r="B161">
        <v>107</v>
      </c>
      <c r="C161" t="s">
        <v>14</v>
      </c>
      <c r="D161">
        <v>91</v>
      </c>
    </row>
    <row r="162" spans="1:4" x14ac:dyDescent="0.25">
      <c r="A162" t="s">
        <v>20</v>
      </c>
      <c r="B162">
        <v>199</v>
      </c>
      <c r="C162" t="s">
        <v>14</v>
      </c>
      <c r="D162">
        <v>792</v>
      </c>
    </row>
    <row r="163" spans="1:4" x14ac:dyDescent="0.25">
      <c r="A163" t="s">
        <v>20</v>
      </c>
      <c r="B163">
        <v>5512</v>
      </c>
      <c r="C163" t="s">
        <v>14</v>
      </c>
      <c r="D163">
        <v>32</v>
      </c>
    </row>
    <row r="164" spans="1:4" x14ac:dyDescent="0.25">
      <c r="A164" t="s">
        <v>20</v>
      </c>
      <c r="B164">
        <v>86</v>
      </c>
      <c r="C164" t="s">
        <v>14</v>
      </c>
      <c r="D164">
        <v>186</v>
      </c>
    </row>
    <row r="165" spans="1:4" x14ac:dyDescent="0.25">
      <c r="A165" t="s">
        <v>20</v>
      </c>
      <c r="B165">
        <v>2768</v>
      </c>
      <c r="C165" t="s">
        <v>14</v>
      </c>
      <c r="D165">
        <v>605</v>
      </c>
    </row>
    <row r="166" spans="1:4" x14ac:dyDescent="0.25">
      <c r="A166" t="s">
        <v>20</v>
      </c>
      <c r="B166">
        <v>48</v>
      </c>
      <c r="C166" t="s">
        <v>14</v>
      </c>
      <c r="D166">
        <v>1</v>
      </c>
    </row>
    <row r="167" spans="1:4" x14ac:dyDescent="0.25">
      <c r="A167" t="s">
        <v>20</v>
      </c>
      <c r="B167">
        <v>87</v>
      </c>
      <c r="C167" t="s">
        <v>14</v>
      </c>
      <c r="D167">
        <v>31</v>
      </c>
    </row>
    <row r="168" spans="1:4" x14ac:dyDescent="0.25">
      <c r="A168" t="s">
        <v>20</v>
      </c>
      <c r="B168">
        <v>1894</v>
      </c>
      <c r="C168" t="s">
        <v>14</v>
      </c>
      <c r="D168">
        <v>1181</v>
      </c>
    </row>
    <row r="169" spans="1:4" x14ac:dyDescent="0.25">
      <c r="A169" t="s">
        <v>20</v>
      </c>
      <c r="B169">
        <v>282</v>
      </c>
      <c r="C169" t="s">
        <v>14</v>
      </c>
      <c r="D169">
        <v>39</v>
      </c>
    </row>
    <row r="170" spans="1:4" x14ac:dyDescent="0.25">
      <c r="A170" t="s">
        <v>20</v>
      </c>
      <c r="B170">
        <v>116</v>
      </c>
      <c r="C170" t="s">
        <v>14</v>
      </c>
      <c r="D170">
        <v>46</v>
      </c>
    </row>
    <row r="171" spans="1:4" x14ac:dyDescent="0.25">
      <c r="A171" t="s">
        <v>20</v>
      </c>
      <c r="B171">
        <v>83</v>
      </c>
      <c r="C171" t="s">
        <v>14</v>
      </c>
      <c r="D171">
        <v>105</v>
      </c>
    </row>
    <row r="172" spans="1:4" x14ac:dyDescent="0.25">
      <c r="A172" t="s">
        <v>20</v>
      </c>
      <c r="B172">
        <v>91</v>
      </c>
      <c r="C172" t="s">
        <v>14</v>
      </c>
      <c r="D172">
        <v>535</v>
      </c>
    </row>
    <row r="173" spans="1:4" x14ac:dyDescent="0.25">
      <c r="A173" t="s">
        <v>20</v>
      </c>
      <c r="B173">
        <v>546</v>
      </c>
      <c r="C173" t="s">
        <v>14</v>
      </c>
      <c r="D173">
        <v>16</v>
      </c>
    </row>
    <row r="174" spans="1:4" x14ac:dyDescent="0.25">
      <c r="A174" t="s">
        <v>20</v>
      </c>
      <c r="B174">
        <v>393</v>
      </c>
      <c r="C174" t="s">
        <v>14</v>
      </c>
      <c r="D174">
        <v>575</v>
      </c>
    </row>
    <row r="175" spans="1:4" x14ac:dyDescent="0.25">
      <c r="A175" t="s">
        <v>20</v>
      </c>
      <c r="B175">
        <v>133</v>
      </c>
      <c r="C175" t="s">
        <v>14</v>
      </c>
      <c r="D175">
        <v>1120</v>
      </c>
    </row>
    <row r="176" spans="1:4" x14ac:dyDescent="0.25">
      <c r="A176" t="s">
        <v>20</v>
      </c>
      <c r="B176">
        <v>254</v>
      </c>
      <c r="C176" t="s">
        <v>14</v>
      </c>
      <c r="D176">
        <v>113</v>
      </c>
    </row>
    <row r="177" spans="1:4" x14ac:dyDescent="0.25">
      <c r="A177" t="s">
        <v>20</v>
      </c>
      <c r="B177">
        <v>176</v>
      </c>
      <c r="C177" t="s">
        <v>14</v>
      </c>
      <c r="D177">
        <v>1538</v>
      </c>
    </row>
    <row r="178" spans="1:4" x14ac:dyDescent="0.25">
      <c r="A178" t="s">
        <v>20</v>
      </c>
      <c r="B178">
        <v>337</v>
      </c>
      <c r="C178" t="s">
        <v>14</v>
      </c>
      <c r="D178">
        <v>9</v>
      </c>
    </row>
    <row r="179" spans="1:4" x14ac:dyDescent="0.25">
      <c r="A179" t="s">
        <v>20</v>
      </c>
      <c r="B179">
        <v>107</v>
      </c>
      <c r="C179" t="s">
        <v>14</v>
      </c>
      <c r="D179">
        <v>554</v>
      </c>
    </row>
    <row r="180" spans="1:4" x14ac:dyDescent="0.25">
      <c r="A180" t="s">
        <v>20</v>
      </c>
      <c r="B180">
        <v>183</v>
      </c>
      <c r="C180" t="s">
        <v>14</v>
      </c>
      <c r="D180">
        <v>648</v>
      </c>
    </row>
    <row r="181" spans="1:4" x14ac:dyDescent="0.25">
      <c r="A181" t="s">
        <v>20</v>
      </c>
      <c r="B181">
        <v>72</v>
      </c>
      <c r="C181" t="s">
        <v>14</v>
      </c>
      <c r="D181">
        <v>21</v>
      </c>
    </row>
    <row r="182" spans="1:4" x14ac:dyDescent="0.25">
      <c r="A182" t="s">
        <v>20</v>
      </c>
      <c r="B182">
        <v>295</v>
      </c>
      <c r="C182" t="s">
        <v>14</v>
      </c>
      <c r="D182">
        <v>54</v>
      </c>
    </row>
    <row r="183" spans="1:4" x14ac:dyDescent="0.25">
      <c r="A183" t="s">
        <v>20</v>
      </c>
      <c r="B183">
        <v>142</v>
      </c>
      <c r="C183" t="s">
        <v>14</v>
      </c>
      <c r="D183">
        <v>120</v>
      </c>
    </row>
    <row r="184" spans="1:4" x14ac:dyDescent="0.25">
      <c r="A184" t="s">
        <v>20</v>
      </c>
      <c r="B184">
        <v>85</v>
      </c>
      <c r="C184" t="s">
        <v>14</v>
      </c>
      <c r="D184">
        <v>579</v>
      </c>
    </row>
    <row r="185" spans="1:4" x14ac:dyDescent="0.25">
      <c r="A185" t="s">
        <v>20</v>
      </c>
      <c r="B185">
        <v>659</v>
      </c>
      <c r="C185" t="s">
        <v>14</v>
      </c>
      <c r="D185">
        <v>2072</v>
      </c>
    </row>
    <row r="186" spans="1:4" x14ac:dyDescent="0.25">
      <c r="A186" t="s">
        <v>20</v>
      </c>
      <c r="B186">
        <v>121</v>
      </c>
      <c r="C186" t="s">
        <v>14</v>
      </c>
      <c r="D186">
        <v>0</v>
      </c>
    </row>
    <row r="187" spans="1:4" x14ac:dyDescent="0.25">
      <c r="A187" t="s">
        <v>20</v>
      </c>
      <c r="B187">
        <v>3742</v>
      </c>
      <c r="C187" t="s">
        <v>14</v>
      </c>
      <c r="D187">
        <v>1796</v>
      </c>
    </row>
    <row r="188" spans="1:4" x14ac:dyDescent="0.25">
      <c r="A188" t="s">
        <v>20</v>
      </c>
      <c r="B188">
        <v>223</v>
      </c>
      <c r="C188" t="s">
        <v>14</v>
      </c>
      <c r="D188">
        <v>62</v>
      </c>
    </row>
    <row r="189" spans="1:4" x14ac:dyDescent="0.25">
      <c r="A189" t="s">
        <v>20</v>
      </c>
      <c r="B189">
        <v>133</v>
      </c>
      <c r="C189" t="s">
        <v>14</v>
      </c>
      <c r="D189">
        <v>347</v>
      </c>
    </row>
    <row r="190" spans="1:4" x14ac:dyDescent="0.25">
      <c r="A190" t="s">
        <v>20</v>
      </c>
      <c r="B190">
        <v>5168</v>
      </c>
      <c r="C190" t="s">
        <v>14</v>
      </c>
      <c r="D190">
        <v>19</v>
      </c>
    </row>
    <row r="191" spans="1:4" x14ac:dyDescent="0.25">
      <c r="A191" t="s">
        <v>20</v>
      </c>
      <c r="B191">
        <v>307</v>
      </c>
      <c r="C191" t="s">
        <v>14</v>
      </c>
      <c r="D191">
        <v>1258</v>
      </c>
    </row>
    <row r="192" spans="1:4" x14ac:dyDescent="0.25">
      <c r="A192" t="s">
        <v>20</v>
      </c>
      <c r="B192">
        <v>2441</v>
      </c>
      <c r="C192" t="s">
        <v>14</v>
      </c>
      <c r="D192">
        <v>362</v>
      </c>
    </row>
    <row r="193" spans="1:4" x14ac:dyDescent="0.25">
      <c r="A193" t="s">
        <v>20</v>
      </c>
      <c r="B193">
        <v>1385</v>
      </c>
      <c r="C193" t="s">
        <v>14</v>
      </c>
      <c r="D193">
        <v>133</v>
      </c>
    </row>
    <row r="194" spans="1:4" x14ac:dyDescent="0.25">
      <c r="A194" t="s">
        <v>20</v>
      </c>
      <c r="B194">
        <v>190</v>
      </c>
      <c r="C194" t="s">
        <v>14</v>
      </c>
      <c r="D194">
        <v>846</v>
      </c>
    </row>
    <row r="195" spans="1:4" x14ac:dyDescent="0.25">
      <c r="A195" t="s">
        <v>20</v>
      </c>
      <c r="B195">
        <v>470</v>
      </c>
      <c r="C195" t="s">
        <v>14</v>
      </c>
      <c r="D195">
        <v>10</v>
      </c>
    </row>
    <row r="196" spans="1:4" x14ac:dyDescent="0.25">
      <c r="A196" t="s">
        <v>20</v>
      </c>
      <c r="B196">
        <v>253</v>
      </c>
      <c r="C196" t="s">
        <v>14</v>
      </c>
      <c r="D196">
        <v>191</v>
      </c>
    </row>
    <row r="197" spans="1:4" x14ac:dyDescent="0.25">
      <c r="A197" t="s">
        <v>20</v>
      </c>
      <c r="B197">
        <v>1113</v>
      </c>
      <c r="C197" t="s">
        <v>14</v>
      </c>
      <c r="D197">
        <v>1979</v>
      </c>
    </row>
    <row r="198" spans="1:4" x14ac:dyDescent="0.25">
      <c r="A198" t="s">
        <v>20</v>
      </c>
      <c r="B198">
        <v>2283</v>
      </c>
      <c r="C198" t="s">
        <v>14</v>
      </c>
      <c r="D198">
        <v>63</v>
      </c>
    </row>
    <row r="199" spans="1:4" x14ac:dyDescent="0.25">
      <c r="A199" t="s">
        <v>20</v>
      </c>
      <c r="B199">
        <v>1095</v>
      </c>
      <c r="C199" t="s">
        <v>14</v>
      </c>
      <c r="D199">
        <v>6080</v>
      </c>
    </row>
    <row r="200" spans="1:4" x14ac:dyDescent="0.25">
      <c r="A200" t="s">
        <v>20</v>
      </c>
      <c r="B200">
        <v>1690</v>
      </c>
      <c r="C200" t="s">
        <v>14</v>
      </c>
      <c r="D200">
        <v>80</v>
      </c>
    </row>
    <row r="201" spans="1:4" x14ac:dyDescent="0.25">
      <c r="A201" t="s">
        <v>20</v>
      </c>
      <c r="B201">
        <v>191</v>
      </c>
      <c r="C201" t="s">
        <v>14</v>
      </c>
      <c r="D201">
        <v>9</v>
      </c>
    </row>
    <row r="202" spans="1:4" x14ac:dyDescent="0.25">
      <c r="A202" t="s">
        <v>20</v>
      </c>
      <c r="B202">
        <v>2013</v>
      </c>
      <c r="C202" t="s">
        <v>14</v>
      </c>
      <c r="D202">
        <v>1784</v>
      </c>
    </row>
    <row r="203" spans="1:4" x14ac:dyDescent="0.25">
      <c r="A203" t="s">
        <v>20</v>
      </c>
      <c r="B203">
        <v>1703</v>
      </c>
      <c r="C203" t="s">
        <v>14</v>
      </c>
      <c r="D203">
        <v>243</v>
      </c>
    </row>
    <row r="204" spans="1:4" x14ac:dyDescent="0.25">
      <c r="A204" t="s">
        <v>20</v>
      </c>
      <c r="B204">
        <v>80</v>
      </c>
      <c r="C204" t="s">
        <v>14</v>
      </c>
      <c r="D204">
        <v>1296</v>
      </c>
    </row>
    <row r="205" spans="1:4" x14ac:dyDescent="0.25">
      <c r="A205" t="s">
        <v>20</v>
      </c>
      <c r="B205">
        <v>41</v>
      </c>
      <c r="C205" t="s">
        <v>14</v>
      </c>
      <c r="D205">
        <v>77</v>
      </c>
    </row>
    <row r="206" spans="1:4" x14ac:dyDescent="0.25">
      <c r="A206" t="s">
        <v>20</v>
      </c>
      <c r="B206">
        <v>187</v>
      </c>
      <c r="C206" t="s">
        <v>14</v>
      </c>
      <c r="D206">
        <v>395</v>
      </c>
    </row>
    <row r="207" spans="1:4" x14ac:dyDescent="0.25">
      <c r="A207" t="s">
        <v>20</v>
      </c>
      <c r="B207">
        <v>2875</v>
      </c>
      <c r="C207" t="s">
        <v>14</v>
      </c>
      <c r="D207">
        <v>49</v>
      </c>
    </row>
    <row r="208" spans="1:4" x14ac:dyDescent="0.25">
      <c r="A208" t="s">
        <v>20</v>
      </c>
      <c r="B208">
        <v>88</v>
      </c>
      <c r="C208" t="s">
        <v>14</v>
      </c>
      <c r="D208">
        <v>180</v>
      </c>
    </row>
    <row r="209" spans="1:4" x14ac:dyDescent="0.25">
      <c r="A209" t="s">
        <v>20</v>
      </c>
      <c r="B209">
        <v>191</v>
      </c>
      <c r="C209" t="s">
        <v>14</v>
      </c>
      <c r="D209">
        <v>2690</v>
      </c>
    </row>
    <row r="210" spans="1:4" x14ac:dyDescent="0.25">
      <c r="A210" t="s">
        <v>20</v>
      </c>
      <c r="B210">
        <v>139</v>
      </c>
      <c r="C210" t="s">
        <v>14</v>
      </c>
      <c r="D210">
        <v>2779</v>
      </c>
    </row>
    <row r="211" spans="1:4" x14ac:dyDescent="0.25">
      <c r="A211" t="s">
        <v>20</v>
      </c>
      <c r="B211">
        <v>186</v>
      </c>
      <c r="C211" t="s">
        <v>14</v>
      </c>
      <c r="D211">
        <v>92</v>
      </c>
    </row>
    <row r="212" spans="1:4" x14ac:dyDescent="0.25">
      <c r="A212" t="s">
        <v>20</v>
      </c>
      <c r="B212">
        <v>112</v>
      </c>
      <c r="C212" t="s">
        <v>14</v>
      </c>
      <c r="D212">
        <v>1028</v>
      </c>
    </row>
    <row r="213" spans="1:4" x14ac:dyDescent="0.25">
      <c r="A213" t="s">
        <v>20</v>
      </c>
      <c r="B213">
        <v>101</v>
      </c>
      <c r="C213" t="s">
        <v>14</v>
      </c>
      <c r="D213">
        <v>26</v>
      </c>
    </row>
    <row r="214" spans="1:4" x14ac:dyDescent="0.25">
      <c r="A214" t="s">
        <v>20</v>
      </c>
      <c r="B214">
        <v>206</v>
      </c>
      <c r="C214" t="s">
        <v>14</v>
      </c>
      <c r="D214">
        <v>1790</v>
      </c>
    </row>
    <row r="215" spans="1:4" x14ac:dyDescent="0.25">
      <c r="A215" t="s">
        <v>20</v>
      </c>
      <c r="B215">
        <v>154</v>
      </c>
      <c r="C215" t="s">
        <v>14</v>
      </c>
      <c r="D215">
        <v>37</v>
      </c>
    </row>
    <row r="216" spans="1:4" x14ac:dyDescent="0.25">
      <c r="A216" t="s">
        <v>20</v>
      </c>
      <c r="B216">
        <v>5966</v>
      </c>
      <c r="C216" t="s">
        <v>14</v>
      </c>
      <c r="D216">
        <v>35</v>
      </c>
    </row>
    <row r="217" spans="1:4" x14ac:dyDescent="0.25">
      <c r="A217" t="s">
        <v>20</v>
      </c>
      <c r="B217">
        <v>169</v>
      </c>
      <c r="C217" t="s">
        <v>14</v>
      </c>
      <c r="D217">
        <v>558</v>
      </c>
    </row>
    <row r="218" spans="1:4" x14ac:dyDescent="0.25">
      <c r="A218" t="s">
        <v>20</v>
      </c>
      <c r="B218">
        <v>2106</v>
      </c>
      <c r="C218" t="s">
        <v>14</v>
      </c>
      <c r="D218">
        <v>64</v>
      </c>
    </row>
    <row r="219" spans="1:4" x14ac:dyDescent="0.25">
      <c r="A219" t="s">
        <v>20</v>
      </c>
      <c r="B219">
        <v>131</v>
      </c>
      <c r="C219" t="s">
        <v>14</v>
      </c>
      <c r="D219">
        <v>245</v>
      </c>
    </row>
    <row r="220" spans="1:4" x14ac:dyDescent="0.25">
      <c r="A220" t="s">
        <v>20</v>
      </c>
      <c r="B220">
        <v>84</v>
      </c>
      <c r="C220" t="s">
        <v>14</v>
      </c>
      <c r="D220">
        <v>71</v>
      </c>
    </row>
    <row r="221" spans="1:4" x14ac:dyDescent="0.25">
      <c r="A221" t="s">
        <v>20</v>
      </c>
      <c r="B221">
        <v>155</v>
      </c>
      <c r="C221" t="s">
        <v>14</v>
      </c>
      <c r="D221">
        <v>42</v>
      </c>
    </row>
    <row r="222" spans="1:4" x14ac:dyDescent="0.25">
      <c r="A222" t="s">
        <v>20</v>
      </c>
      <c r="B222">
        <v>189</v>
      </c>
      <c r="C222" t="s">
        <v>14</v>
      </c>
      <c r="D222">
        <v>156</v>
      </c>
    </row>
    <row r="223" spans="1:4" x14ac:dyDescent="0.25">
      <c r="A223" t="s">
        <v>20</v>
      </c>
      <c r="B223">
        <v>4799</v>
      </c>
      <c r="C223" t="s">
        <v>14</v>
      </c>
      <c r="D223">
        <v>1368</v>
      </c>
    </row>
    <row r="224" spans="1:4" x14ac:dyDescent="0.25">
      <c r="A224" t="s">
        <v>20</v>
      </c>
      <c r="B224">
        <v>1137</v>
      </c>
      <c r="C224" t="s">
        <v>14</v>
      </c>
      <c r="D224">
        <v>102</v>
      </c>
    </row>
    <row r="225" spans="1:4" x14ac:dyDescent="0.25">
      <c r="A225" t="s">
        <v>20</v>
      </c>
      <c r="B225">
        <v>1152</v>
      </c>
      <c r="C225" t="s">
        <v>14</v>
      </c>
      <c r="D225">
        <v>86</v>
      </c>
    </row>
    <row r="226" spans="1:4" x14ac:dyDescent="0.25">
      <c r="A226" t="s">
        <v>20</v>
      </c>
      <c r="B226">
        <v>50</v>
      </c>
      <c r="C226" t="s">
        <v>14</v>
      </c>
      <c r="D226">
        <v>253</v>
      </c>
    </row>
    <row r="227" spans="1:4" x14ac:dyDescent="0.25">
      <c r="A227" t="s">
        <v>20</v>
      </c>
      <c r="B227">
        <v>3059</v>
      </c>
      <c r="C227" t="s">
        <v>14</v>
      </c>
      <c r="D227">
        <v>157</v>
      </c>
    </row>
    <row r="228" spans="1:4" x14ac:dyDescent="0.25">
      <c r="A228" t="s">
        <v>20</v>
      </c>
      <c r="B228">
        <v>34</v>
      </c>
      <c r="C228" t="s">
        <v>14</v>
      </c>
      <c r="D228">
        <v>183</v>
      </c>
    </row>
    <row r="229" spans="1:4" x14ac:dyDescent="0.25">
      <c r="A229" t="s">
        <v>20</v>
      </c>
      <c r="B229">
        <v>220</v>
      </c>
      <c r="C229" t="s">
        <v>14</v>
      </c>
      <c r="D229">
        <v>82</v>
      </c>
    </row>
    <row r="230" spans="1:4" x14ac:dyDescent="0.25">
      <c r="A230" t="s">
        <v>20</v>
      </c>
      <c r="B230">
        <v>1604</v>
      </c>
      <c r="C230" t="s">
        <v>14</v>
      </c>
      <c r="D230">
        <v>1</v>
      </c>
    </row>
    <row r="231" spans="1:4" x14ac:dyDescent="0.25">
      <c r="A231" t="s">
        <v>20</v>
      </c>
      <c r="B231">
        <v>454</v>
      </c>
      <c r="C231" t="s">
        <v>14</v>
      </c>
      <c r="D231">
        <v>1198</v>
      </c>
    </row>
    <row r="232" spans="1:4" x14ac:dyDescent="0.25">
      <c r="A232" t="s">
        <v>20</v>
      </c>
      <c r="B232">
        <v>123</v>
      </c>
      <c r="C232" t="s">
        <v>14</v>
      </c>
      <c r="D232">
        <v>648</v>
      </c>
    </row>
    <row r="233" spans="1:4" x14ac:dyDescent="0.25">
      <c r="A233" t="s">
        <v>20</v>
      </c>
      <c r="B233">
        <v>299</v>
      </c>
      <c r="C233" t="s">
        <v>14</v>
      </c>
      <c r="D233">
        <v>64</v>
      </c>
    </row>
    <row r="234" spans="1:4" x14ac:dyDescent="0.25">
      <c r="A234" t="s">
        <v>20</v>
      </c>
      <c r="B234">
        <v>2237</v>
      </c>
      <c r="C234" t="s">
        <v>14</v>
      </c>
      <c r="D234">
        <v>62</v>
      </c>
    </row>
    <row r="235" spans="1:4" x14ac:dyDescent="0.25">
      <c r="A235" t="s">
        <v>20</v>
      </c>
      <c r="B235">
        <v>645</v>
      </c>
      <c r="C235" t="s">
        <v>14</v>
      </c>
      <c r="D235">
        <v>750</v>
      </c>
    </row>
    <row r="236" spans="1:4" x14ac:dyDescent="0.25">
      <c r="A236" t="s">
        <v>20</v>
      </c>
      <c r="B236">
        <v>484</v>
      </c>
      <c r="C236" t="s">
        <v>14</v>
      </c>
      <c r="D236">
        <v>105</v>
      </c>
    </row>
    <row r="237" spans="1:4" x14ac:dyDescent="0.25">
      <c r="A237" t="s">
        <v>20</v>
      </c>
      <c r="B237">
        <v>154</v>
      </c>
      <c r="C237" t="s">
        <v>14</v>
      </c>
      <c r="D237">
        <v>2604</v>
      </c>
    </row>
    <row r="238" spans="1:4" x14ac:dyDescent="0.25">
      <c r="A238" t="s">
        <v>20</v>
      </c>
      <c r="B238">
        <v>82</v>
      </c>
      <c r="C238" t="s">
        <v>14</v>
      </c>
      <c r="D238">
        <v>65</v>
      </c>
    </row>
    <row r="239" spans="1:4" x14ac:dyDescent="0.25">
      <c r="A239" t="s">
        <v>20</v>
      </c>
      <c r="B239">
        <v>134</v>
      </c>
      <c r="C239" t="s">
        <v>14</v>
      </c>
      <c r="D239">
        <v>94</v>
      </c>
    </row>
    <row r="240" spans="1:4" x14ac:dyDescent="0.25">
      <c r="A240" t="s">
        <v>20</v>
      </c>
      <c r="B240">
        <v>5203</v>
      </c>
      <c r="C240" t="s">
        <v>14</v>
      </c>
      <c r="D240">
        <v>257</v>
      </c>
    </row>
    <row r="241" spans="1:4" x14ac:dyDescent="0.25">
      <c r="A241" t="s">
        <v>20</v>
      </c>
      <c r="B241">
        <v>94</v>
      </c>
      <c r="C241" t="s">
        <v>14</v>
      </c>
      <c r="D241">
        <v>2928</v>
      </c>
    </row>
    <row r="242" spans="1:4" x14ac:dyDescent="0.25">
      <c r="A242" t="s">
        <v>20</v>
      </c>
      <c r="B242">
        <v>205</v>
      </c>
      <c r="C242" t="s">
        <v>14</v>
      </c>
      <c r="D242">
        <v>4697</v>
      </c>
    </row>
    <row r="243" spans="1:4" x14ac:dyDescent="0.25">
      <c r="A243" t="s">
        <v>20</v>
      </c>
      <c r="B243">
        <v>92</v>
      </c>
      <c r="C243" t="s">
        <v>14</v>
      </c>
      <c r="D243">
        <v>2915</v>
      </c>
    </row>
    <row r="244" spans="1:4" x14ac:dyDescent="0.25">
      <c r="A244" t="s">
        <v>20</v>
      </c>
      <c r="B244">
        <v>219</v>
      </c>
      <c r="C244" t="s">
        <v>14</v>
      </c>
      <c r="D244">
        <v>18</v>
      </c>
    </row>
    <row r="245" spans="1:4" x14ac:dyDescent="0.25">
      <c r="A245" t="s">
        <v>20</v>
      </c>
      <c r="B245">
        <v>2526</v>
      </c>
      <c r="C245" t="s">
        <v>14</v>
      </c>
      <c r="D245">
        <v>602</v>
      </c>
    </row>
    <row r="246" spans="1:4" x14ac:dyDescent="0.25">
      <c r="A246" t="s">
        <v>20</v>
      </c>
      <c r="B246">
        <v>94</v>
      </c>
      <c r="C246" t="s">
        <v>14</v>
      </c>
      <c r="D246">
        <v>1</v>
      </c>
    </row>
    <row r="247" spans="1:4" x14ac:dyDescent="0.25">
      <c r="A247" t="s">
        <v>20</v>
      </c>
      <c r="B247">
        <v>1713</v>
      </c>
      <c r="C247" t="s">
        <v>14</v>
      </c>
      <c r="D247">
        <v>3868</v>
      </c>
    </row>
    <row r="248" spans="1:4" x14ac:dyDescent="0.25">
      <c r="A248" t="s">
        <v>20</v>
      </c>
      <c r="B248">
        <v>249</v>
      </c>
      <c r="C248" t="s">
        <v>14</v>
      </c>
      <c r="D248">
        <v>504</v>
      </c>
    </row>
    <row r="249" spans="1:4" x14ac:dyDescent="0.25">
      <c r="A249" t="s">
        <v>20</v>
      </c>
      <c r="B249">
        <v>192</v>
      </c>
      <c r="C249" t="s">
        <v>14</v>
      </c>
      <c r="D249">
        <v>14</v>
      </c>
    </row>
    <row r="250" spans="1:4" x14ac:dyDescent="0.25">
      <c r="A250" t="s">
        <v>20</v>
      </c>
      <c r="B250">
        <v>247</v>
      </c>
      <c r="C250" t="s">
        <v>14</v>
      </c>
      <c r="D250">
        <v>750</v>
      </c>
    </row>
    <row r="251" spans="1:4" x14ac:dyDescent="0.25">
      <c r="A251" t="s">
        <v>20</v>
      </c>
      <c r="B251">
        <v>2293</v>
      </c>
      <c r="C251" t="s">
        <v>14</v>
      </c>
      <c r="D251">
        <v>77</v>
      </c>
    </row>
    <row r="252" spans="1:4" x14ac:dyDescent="0.25">
      <c r="A252" t="s">
        <v>20</v>
      </c>
      <c r="B252">
        <v>3131</v>
      </c>
      <c r="C252" t="s">
        <v>14</v>
      </c>
      <c r="D252">
        <v>752</v>
      </c>
    </row>
    <row r="253" spans="1:4" x14ac:dyDescent="0.25">
      <c r="A253" t="s">
        <v>20</v>
      </c>
      <c r="B253">
        <v>143</v>
      </c>
      <c r="C253" t="s">
        <v>14</v>
      </c>
      <c r="D253">
        <v>131</v>
      </c>
    </row>
    <row r="254" spans="1:4" x14ac:dyDescent="0.25">
      <c r="A254" t="s">
        <v>20</v>
      </c>
      <c r="B254">
        <v>296</v>
      </c>
      <c r="C254" t="s">
        <v>14</v>
      </c>
      <c r="D254">
        <v>87</v>
      </c>
    </row>
    <row r="255" spans="1:4" x14ac:dyDescent="0.25">
      <c r="A255" t="s">
        <v>20</v>
      </c>
      <c r="B255">
        <v>170</v>
      </c>
      <c r="C255" t="s">
        <v>14</v>
      </c>
      <c r="D255">
        <v>1063</v>
      </c>
    </row>
    <row r="256" spans="1:4" x14ac:dyDescent="0.25">
      <c r="A256" t="s">
        <v>20</v>
      </c>
      <c r="B256">
        <v>86</v>
      </c>
      <c r="C256" t="s">
        <v>14</v>
      </c>
      <c r="D256">
        <v>76</v>
      </c>
    </row>
    <row r="257" spans="1:4" x14ac:dyDescent="0.25">
      <c r="A257" t="s">
        <v>20</v>
      </c>
      <c r="B257">
        <v>6286</v>
      </c>
      <c r="C257" t="s">
        <v>14</v>
      </c>
      <c r="D257">
        <v>4428</v>
      </c>
    </row>
    <row r="258" spans="1:4" x14ac:dyDescent="0.25">
      <c r="A258" t="s">
        <v>20</v>
      </c>
      <c r="B258">
        <v>3727</v>
      </c>
      <c r="C258" t="s">
        <v>14</v>
      </c>
      <c r="D258">
        <v>58</v>
      </c>
    </row>
    <row r="259" spans="1:4" x14ac:dyDescent="0.25">
      <c r="A259" t="s">
        <v>20</v>
      </c>
      <c r="B259">
        <v>1605</v>
      </c>
      <c r="C259" t="s">
        <v>14</v>
      </c>
      <c r="D259">
        <v>111</v>
      </c>
    </row>
    <row r="260" spans="1:4" x14ac:dyDescent="0.25">
      <c r="A260" t="s">
        <v>20</v>
      </c>
      <c r="B260">
        <v>2120</v>
      </c>
      <c r="C260" t="s">
        <v>14</v>
      </c>
      <c r="D260">
        <v>2955</v>
      </c>
    </row>
    <row r="261" spans="1:4" x14ac:dyDescent="0.25">
      <c r="A261" t="s">
        <v>20</v>
      </c>
      <c r="B261">
        <v>50</v>
      </c>
      <c r="C261" t="s">
        <v>14</v>
      </c>
      <c r="D261">
        <v>1657</v>
      </c>
    </row>
    <row r="262" spans="1:4" x14ac:dyDescent="0.25">
      <c r="A262" t="s">
        <v>20</v>
      </c>
      <c r="B262">
        <v>2080</v>
      </c>
      <c r="C262" t="s">
        <v>14</v>
      </c>
      <c r="D262">
        <v>926</v>
      </c>
    </row>
    <row r="263" spans="1:4" x14ac:dyDescent="0.25">
      <c r="A263" t="s">
        <v>20</v>
      </c>
      <c r="B263">
        <v>2105</v>
      </c>
      <c r="C263" t="s">
        <v>14</v>
      </c>
      <c r="D263">
        <v>77</v>
      </c>
    </row>
    <row r="264" spans="1:4" x14ac:dyDescent="0.25">
      <c r="A264" t="s">
        <v>20</v>
      </c>
      <c r="B264">
        <v>2436</v>
      </c>
      <c r="C264" t="s">
        <v>14</v>
      </c>
      <c r="D264">
        <v>1748</v>
      </c>
    </row>
    <row r="265" spans="1:4" x14ac:dyDescent="0.25">
      <c r="A265" t="s">
        <v>20</v>
      </c>
      <c r="B265">
        <v>80</v>
      </c>
      <c r="C265" t="s">
        <v>14</v>
      </c>
      <c r="D265">
        <v>79</v>
      </c>
    </row>
    <row r="266" spans="1:4" x14ac:dyDescent="0.25">
      <c r="A266" t="s">
        <v>20</v>
      </c>
      <c r="B266">
        <v>42</v>
      </c>
      <c r="C266" t="s">
        <v>14</v>
      </c>
      <c r="D266">
        <v>889</v>
      </c>
    </row>
    <row r="267" spans="1:4" x14ac:dyDescent="0.25">
      <c r="A267" t="s">
        <v>20</v>
      </c>
      <c r="B267">
        <v>139</v>
      </c>
      <c r="C267" t="s">
        <v>14</v>
      </c>
      <c r="D267">
        <v>56</v>
      </c>
    </row>
    <row r="268" spans="1:4" x14ac:dyDescent="0.25">
      <c r="A268" t="s">
        <v>20</v>
      </c>
      <c r="B268">
        <v>159</v>
      </c>
      <c r="C268" t="s">
        <v>14</v>
      </c>
      <c r="D268">
        <v>1</v>
      </c>
    </row>
    <row r="269" spans="1:4" x14ac:dyDescent="0.25">
      <c r="A269" t="s">
        <v>20</v>
      </c>
      <c r="B269">
        <v>381</v>
      </c>
      <c r="C269" t="s">
        <v>14</v>
      </c>
      <c r="D269">
        <v>83</v>
      </c>
    </row>
    <row r="270" spans="1:4" x14ac:dyDescent="0.25">
      <c r="A270" t="s">
        <v>20</v>
      </c>
      <c r="B270">
        <v>194</v>
      </c>
      <c r="C270" t="s">
        <v>14</v>
      </c>
      <c r="D270">
        <v>2025</v>
      </c>
    </row>
    <row r="271" spans="1:4" x14ac:dyDescent="0.25">
      <c r="A271" t="s">
        <v>20</v>
      </c>
      <c r="B271">
        <v>106</v>
      </c>
      <c r="C271" t="s">
        <v>14</v>
      </c>
      <c r="D271">
        <v>14</v>
      </c>
    </row>
    <row r="272" spans="1:4" x14ac:dyDescent="0.25">
      <c r="A272" t="s">
        <v>20</v>
      </c>
      <c r="B272">
        <v>142</v>
      </c>
      <c r="C272" t="s">
        <v>14</v>
      </c>
      <c r="D272">
        <v>656</v>
      </c>
    </row>
    <row r="273" spans="1:4" x14ac:dyDescent="0.25">
      <c r="A273" t="s">
        <v>20</v>
      </c>
      <c r="B273">
        <v>211</v>
      </c>
      <c r="C273" t="s">
        <v>14</v>
      </c>
      <c r="D273">
        <v>1596</v>
      </c>
    </row>
    <row r="274" spans="1:4" x14ac:dyDescent="0.25">
      <c r="A274" t="s">
        <v>20</v>
      </c>
      <c r="B274">
        <v>2756</v>
      </c>
      <c r="C274" t="s">
        <v>14</v>
      </c>
      <c r="D274">
        <v>10</v>
      </c>
    </row>
    <row r="275" spans="1:4" x14ac:dyDescent="0.25">
      <c r="A275" t="s">
        <v>20</v>
      </c>
      <c r="B275">
        <v>173</v>
      </c>
      <c r="C275" t="s">
        <v>14</v>
      </c>
      <c r="D275">
        <v>1121</v>
      </c>
    </row>
    <row r="276" spans="1:4" x14ac:dyDescent="0.25">
      <c r="A276" t="s">
        <v>20</v>
      </c>
      <c r="B276">
        <v>87</v>
      </c>
      <c r="C276" t="s">
        <v>14</v>
      </c>
      <c r="D276">
        <v>15</v>
      </c>
    </row>
    <row r="277" spans="1:4" x14ac:dyDescent="0.25">
      <c r="A277" t="s">
        <v>20</v>
      </c>
      <c r="B277">
        <v>1572</v>
      </c>
      <c r="C277" t="s">
        <v>14</v>
      </c>
      <c r="D277">
        <v>191</v>
      </c>
    </row>
    <row r="278" spans="1:4" x14ac:dyDescent="0.25">
      <c r="A278" t="s">
        <v>20</v>
      </c>
      <c r="B278">
        <v>2346</v>
      </c>
      <c r="C278" t="s">
        <v>14</v>
      </c>
      <c r="D278">
        <v>16</v>
      </c>
    </row>
    <row r="279" spans="1:4" x14ac:dyDescent="0.25">
      <c r="A279" t="s">
        <v>20</v>
      </c>
      <c r="B279">
        <v>115</v>
      </c>
      <c r="C279" t="s">
        <v>14</v>
      </c>
      <c r="D279">
        <v>17</v>
      </c>
    </row>
    <row r="280" spans="1:4" x14ac:dyDescent="0.25">
      <c r="A280" t="s">
        <v>20</v>
      </c>
      <c r="B280">
        <v>85</v>
      </c>
      <c r="C280" t="s">
        <v>14</v>
      </c>
      <c r="D280">
        <v>34</v>
      </c>
    </row>
    <row r="281" spans="1:4" x14ac:dyDescent="0.25">
      <c r="A281" t="s">
        <v>20</v>
      </c>
      <c r="B281">
        <v>144</v>
      </c>
      <c r="C281" t="s">
        <v>14</v>
      </c>
      <c r="D281">
        <v>1</v>
      </c>
    </row>
    <row r="282" spans="1:4" x14ac:dyDescent="0.25">
      <c r="A282" t="s">
        <v>20</v>
      </c>
      <c r="B282">
        <v>2443</v>
      </c>
      <c r="C282" t="s">
        <v>14</v>
      </c>
      <c r="D282">
        <v>1274</v>
      </c>
    </row>
    <row r="283" spans="1:4" x14ac:dyDescent="0.25">
      <c r="A283" t="s">
        <v>20</v>
      </c>
      <c r="B283">
        <v>64</v>
      </c>
      <c r="C283" t="s">
        <v>14</v>
      </c>
      <c r="D283">
        <v>210</v>
      </c>
    </row>
    <row r="284" spans="1:4" x14ac:dyDescent="0.25">
      <c r="A284" t="s">
        <v>20</v>
      </c>
      <c r="B284">
        <v>268</v>
      </c>
      <c r="C284" t="s">
        <v>14</v>
      </c>
      <c r="D284">
        <v>248</v>
      </c>
    </row>
    <row r="285" spans="1:4" x14ac:dyDescent="0.25">
      <c r="A285" t="s">
        <v>20</v>
      </c>
      <c r="B285">
        <v>195</v>
      </c>
      <c r="C285" t="s">
        <v>14</v>
      </c>
      <c r="D285">
        <v>513</v>
      </c>
    </row>
    <row r="286" spans="1:4" x14ac:dyDescent="0.25">
      <c r="A286" t="s">
        <v>20</v>
      </c>
      <c r="B286">
        <v>186</v>
      </c>
      <c r="C286" t="s">
        <v>14</v>
      </c>
      <c r="D286">
        <v>3410</v>
      </c>
    </row>
    <row r="287" spans="1:4" x14ac:dyDescent="0.25">
      <c r="A287" t="s">
        <v>20</v>
      </c>
      <c r="B287">
        <v>460</v>
      </c>
      <c r="C287" t="s">
        <v>14</v>
      </c>
      <c r="D287">
        <v>10</v>
      </c>
    </row>
    <row r="288" spans="1:4" x14ac:dyDescent="0.25">
      <c r="A288" t="s">
        <v>20</v>
      </c>
      <c r="B288">
        <v>2528</v>
      </c>
      <c r="C288" t="s">
        <v>14</v>
      </c>
      <c r="D288">
        <v>2201</v>
      </c>
    </row>
    <row r="289" spans="1:4" x14ac:dyDescent="0.25">
      <c r="A289" t="s">
        <v>20</v>
      </c>
      <c r="B289">
        <v>3657</v>
      </c>
      <c r="C289" t="s">
        <v>14</v>
      </c>
      <c r="D289">
        <v>676</v>
      </c>
    </row>
    <row r="290" spans="1:4" x14ac:dyDescent="0.25">
      <c r="A290" t="s">
        <v>20</v>
      </c>
      <c r="B290">
        <v>131</v>
      </c>
      <c r="C290" t="s">
        <v>14</v>
      </c>
      <c r="D290">
        <v>831</v>
      </c>
    </row>
    <row r="291" spans="1:4" x14ac:dyDescent="0.25">
      <c r="A291" t="s">
        <v>20</v>
      </c>
      <c r="B291">
        <v>239</v>
      </c>
      <c r="C291" t="s">
        <v>14</v>
      </c>
      <c r="D291">
        <v>859</v>
      </c>
    </row>
    <row r="292" spans="1:4" x14ac:dyDescent="0.25">
      <c r="A292" t="s">
        <v>20</v>
      </c>
      <c r="B292">
        <v>78</v>
      </c>
      <c r="C292" t="s">
        <v>14</v>
      </c>
      <c r="D292">
        <v>45</v>
      </c>
    </row>
    <row r="293" spans="1:4" x14ac:dyDescent="0.25">
      <c r="A293" t="s">
        <v>20</v>
      </c>
      <c r="B293">
        <v>1773</v>
      </c>
      <c r="C293" t="s">
        <v>14</v>
      </c>
      <c r="D293">
        <v>6</v>
      </c>
    </row>
    <row r="294" spans="1:4" x14ac:dyDescent="0.25">
      <c r="A294" t="s">
        <v>20</v>
      </c>
      <c r="B294">
        <v>32</v>
      </c>
      <c r="C294" t="s">
        <v>14</v>
      </c>
      <c r="D294">
        <v>7</v>
      </c>
    </row>
    <row r="295" spans="1:4" x14ac:dyDescent="0.25">
      <c r="A295" t="s">
        <v>20</v>
      </c>
      <c r="B295">
        <v>369</v>
      </c>
      <c r="C295" t="s">
        <v>14</v>
      </c>
      <c r="D295">
        <v>31</v>
      </c>
    </row>
    <row r="296" spans="1:4" x14ac:dyDescent="0.25">
      <c r="A296" t="s">
        <v>20</v>
      </c>
      <c r="B296">
        <v>89</v>
      </c>
      <c r="C296" t="s">
        <v>14</v>
      </c>
      <c r="D296">
        <v>78</v>
      </c>
    </row>
    <row r="297" spans="1:4" x14ac:dyDescent="0.25">
      <c r="A297" t="s">
        <v>20</v>
      </c>
      <c r="B297">
        <v>147</v>
      </c>
      <c r="C297" t="s">
        <v>14</v>
      </c>
      <c r="D297">
        <v>1225</v>
      </c>
    </row>
    <row r="298" spans="1:4" x14ac:dyDescent="0.25">
      <c r="A298" t="s">
        <v>20</v>
      </c>
      <c r="B298">
        <v>126</v>
      </c>
      <c r="C298" t="s">
        <v>14</v>
      </c>
      <c r="D298">
        <v>1</v>
      </c>
    </row>
    <row r="299" spans="1:4" x14ac:dyDescent="0.25">
      <c r="A299" t="s">
        <v>20</v>
      </c>
      <c r="B299">
        <v>2218</v>
      </c>
      <c r="C299" t="s">
        <v>14</v>
      </c>
      <c r="D299">
        <v>67</v>
      </c>
    </row>
    <row r="300" spans="1:4" x14ac:dyDescent="0.25">
      <c r="A300" t="s">
        <v>20</v>
      </c>
      <c r="B300">
        <v>202</v>
      </c>
      <c r="C300" t="s">
        <v>14</v>
      </c>
      <c r="D300">
        <v>19</v>
      </c>
    </row>
    <row r="301" spans="1:4" x14ac:dyDescent="0.25">
      <c r="A301" t="s">
        <v>20</v>
      </c>
      <c r="B301">
        <v>140</v>
      </c>
      <c r="C301" t="s">
        <v>14</v>
      </c>
      <c r="D301">
        <v>2108</v>
      </c>
    </row>
    <row r="302" spans="1:4" x14ac:dyDescent="0.25">
      <c r="A302" t="s">
        <v>20</v>
      </c>
      <c r="B302">
        <v>1052</v>
      </c>
      <c r="C302" t="s">
        <v>14</v>
      </c>
      <c r="D302">
        <v>679</v>
      </c>
    </row>
    <row r="303" spans="1:4" x14ac:dyDescent="0.25">
      <c r="A303" t="s">
        <v>20</v>
      </c>
      <c r="B303">
        <v>247</v>
      </c>
      <c r="C303" t="s">
        <v>14</v>
      </c>
      <c r="D303">
        <v>36</v>
      </c>
    </row>
    <row r="304" spans="1:4" x14ac:dyDescent="0.25">
      <c r="A304" t="s">
        <v>20</v>
      </c>
      <c r="B304">
        <v>84</v>
      </c>
      <c r="C304" t="s">
        <v>14</v>
      </c>
      <c r="D304">
        <v>47</v>
      </c>
    </row>
    <row r="305" spans="1:4" x14ac:dyDescent="0.25">
      <c r="A305" t="s">
        <v>20</v>
      </c>
      <c r="B305">
        <v>88</v>
      </c>
      <c r="C305" t="s">
        <v>14</v>
      </c>
      <c r="D305">
        <v>70</v>
      </c>
    </row>
    <row r="306" spans="1:4" x14ac:dyDescent="0.25">
      <c r="A306" t="s">
        <v>20</v>
      </c>
      <c r="B306">
        <v>156</v>
      </c>
      <c r="C306" t="s">
        <v>14</v>
      </c>
      <c r="D306">
        <v>154</v>
      </c>
    </row>
    <row r="307" spans="1:4" x14ac:dyDescent="0.25">
      <c r="A307" t="s">
        <v>20</v>
      </c>
      <c r="B307">
        <v>2985</v>
      </c>
      <c r="C307" t="s">
        <v>14</v>
      </c>
      <c r="D307">
        <v>22</v>
      </c>
    </row>
    <row r="308" spans="1:4" x14ac:dyDescent="0.25">
      <c r="A308" t="s">
        <v>20</v>
      </c>
      <c r="B308">
        <v>762</v>
      </c>
      <c r="C308" t="s">
        <v>14</v>
      </c>
      <c r="D308">
        <v>1758</v>
      </c>
    </row>
    <row r="309" spans="1:4" x14ac:dyDescent="0.25">
      <c r="A309" t="s">
        <v>20</v>
      </c>
      <c r="B309">
        <v>554</v>
      </c>
      <c r="C309" t="s">
        <v>14</v>
      </c>
      <c r="D309">
        <v>94</v>
      </c>
    </row>
    <row r="310" spans="1:4" x14ac:dyDescent="0.25">
      <c r="A310" t="s">
        <v>20</v>
      </c>
      <c r="B310">
        <v>135</v>
      </c>
      <c r="C310" t="s">
        <v>14</v>
      </c>
      <c r="D310">
        <v>33</v>
      </c>
    </row>
    <row r="311" spans="1:4" x14ac:dyDescent="0.25">
      <c r="A311" t="s">
        <v>20</v>
      </c>
      <c r="B311">
        <v>122</v>
      </c>
      <c r="C311" t="s">
        <v>14</v>
      </c>
      <c r="D311">
        <v>1</v>
      </c>
    </row>
    <row r="312" spans="1:4" x14ac:dyDescent="0.25">
      <c r="A312" t="s">
        <v>20</v>
      </c>
      <c r="B312">
        <v>221</v>
      </c>
      <c r="C312" t="s">
        <v>14</v>
      </c>
      <c r="D312">
        <v>31</v>
      </c>
    </row>
    <row r="313" spans="1:4" x14ac:dyDescent="0.25">
      <c r="A313" t="s">
        <v>20</v>
      </c>
      <c r="B313">
        <v>126</v>
      </c>
      <c r="C313" t="s">
        <v>14</v>
      </c>
      <c r="D313">
        <v>35</v>
      </c>
    </row>
    <row r="314" spans="1:4" x14ac:dyDescent="0.25">
      <c r="A314" t="s">
        <v>20</v>
      </c>
      <c r="B314">
        <v>1022</v>
      </c>
      <c r="C314" t="s">
        <v>14</v>
      </c>
      <c r="D314">
        <v>63</v>
      </c>
    </row>
    <row r="315" spans="1:4" x14ac:dyDescent="0.25">
      <c r="A315" t="s">
        <v>20</v>
      </c>
      <c r="B315">
        <v>3177</v>
      </c>
      <c r="C315" t="s">
        <v>14</v>
      </c>
      <c r="D315">
        <v>526</v>
      </c>
    </row>
    <row r="316" spans="1:4" x14ac:dyDescent="0.25">
      <c r="A316" t="s">
        <v>20</v>
      </c>
      <c r="B316">
        <v>198</v>
      </c>
      <c r="C316" t="s">
        <v>14</v>
      </c>
      <c r="D316">
        <v>121</v>
      </c>
    </row>
    <row r="317" spans="1:4" x14ac:dyDescent="0.25">
      <c r="A317" t="s">
        <v>20</v>
      </c>
      <c r="B317">
        <v>85</v>
      </c>
      <c r="C317" t="s">
        <v>14</v>
      </c>
      <c r="D317">
        <v>67</v>
      </c>
    </row>
    <row r="318" spans="1:4" x14ac:dyDescent="0.25">
      <c r="A318" t="s">
        <v>20</v>
      </c>
      <c r="B318">
        <v>3596</v>
      </c>
      <c r="C318" t="s">
        <v>14</v>
      </c>
      <c r="D318">
        <v>57</v>
      </c>
    </row>
    <row r="319" spans="1:4" x14ac:dyDescent="0.25">
      <c r="A319" t="s">
        <v>20</v>
      </c>
      <c r="B319">
        <v>244</v>
      </c>
      <c r="C319" t="s">
        <v>14</v>
      </c>
      <c r="D319">
        <v>1229</v>
      </c>
    </row>
    <row r="320" spans="1:4" x14ac:dyDescent="0.25">
      <c r="A320" t="s">
        <v>20</v>
      </c>
      <c r="B320">
        <v>5180</v>
      </c>
      <c r="C320" t="s">
        <v>14</v>
      </c>
      <c r="D320">
        <v>12</v>
      </c>
    </row>
    <row r="321" spans="1:4" x14ac:dyDescent="0.25">
      <c r="A321" t="s">
        <v>20</v>
      </c>
      <c r="B321">
        <v>589</v>
      </c>
      <c r="C321" t="s">
        <v>14</v>
      </c>
      <c r="D321">
        <v>452</v>
      </c>
    </row>
    <row r="322" spans="1:4" x14ac:dyDescent="0.25">
      <c r="A322" t="s">
        <v>20</v>
      </c>
      <c r="B322">
        <v>2725</v>
      </c>
      <c r="C322" t="s">
        <v>14</v>
      </c>
      <c r="D322">
        <v>1886</v>
      </c>
    </row>
    <row r="323" spans="1:4" x14ac:dyDescent="0.25">
      <c r="A323" t="s">
        <v>20</v>
      </c>
      <c r="B323">
        <v>300</v>
      </c>
      <c r="C323" t="s">
        <v>14</v>
      </c>
      <c r="D323">
        <v>1825</v>
      </c>
    </row>
    <row r="324" spans="1:4" x14ac:dyDescent="0.25">
      <c r="A324" t="s">
        <v>20</v>
      </c>
      <c r="B324">
        <v>144</v>
      </c>
      <c r="C324" t="s">
        <v>14</v>
      </c>
      <c r="D324">
        <v>31</v>
      </c>
    </row>
    <row r="325" spans="1:4" x14ac:dyDescent="0.25">
      <c r="A325" t="s">
        <v>20</v>
      </c>
      <c r="B325">
        <v>87</v>
      </c>
      <c r="C325" t="s">
        <v>14</v>
      </c>
      <c r="D325">
        <v>107</v>
      </c>
    </row>
    <row r="326" spans="1:4" x14ac:dyDescent="0.25">
      <c r="A326" t="s">
        <v>20</v>
      </c>
      <c r="B326">
        <v>3116</v>
      </c>
      <c r="C326" t="s">
        <v>14</v>
      </c>
      <c r="D326">
        <v>27</v>
      </c>
    </row>
    <row r="327" spans="1:4" x14ac:dyDescent="0.25">
      <c r="A327" t="s">
        <v>20</v>
      </c>
      <c r="B327">
        <v>909</v>
      </c>
      <c r="C327" t="s">
        <v>14</v>
      </c>
      <c r="D327">
        <v>1221</v>
      </c>
    </row>
    <row r="328" spans="1:4" x14ac:dyDescent="0.25">
      <c r="A328" t="s">
        <v>20</v>
      </c>
      <c r="B328">
        <v>1613</v>
      </c>
      <c r="C328" t="s">
        <v>14</v>
      </c>
      <c r="D328">
        <v>1</v>
      </c>
    </row>
    <row r="329" spans="1:4" x14ac:dyDescent="0.25">
      <c r="A329" t="s">
        <v>20</v>
      </c>
      <c r="B329">
        <v>136</v>
      </c>
      <c r="C329" t="s">
        <v>14</v>
      </c>
      <c r="D329">
        <v>16</v>
      </c>
    </row>
    <row r="330" spans="1:4" x14ac:dyDescent="0.25">
      <c r="A330" t="s">
        <v>20</v>
      </c>
      <c r="B330">
        <v>130</v>
      </c>
      <c r="C330" t="s">
        <v>14</v>
      </c>
      <c r="D330">
        <v>41</v>
      </c>
    </row>
    <row r="331" spans="1:4" x14ac:dyDescent="0.25">
      <c r="A331" t="s">
        <v>20</v>
      </c>
      <c r="B331">
        <v>102</v>
      </c>
      <c r="C331" t="s">
        <v>14</v>
      </c>
      <c r="D331">
        <v>523</v>
      </c>
    </row>
    <row r="332" spans="1:4" x14ac:dyDescent="0.25">
      <c r="A332" t="s">
        <v>20</v>
      </c>
      <c r="B332">
        <v>4006</v>
      </c>
      <c r="C332" t="s">
        <v>14</v>
      </c>
      <c r="D332">
        <v>141</v>
      </c>
    </row>
    <row r="333" spans="1:4" x14ac:dyDescent="0.25">
      <c r="A333" t="s">
        <v>20</v>
      </c>
      <c r="B333">
        <v>1629</v>
      </c>
      <c r="C333" t="s">
        <v>14</v>
      </c>
      <c r="D333">
        <v>52</v>
      </c>
    </row>
    <row r="334" spans="1:4" x14ac:dyDescent="0.25">
      <c r="A334" t="s">
        <v>20</v>
      </c>
      <c r="B334">
        <v>2188</v>
      </c>
      <c r="C334" t="s">
        <v>14</v>
      </c>
      <c r="D334">
        <v>225</v>
      </c>
    </row>
    <row r="335" spans="1:4" x14ac:dyDescent="0.25">
      <c r="A335" t="s">
        <v>20</v>
      </c>
      <c r="B335">
        <v>2409</v>
      </c>
      <c r="C335" t="s">
        <v>14</v>
      </c>
      <c r="D335">
        <v>38</v>
      </c>
    </row>
    <row r="336" spans="1:4" x14ac:dyDescent="0.25">
      <c r="A336" t="s">
        <v>20</v>
      </c>
      <c r="B336">
        <v>194</v>
      </c>
      <c r="C336" t="s">
        <v>14</v>
      </c>
      <c r="D336">
        <v>15</v>
      </c>
    </row>
    <row r="337" spans="1:4" x14ac:dyDescent="0.25">
      <c r="A337" t="s">
        <v>20</v>
      </c>
      <c r="B337">
        <v>1140</v>
      </c>
      <c r="C337" t="s">
        <v>14</v>
      </c>
      <c r="D337">
        <v>37</v>
      </c>
    </row>
    <row r="338" spans="1:4" x14ac:dyDescent="0.25">
      <c r="A338" t="s">
        <v>20</v>
      </c>
      <c r="B338">
        <v>102</v>
      </c>
      <c r="C338" t="s">
        <v>14</v>
      </c>
      <c r="D338">
        <v>112</v>
      </c>
    </row>
    <row r="339" spans="1:4" x14ac:dyDescent="0.25">
      <c r="A339" t="s">
        <v>20</v>
      </c>
      <c r="B339">
        <v>2857</v>
      </c>
      <c r="C339" t="s">
        <v>14</v>
      </c>
      <c r="D339">
        <v>21</v>
      </c>
    </row>
    <row r="340" spans="1:4" x14ac:dyDescent="0.25">
      <c r="A340" t="s">
        <v>20</v>
      </c>
      <c r="B340">
        <v>107</v>
      </c>
      <c r="C340" t="s">
        <v>14</v>
      </c>
      <c r="D340">
        <v>67</v>
      </c>
    </row>
    <row r="341" spans="1:4" x14ac:dyDescent="0.25">
      <c r="A341" t="s">
        <v>20</v>
      </c>
      <c r="B341">
        <v>160</v>
      </c>
      <c r="C341" t="s">
        <v>14</v>
      </c>
      <c r="D341">
        <v>78</v>
      </c>
    </row>
    <row r="342" spans="1:4" x14ac:dyDescent="0.25">
      <c r="A342" t="s">
        <v>20</v>
      </c>
      <c r="B342">
        <v>2230</v>
      </c>
      <c r="C342" t="s">
        <v>14</v>
      </c>
      <c r="D342">
        <v>67</v>
      </c>
    </row>
    <row r="343" spans="1:4" x14ac:dyDescent="0.25">
      <c r="A343" t="s">
        <v>20</v>
      </c>
      <c r="B343">
        <v>316</v>
      </c>
      <c r="C343" t="s">
        <v>14</v>
      </c>
      <c r="D343">
        <v>263</v>
      </c>
    </row>
    <row r="344" spans="1:4" x14ac:dyDescent="0.25">
      <c r="A344" t="s">
        <v>20</v>
      </c>
      <c r="B344">
        <v>117</v>
      </c>
      <c r="C344" t="s">
        <v>14</v>
      </c>
      <c r="D344">
        <v>1691</v>
      </c>
    </row>
    <row r="345" spans="1:4" x14ac:dyDescent="0.25">
      <c r="A345" t="s">
        <v>20</v>
      </c>
      <c r="B345">
        <v>6406</v>
      </c>
      <c r="C345" t="s">
        <v>14</v>
      </c>
      <c r="D345">
        <v>181</v>
      </c>
    </row>
    <row r="346" spans="1:4" x14ac:dyDescent="0.25">
      <c r="A346" t="s">
        <v>20</v>
      </c>
      <c r="B346">
        <v>192</v>
      </c>
      <c r="C346" t="s">
        <v>14</v>
      </c>
      <c r="D346">
        <v>13</v>
      </c>
    </row>
    <row r="347" spans="1:4" x14ac:dyDescent="0.25">
      <c r="A347" t="s">
        <v>20</v>
      </c>
      <c r="B347">
        <v>26</v>
      </c>
      <c r="C347" t="s">
        <v>14</v>
      </c>
      <c r="D347">
        <v>1</v>
      </c>
    </row>
    <row r="348" spans="1:4" x14ac:dyDescent="0.25">
      <c r="A348" t="s">
        <v>20</v>
      </c>
      <c r="B348">
        <v>723</v>
      </c>
      <c r="C348" t="s">
        <v>14</v>
      </c>
      <c r="D348">
        <v>21</v>
      </c>
    </row>
    <row r="349" spans="1:4" x14ac:dyDescent="0.25">
      <c r="A349" t="s">
        <v>20</v>
      </c>
      <c r="B349">
        <v>170</v>
      </c>
      <c r="C349" t="s">
        <v>14</v>
      </c>
      <c r="D349">
        <v>830</v>
      </c>
    </row>
    <row r="350" spans="1:4" x14ac:dyDescent="0.25">
      <c r="A350" t="s">
        <v>20</v>
      </c>
      <c r="B350">
        <v>238</v>
      </c>
      <c r="C350" t="s">
        <v>14</v>
      </c>
      <c r="D350">
        <v>130</v>
      </c>
    </row>
    <row r="351" spans="1:4" x14ac:dyDescent="0.25">
      <c r="A351" t="s">
        <v>20</v>
      </c>
      <c r="B351">
        <v>55</v>
      </c>
      <c r="C351" t="s">
        <v>14</v>
      </c>
      <c r="D351">
        <v>55</v>
      </c>
    </row>
    <row r="352" spans="1:4" x14ac:dyDescent="0.25">
      <c r="A352" t="s">
        <v>20</v>
      </c>
      <c r="B352">
        <v>128</v>
      </c>
      <c r="C352" t="s">
        <v>14</v>
      </c>
      <c r="D352">
        <v>114</v>
      </c>
    </row>
    <row r="353" spans="1:4" x14ac:dyDescent="0.25">
      <c r="A353" t="s">
        <v>20</v>
      </c>
      <c r="B353">
        <v>2144</v>
      </c>
      <c r="C353" t="s">
        <v>14</v>
      </c>
      <c r="D353">
        <v>594</v>
      </c>
    </row>
    <row r="354" spans="1:4" x14ac:dyDescent="0.25">
      <c r="A354" t="s">
        <v>20</v>
      </c>
      <c r="B354">
        <v>2693</v>
      </c>
      <c r="C354" t="s">
        <v>14</v>
      </c>
      <c r="D354">
        <v>24</v>
      </c>
    </row>
    <row r="355" spans="1:4" x14ac:dyDescent="0.25">
      <c r="A355" t="s">
        <v>20</v>
      </c>
      <c r="B355">
        <v>432</v>
      </c>
      <c r="C355" t="s">
        <v>14</v>
      </c>
      <c r="D355">
        <v>252</v>
      </c>
    </row>
    <row r="356" spans="1:4" x14ac:dyDescent="0.25">
      <c r="A356" t="s">
        <v>20</v>
      </c>
      <c r="B356">
        <v>189</v>
      </c>
      <c r="C356" t="s">
        <v>14</v>
      </c>
      <c r="D356">
        <v>67</v>
      </c>
    </row>
    <row r="357" spans="1:4" x14ac:dyDescent="0.25">
      <c r="A357" t="s">
        <v>20</v>
      </c>
      <c r="B357">
        <v>154</v>
      </c>
      <c r="C357" t="s">
        <v>14</v>
      </c>
      <c r="D357">
        <v>742</v>
      </c>
    </row>
    <row r="358" spans="1:4" x14ac:dyDescent="0.25">
      <c r="A358" t="s">
        <v>20</v>
      </c>
      <c r="B358">
        <v>96</v>
      </c>
      <c r="C358" t="s">
        <v>14</v>
      </c>
      <c r="D358">
        <v>75</v>
      </c>
    </row>
    <row r="359" spans="1:4" x14ac:dyDescent="0.25">
      <c r="A359" t="s">
        <v>20</v>
      </c>
      <c r="B359">
        <v>3063</v>
      </c>
      <c r="C359" t="s">
        <v>14</v>
      </c>
      <c r="D359">
        <v>4405</v>
      </c>
    </row>
    <row r="360" spans="1:4" x14ac:dyDescent="0.25">
      <c r="A360" t="s">
        <v>20</v>
      </c>
      <c r="B360">
        <v>2266</v>
      </c>
      <c r="C360" t="s">
        <v>14</v>
      </c>
      <c r="D360">
        <v>92</v>
      </c>
    </row>
    <row r="361" spans="1:4" x14ac:dyDescent="0.25">
      <c r="A361" t="s">
        <v>20</v>
      </c>
      <c r="B361">
        <v>194</v>
      </c>
      <c r="C361" t="s">
        <v>14</v>
      </c>
      <c r="D361">
        <v>64</v>
      </c>
    </row>
    <row r="362" spans="1:4" x14ac:dyDescent="0.25">
      <c r="A362" t="s">
        <v>20</v>
      </c>
      <c r="B362">
        <v>129</v>
      </c>
      <c r="C362" t="s">
        <v>14</v>
      </c>
      <c r="D362">
        <v>64</v>
      </c>
    </row>
    <row r="363" spans="1:4" x14ac:dyDescent="0.25">
      <c r="A363" t="s">
        <v>20</v>
      </c>
      <c r="B363">
        <v>375</v>
      </c>
      <c r="C363" t="s">
        <v>14</v>
      </c>
      <c r="D363">
        <v>842</v>
      </c>
    </row>
    <row r="364" spans="1:4" x14ac:dyDescent="0.25">
      <c r="A364" t="s">
        <v>20</v>
      </c>
      <c r="B364">
        <v>409</v>
      </c>
      <c r="C364" t="s">
        <v>14</v>
      </c>
      <c r="D364">
        <v>112</v>
      </c>
    </row>
    <row r="365" spans="1:4" x14ac:dyDescent="0.25">
      <c r="A365" t="s">
        <v>20</v>
      </c>
      <c r="B365">
        <v>234</v>
      </c>
      <c r="C365" t="s">
        <v>14</v>
      </c>
      <c r="D365">
        <v>374</v>
      </c>
    </row>
    <row r="366" spans="1:4" x14ac:dyDescent="0.25">
      <c r="A366" t="s">
        <v>20</v>
      </c>
      <c r="B366">
        <v>3016</v>
      </c>
    </row>
    <row r="367" spans="1:4" x14ac:dyDescent="0.25">
      <c r="A367" t="s">
        <v>20</v>
      </c>
      <c r="B367">
        <v>264</v>
      </c>
    </row>
    <row r="368" spans="1:4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mergeCells count="2">
    <mergeCell ref="H2:M2"/>
    <mergeCell ref="H6:M6"/>
  </mergeCells>
  <conditionalFormatting sqref="C2:C365">
    <cfRule type="cellIs" dxfId="11" priority="5" operator="equal">
      <formula>"canceled"</formula>
    </cfRule>
    <cfRule type="cellIs" dxfId="10" priority="6" operator="equal">
      <formula>"live"</formula>
    </cfRule>
    <cfRule type="cellIs" dxfId="9" priority="7" operator="equal">
      <formula>"successful"</formula>
    </cfRule>
    <cfRule type="containsText" dxfId="8" priority="8" operator="containsText" text="failed">
      <formula>NOT(ISERROR(SEARCH("failed",C2)))</formula>
    </cfRule>
  </conditionalFormatting>
  <conditionalFormatting sqref="A2:B566">
    <cfRule type="cellIs" dxfId="7" priority="1" operator="equal">
      <formula>"canceled"</formula>
    </cfRule>
    <cfRule type="cellIs" dxfId="6" priority="2" operator="equal">
      <formula>"live"</formula>
    </cfRule>
    <cfRule type="cellIs" dxfId="5" priority="3" operator="equal">
      <formula>"successful"</formula>
    </cfRule>
    <cfRule type="containsText" dxfId="4" priority="4" operator="containsText" text="failed">
      <formula>NOT(ISERROR(SEARCH("failed",A2)))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B7" sqref="B7"/>
    </sheetView>
  </sheetViews>
  <sheetFormatPr defaultColWidth="11.25" defaultRowHeight="15.75" x14ac:dyDescent="0.25"/>
  <cols>
    <col min="1" max="1" width="4.25" bestFit="1" customWidth="1"/>
    <col min="2" max="2" width="30.75" bestFit="1" customWidth="1"/>
    <col min="3" max="3" width="33.5" style="3" customWidth="1"/>
    <col min="4" max="4" width="6.875" bestFit="1" customWidth="1"/>
    <col min="6" max="6" width="14.5" bestFit="1" customWidth="1"/>
    <col min="8" max="8" width="13" bestFit="1" customWidth="1"/>
    <col min="9" max="9" width="7.625" bestFit="1" customWidth="1"/>
    <col min="10" max="10" width="8.375" bestFit="1" customWidth="1"/>
    <col min="11" max="12" width="11.25" bestFit="1" customWidth="1"/>
    <col min="15" max="15" width="28.75" customWidth="1"/>
    <col min="16" max="16" width="17.375" bestFit="1" customWidth="1"/>
    <col min="17" max="17" width="14.875" bestFit="1" customWidth="1"/>
    <col min="18" max="18" width="12.375" bestFit="1" customWidth="1"/>
    <col min="19" max="19" width="22.375" bestFit="1" customWidth="1"/>
    <col min="20" max="20" width="21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>
        <f>IFERROR(E2/H2, 0)</f>
        <v>0</v>
      </c>
      <c r="Q2" t="str" cm="1">
        <f t="array" ref="Q2:R2">_xlfn.TEXTSPLIT(O2,"/")</f>
        <v>food</v>
      </c>
      <c r="R2" t="str">
        <v>food trucks</v>
      </c>
      <c r="S2" s="7">
        <f>(((K2/60)/60)/24)+DATE(1970,1,1)</f>
        <v>42336.25</v>
      </c>
      <c r="T2" s="7">
        <f>(((L2/60)/60)/24)+DATE(1970,1,1)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10.4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>
        <f t="shared" ref="P3:P66" si="1">IFERROR(E3/H3, 0)</f>
        <v>92.151898734177209</v>
      </c>
      <c r="Q3" t="str" cm="1">
        <f t="array" ref="Q3:R3">_xlfn.TEXTSPLIT(O3,"/")</f>
        <v>music</v>
      </c>
      <c r="R3" t="str">
        <v>rock</v>
      </c>
      <c r="S3" s="7">
        <f>(((K3/60)/60)/24)+DATE(1970,1,1)</f>
        <v>41870.208333333336</v>
      </c>
      <c r="T3" s="7">
        <f>(((L3/60)/60)/24)+DATE(1970,1,1)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>
        <f t="shared" si="1"/>
        <v>100.01614035087719</v>
      </c>
      <c r="Q4" t="str" cm="1">
        <f t="array" ref="Q4:R4">_xlfn.TEXTSPLIT(O4,"/")</f>
        <v>technology</v>
      </c>
      <c r="R4" t="str">
        <v>web</v>
      </c>
      <c r="S4" s="7">
        <f t="shared" ref="S4:S67" si="2">(((K4/60)/60)/24)+DATE(1970,1,1)</f>
        <v>41595.25</v>
      </c>
      <c r="T4" s="7">
        <f t="shared" ref="T4:T67" si="3">(((L4/60)/60)/24)+DATE(1970,1,1)</f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P5">
        <f t="shared" si="1"/>
        <v>103.20833333333333</v>
      </c>
      <c r="Q5" t="str" cm="1">
        <f t="array" ref="Q5:R5">_xlfn.TEXTSPLIT(O5,"/")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P6">
        <f t="shared" si="1"/>
        <v>99.339622641509436</v>
      </c>
      <c r="Q6" t="str" cm="1">
        <f t="array" ref="Q6:R6">_xlfn.TEXTSPLIT(O6,"/")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>
        <f t="shared" si="1"/>
        <v>75.833333333333329</v>
      </c>
      <c r="Q7" t="str" cm="1">
        <f t="array" ref="Q7:R7">_xlfn.TEXTSPLIT(O7,"/")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P8">
        <f t="shared" si="1"/>
        <v>60.555555555555557</v>
      </c>
      <c r="Q8" t="str" cm="1">
        <f t="array" ref="Q8:R8">_xlfn.TEXTSPLIT(O8,"/")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>
        <f t="shared" si="1"/>
        <v>64.93832599118943</v>
      </c>
      <c r="Q9" t="str" cm="1">
        <f t="array" ref="Q9:R9">_xlfn.TEXTSPLIT(O9,"/")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>
        <f t="shared" si="1"/>
        <v>30.997175141242938</v>
      </c>
      <c r="Q10" t="str" cm="1">
        <f t="array" ref="Q10:R10">_xlfn.TEXTSPLIT(O10,"/")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P11">
        <f t="shared" si="1"/>
        <v>72.909090909090907</v>
      </c>
      <c r="Q11" t="str" cm="1">
        <f t="array" ref="Q11:R11">_xlfn.TEXTSPLIT(O11,"/")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>
        <f t="shared" si="1"/>
        <v>62.9</v>
      </c>
      <c r="Q12" t="str" cm="1">
        <f t="array" ref="Q12:R12">_xlfn.TEXTSPLIT(O12,"/")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P13">
        <f t="shared" si="1"/>
        <v>112.22222222222223</v>
      </c>
      <c r="Q13" t="str" cm="1">
        <f t="array" ref="Q13:R13">_xlfn.TEXTSPLIT(O13,"/")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P14">
        <f t="shared" si="1"/>
        <v>102.34545454545454</v>
      </c>
      <c r="Q14" t="str" cm="1">
        <f t="array" ref="Q14:R14">_xlfn.TEXTSPLIT(O14,"/")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>
        <f t="shared" si="1"/>
        <v>105.05102040816327</v>
      </c>
      <c r="Q15" t="str" cm="1">
        <f t="array" ref="Q15:R15">_xlfn.TEXTSPLIT(O15,"/")</f>
        <v>music</v>
      </c>
      <c r="R15" t="str">
        <v>indie rock</v>
      </c>
      <c r="S15" s="7">
        <f t="shared" si="2"/>
        <v>42532.208333333328</v>
      </c>
      <c r="T15" s="7">
        <f t="shared" si="3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P16">
        <f t="shared" si="1"/>
        <v>94.144999999999996</v>
      </c>
      <c r="Q16" t="str" cm="1">
        <f t="array" ref="Q16:R16">_xlfn.TEXTSPLIT(O16,"/")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P17">
        <f t="shared" si="1"/>
        <v>84.986725663716811</v>
      </c>
      <c r="Q17" t="str" cm="1">
        <f t="array" ref="Q17:R17">_xlfn.TEXTSPLIT(O17,"/")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>
        <f t="shared" si="1"/>
        <v>110.41</v>
      </c>
      <c r="Q18" t="str" cm="1">
        <f t="array" ref="Q18:R18">_xlfn.TEXTSPLIT(O18,"/")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>
        <f t="shared" si="1"/>
        <v>107.96236989591674</v>
      </c>
      <c r="Q19" t="str" cm="1">
        <f t="array" ref="Q19:R19">_xlfn.TEXTSPLIT(O19,"/")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>
        <f t="shared" si="1"/>
        <v>45.103703703703701</v>
      </c>
      <c r="Q20" t="str" cm="1">
        <f t="array" ref="Q20:R20">_xlfn.TEXTSPLIT(O20,"/")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P21">
        <f t="shared" si="1"/>
        <v>45.001483679525222</v>
      </c>
      <c r="Q21" t="str" cm="1">
        <f t="array" ref="Q21:R21">_xlfn.TEXTSPLIT(O21,"/")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>
        <f t="shared" si="1"/>
        <v>105.97134670487107</v>
      </c>
      <c r="Q22" t="str" cm="1">
        <f t="array" ref="Q22:R22">_xlfn.TEXTSPLIT(O22,"/")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P23">
        <f t="shared" si="1"/>
        <v>69.055555555555557</v>
      </c>
      <c r="Q23" t="str" cm="1">
        <f t="array" ref="Q23:R23">_xlfn.TEXTSPLIT(O23,"/")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>
        <f t="shared" si="1"/>
        <v>85.044943820224717</v>
      </c>
      <c r="Q24" t="str" cm="1">
        <f t="array" ref="Q24:R24">_xlfn.TEXTSPLIT(O24,"/")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>
        <f t="shared" si="1"/>
        <v>105.22535211267606</v>
      </c>
      <c r="Q25" t="str" cm="1">
        <f t="array" ref="Q25:R25">_xlfn.TEXTSPLIT(O25,"/")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>
        <f t="shared" si="1"/>
        <v>39.003741114852225</v>
      </c>
      <c r="Q26" t="str" cm="1">
        <f t="array" ref="Q26:R26">_xlfn.TEXTSPLIT(O26,"/")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>
        <f t="shared" si="1"/>
        <v>73.030674846625772</v>
      </c>
      <c r="Q27" t="str" cm="1">
        <f t="array" ref="Q27:R27">_xlfn.TEXTSPLIT(O27,"/")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>
        <f t="shared" si="1"/>
        <v>35.009459459459457</v>
      </c>
      <c r="Q28" t="str" cm="1">
        <f t="array" ref="Q28:R28">_xlfn.TEXTSPLIT(O28,"/")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P29">
        <f t="shared" si="1"/>
        <v>106.6</v>
      </c>
      <c r="Q29" t="str" cm="1">
        <f t="array" ref="Q29:R29">_xlfn.TEXTSPLIT(O29,"/")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>
        <f t="shared" si="1"/>
        <v>61.997747747747745</v>
      </c>
      <c r="Q30" t="str" cm="1">
        <f t="array" ref="Q30:R30">_xlfn.TEXTSPLIT(O30,"/")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>
        <f t="shared" si="1"/>
        <v>94.000622665006233</v>
      </c>
      <c r="Q31" t="str" cm="1">
        <f t="array" ref="Q31:R31">_xlfn.TEXTSPLIT(O31,"/")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>
        <f t="shared" si="1"/>
        <v>112.05426356589147</v>
      </c>
      <c r="Q32" t="str" cm="1">
        <f t="array" ref="Q32:R32">_xlfn.TEXTSPLIT(O32,"/")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>
        <f t="shared" si="1"/>
        <v>48.008849557522126</v>
      </c>
      <c r="Q33" t="str" cm="1">
        <f t="array" ref="Q33:R33">_xlfn.TEXTSPLIT(O33,"/")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P34">
        <f t="shared" si="1"/>
        <v>38.004334633723452</v>
      </c>
      <c r="Q34" t="str" cm="1">
        <f t="array" ref="Q34:R34">_xlfn.TEXTSPLIT(O34,"/")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>
        <f t="shared" si="1"/>
        <v>35.000184535892231</v>
      </c>
      <c r="Q35" t="str" cm="1">
        <f t="array" ref="Q35:R35">_xlfn.TEXTSPLIT(O35,"/")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>
        <f t="shared" si="1"/>
        <v>85</v>
      </c>
      <c r="Q36" t="str" cm="1">
        <f t="array" ref="Q36:R36">_xlfn.TEXTSPLIT(O36,"/")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>
        <f t="shared" si="1"/>
        <v>95.993893129770996</v>
      </c>
      <c r="Q37" t="str" cm="1">
        <f t="array" ref="Q37:R37">_xlfn.TEXTSPLIT(O37,"/")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>
        <f t="shared" si="1"/>
        <v>68.8125</v>
      </c>
      <c r="Q38" t="str" cm="1">
        <f t="array" ref="Q38:R38">_xlfn.TEXTSPLIT(O38,"/")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>
        <f t="shared" si="1"/>
        <v>105.97196261682242</v>
      </c>
      <c r="Q39" t="str" cm="1">
        <f t="array" ref="Q39:R39">_xlfn.TEXTSPLIT(O39,"/")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>
        <f t="shared" si="1"/>
        <v>75.261194029850742</v>
      </c>
      <c r="Q40" t="str" cm="1">
        <f t="array" ref="Q40:R40">_xlfn.TEXTSPLIT(O40,"/")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P41">
        <f t="shared" si="1"/>
        <v>57.125</v>
      </c>
      <c r="Q41" t="str" cm="1">
        <f t="array" ref="Q41:R41">_xlfn.TEXTSPLIT(O41,"/")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>
        <f t="shared" si="1"/>
        <v>75.141414141414145</v>
      </c>
      <c r="Q42" t="str" cm="1">
        <f t="array" ref="Q42:R42">_xlfn.TEXTSPLIT(O42,"/")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>
        <f t="shared" si="1"/>
        <v>107.42342342342343</v>
      </c>
      <c r="Q43" t="str" cm="1">
        <f t="array" ref="Q43:R43">_xlfn.TEXTSPLIT(O43,"/")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>
        <f t="shared" si="1"/>
        <v>35.995495495495497</v>
      </c>
      <c r="Q44" t="str" cm="1">
        <f t="array" ref="Q44:R44">_xlfn.TEXTSPLIT(O44,"/")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>
        <f t="shared" si="1"/>
        <v>26.998873148744366</v>
      </c>
      <c r="Q45" t="str" cm="1">
        <f t="array" ref="Q45:R45">_xlfn.TEXTSPLIT(O45,"/")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>
        <f t="shared" si="1"/>
        <v>107.56122448979592</v>
      </c>
      <c r="Q46" t="str" cm="1">
        <f t="array" ref="Q46:R46">_xlfn.TEXTSPLIT(O46,"/")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P47">
        <f t="shared" si="1"/>
        <v>94.375</v>
      </c>
      <c r="Q47" t="str" cm="1">
        <f t="array" ref="Q47:R47">_xlfn.TEXTSPLIT(O47,"/")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>
        <f t="shared" si="1"/>
        <v>46.163043478260867</v>
      </c>
      <c r="Q48" t="str" cm="1">
        <f t="array" ref="Q48:R48">_xlfn.TEXTSPLIT(O48,"/")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>
        <f t="shared" si="1"/>
        <v>47.845637583892618</v>
      </c>
      <c r="Q49" t="str" cm="1">
        <f t="array" ref="Q49:R49">_xlfn.TEXTSPLIT(O49,"/")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>
        <f t="shared" si="1"/>
        <v>53.007815713698065</v>
      </c>
      <c r="Q50" t="str" cm="1">
        <f t="array" ref="Q50:R50">_xlfn.TEXTSPLIT(O50,"/")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>
        <f t="shared" si="1"/>
        <v>45.059405940594061</v>
      </c>
      <c r="Q51" t="str" cm="1">
        <f t="array" ref="Q51:R51">_xlfn.TEXTSPLIT(O51,"/")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P52">
        <f t="shared" si="1"/>
        <v>2</v>
      </c>
      <c r="Q52" t="str" cm="1">
        <f t="array" ref="Q52:R52">_xlfn.TEXTSPLIT(O52,"/")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P53">
        <f t="shared" si="1"/>
        <v>99.006816632583508</v>
      </c>
      <c r="Q53" t="str" cm="1">
        <f t="array" ref="Q53:R53">_xlfn.TEXTSPLIT(O53,"/")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P54">
        <f t="shared" si="1"/>
        <v>32.786666666666669</v>
      </c>
      <c r="Q54" t="str" cm="1">
        <f t="array" ref="Q54:R54">_xlfn.TEXTSPLIT(O54,"/")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>
        <f t="shared" si="1"/>
        <v>59.119617224880386</v>
      </c>
      <c r="Q55" t="str" cm="1">
        <f t="array" ref="Q55:R55">_xlfn.TEXTSPLIT(O55,"/")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P56">
        <f t="shared" si="1"/>
        <v>44.93333333333333</v>
      </c>
      <c r="Q56" t="str" cm="1">
        <f t="array" ref="Q56:R56">_xlfn.TEXTSPLIT(O56,"/")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>
        <f t="shared" si="1"/>
        <v>89.664122137404576</v>
      </c>
      <c r="Q57" t="str" cm="1">
        <f t="array" ref="Q57:R57">_xlfn.TEXTSPLIT(O57,"/")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>
        <f t="shared" si="1"/>
        <v>70.079268292682926</v>
      </c>
      <c r="Q58" t="str" cm="1">
        <f t="array" ref="Q58:R58">_xlfn.TEXTSPLIT(O58,"/")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>
        <f t="shared" si="1"/>
        <v>31.059701492537314</v>
      </c>
      <c r="Q59" t="str" cm="1">
        <f t="array" ref="Q59:R59">_xlfn.TEXTSPLIT(O59,"/")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>
        <f t="shared" si="1"/>
        <v>29.061611374407583</v>
      </c>
      <c r="Q60" t="str" cm="1">
        <f t="array" ref="Q60:R60">_xlfn.TEXTSPLIT(O60,"/")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>
        <f t="shared" si="1"/>
        <v>30.0859375</v>
      </c>
      <c r="Q61" t="str" cm="1">
        <f t="array" ref="Q61:R61">_xlfn.TEXTSPLIT(O61,"/")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>
        <f t="shared" si="1"/>
        <v>84.998125000000002</v>
      </c>
      <c r="Q62" t="str" cm="1">
        <f t="array" ref="Q62:R62">_xlfn.TEXTSPLIT(O62,"/")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P63">
        <f t="shared" si="1"/>
        <v>82.001775410563695</v>
      </c>
      <c r="Q63" t="str" cm="1">
        <f t="array" ref="Q63:R63">_xlfn.TEXTSPLIT(O63,"/")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>
        <f t="shared" si="1"/>
        <v>58.040160642570278</v>
      </c>
      <c r="Q64" t="str" cm="1">
        <f t="array" ref="Q64:R64">_xlfn.TEXTSPLIT(O64,"/")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P65">
        <f t="shared" si="1"/>
        <v>111.4</v>
      </c>
      <c r="Q65" t="str" cm="1">
        <f t="array" ref="Q65:R65">_xlfn.TEXTSPLIT(O65,"/")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E66/D66</f>
        <v>0.97642857142857142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P66">
        <f t="shared" si="1"/>
        <v>71.94736842105263</v>
      </c>
      <c r="Q66" t="str" cm="1">
        <f t="array" ref="Q66:R66">_xlfn.TEXTSPLIT(O66,"/")</f>
        <v>technology</v>
      </c>
      <c r="R66" t="str">
        <v>web</v>
      </c>
      <c r="S66" s="7">
        <f t="shared" si="2"/>
        <v>43283.208333333328</v>
      </c>
      <c r="T66" s="7">
        <f t="shared" si="3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2.3614754098360655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>
        <f t="shared" ref="P67:P130" si="5">IFERROR(E67/H67, 0)</f>
        <v>61.038135593220339</v>
      </c>
      <c r="Q67" t="str" cm="1">
        <f t="array" ref="Q67:R67">_xlfn.TEXTSPLIT(O67,"/")</f>
        <v>theater</v>
      </c>
      <c r="R67" t="str">
        <v>plays</v>
      </c>
      <c r="S67" s="7">
        <f t="shared" si="2"/>
        <v>40570.25</v>
      </c>
      <c r="T67" s="7">
        <f t="shared" si="3"/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P68">
        <f t="shared" si="5"/>
        <v>108.91666666666667</v>
      </c>
      <c r="Q68" t="str" cm="1">
        <f t="array" ref="Q68:R68">_xlfn.TEXTSPLIT(O68,"/")</f>
        <v>theater</v>
      </c>
      <c r="R68" t="str">
        <v>plays</v>
      </c>
      <c r="S68" s="7">
        <f t="shared" ref="S68:T131" si="6">(((K68/60)/60)/24)+DATE(1970,1,1)</f>
        <v>42102.208333333328</v>
      </c>
      <c r="T68" s="7">
        <f t="shared" si="6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>
        <f t="shared" si="5"/>
        <v>29.001722017220171</v>
      </c>
      <c r="Q69" t="str" cm="1">
        <f t="array" ref="Q69:R69">_xlfn.TEXTSPLIT(O69,"/")</f>
        <v>technology</v>
      </c>
      <c r="R69" t="str">
        <v>wearables</v>
      </c>
      <c r="S69" s="7">
        <f t="shared" si="6"/>
        <v>40203.25</v>
      </c>
      <c r="T69" s="7">
        <f t="shared" si="6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>
        <f t="shared" si="5"/>
        <v>58.975609756097562</v>
      </c>
      <c r="Q70" t="str" cm="1">
        <f t="array" ref="Q70:R70">_xlfn.TEXTSPLIT(O70,"/")</f>
        <v>theater</v>
      </c>
      <c r="R70" t="str">
        <v>plays</v>
      </c>
      <c r="S70" s="7">
        <f t="shared" si="6"/>
        <v>42943.208333333328</v>
      </c>
      <c r="T70" s="7">
        <f t="shared" si="6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>
        <f t="shared" si="5"/>
        <v>111.82352941176471</v>
      </c>
      <c r="Q71" t="str" cm="1">
        <f t="array" ref="Q71:R71">_xlfn.TEXTSPLIT(O71,"/")</f>
        <v>theater</v>
      </c>
      <c r="R71" t="str">
        <v>plays</v>
      </c>
      <c r="S71" s="7">
        <f t="shared" si="6"/>
        <v>40531.25</v>
      </c>
      <c r="T71" s="7">
        <f t="shared" si="6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>
        <f t="shared" si="5"/>
        <v>63.995555555555555</v>
      </c>
      <c r="Q72" t="str" cm="1">
        <f t="array" ref="Q72:R72">_xlfn.TEXTSPLIT(O72,"/")</f>
        <v>theater</v>
      </c>
      <c r="R72" t="str">
        <v>plays</v>
      </c>
      <c r="S72" s="7">
        <f t="shared" si="6"/>
        <v>40484.208333333336</v>
      </c>
      <c r="T72" s="7">
        <f t="shared" si="6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>
        <f t="shared" si="5"/>
        <v>85.315789473684205</v>
      </c>
      <c r="Q73" t="str" cm="1">
        <f t="array" ref="Q73:R73">_xlfn.TEXTSPLIT(O73,"/")</f>
        <v>theater</v>
      </c>
      <c r="R73" t="str">
        <v>plays</v>
      </c>
      <c r="S73" s="7">
        <f t="shared" si="6"/>
        <v>43799.25</v>
      </c>
      <c r="T73" s="7">
        <f t="shared" si="6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>
        <f t="shared" si="5"/>
        <v>74.481481481481481</v>
      </c>
      <c r="Q74" t="str" cm="1">
        <f t="array" ref="Q74:R74">_xlfn.TEXTSPLIT(O74,"/")</f>
        <v>film &amp; video</v>
      </c>
      <c r="R74" t="str">
        <v>animation</v>
      </c>
      <c r="S74" s="7">
        <f t="shared" si="6"/>
        <v>42186.208333333328</v>
      </c>
      <c r="T74" s="7">
        <f t="shared" si="6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>
        <f t="shared" si="5"/>
        <v>105.14772727272727</v>
      </c>
      <c r="Q75" t="str" cm="1">
        <f t="array" ref="Q75:R75">_xlfn.TEXTSPLIT(O75,"/")</f>
        <v>music</v>
      </c>
      <c r="R75" t="str">
        <v>jazz</v>
      </c>
      <c r="S75" s="7">
        <f t="shared" si="6"/>
        <v>42701.25</v>
      </c>
      <c r="T75" s="7">
        <f t="shared" si="6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>
        <f t="shared" si="5"/>
        <v>56.188235294117646</v>
      </c>
      <c r="Q76" t="str" cm="1">
        <f t="array" ref="Q76:R76">_xlfn.TEXTSPLIT(O76,"/")</f>
        <v>music</v>
      </c>
      <c r="R76" t="str">
        <v>metal</v>
      </c>
      <c r="S76" s="7">
        <f t="shared" si="6"/>
        <v>42456.208333333328</v>
      </c>
      <c r="T76" s="7">
        <f t="shared" si="6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>
        <f t="shared" si="5"/>
        <v>85.917647058823533</v>
      </c>
      <c r="Q77" t="str" cm="1">
        <f t="array" ref="Q77:R77">_xlfn.TEXTSPLIT(O77,"/")</f>
        <v>photography</v>
      </c>
      <c r="R77" t="str">
        <v>photography books</v>
      </c>
      <c r="S77" s="7">
        <f t="shared" si="6"/>
        <v>43296.208333333328</v>
      </c>
      <c r="T77" s="7">
        <f t="shared" si="6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P78">
        <f t="shared" si="5"/>
        <v>57.00296912114014</v>
      </c>
      <c r="Q78" t="str" cm="1">
        <f t="array" ref="Q78:R78">_xlfn.TEXTSPLIT(O78,"/")</f>
        <v>theater</v>
      </c>
      <c r="R78" t="str">
        <v>plays</v>
      </c>
      <c r="S78" s="7">
        <f t="shared" si="6"/>
        <v>42027.25</v>
      </c>
      <c r="T78" s="7">
        <f t="shared" si="6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P79">
        <f t="shared" si="5"/>
        <v>79.642857142857139</v>
      </c>
      <c r="Q79" t="str" cm="1">
        <f t="array" ref="Q79:R79">_xlfn.TEXTSPLIT(O79,"/")</f>
        <v>film &amp; video</v>
      </c>
      <c r="R79" t="str">
        <v>animation</v>
      </c>
      <c r="S79" s="7">
        <f t="shared" si="6"/>
        <v>40448.208333333336</v>
      </c>
      <c r="T79" s="7">
        <f t="shared" si="6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>
        <f t="shared" si="5"/>
        <v>41.018181818181816</v>
      </c>
      <c r="Q80" t="str" cm="1">
        <f t="array" ref="Q80:R80">_xlfn.TEXTSPLIT(O80,"/")</f>
        <v>publishing</v>
      </c>
      <c r="R80" t="str">
        <v>translations</v>
      </c>
      <c r="S80" s="7">
        <f t="shared" si="6"/>
        <v>43206.208333333328</v>
      </c>
      <c r="T80" s="7">
        <f t="shared" si="6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P81">
        <f t="shared" si="5"/>
        <v>48.004773269689736</v>
      </c>
      <c r="Q81" t="str" cm="1">
        <f t="array" ref="Q81:R81">_xlfn.TEXTSPLIT(O81,"/")</f>
        <v>theater</v>
      </c>
      <c r="R81" t="str">
        <v>plays</v>
      </c>
      <c r="S81" s="7">
        <f t="shared" si="6"/>
        <v>43267.208333333328</v>
      </c>
      <c r="T81" s="7">
        <f t="shared" si="6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>
        <f t="shared" si="5"/>
        <v>55.212598425196852</v>
      </c>
      <c r="Q82" t="str" cm="1">
        <f t="array" ref="Q82:R82">_xlfn.TEXTSPLIT(O82,"/")</f>
        <v>games</v>
      </c>
      <c r="R82" t="str">
        <v>video games</v>
      </c>
      <c r="S82" s="7">
        <f t="shared" si="6"/>
        <v>42976.208333333328</v>
      </c>
      <c r="T82" s="7">
        <f t="shared" si="6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>
        <f t="shared" si="5"/>
        <v>92.109489051094897</v>
      </c>
      <c r="Q83" t="str" cm="1">
        <f t="array" ref="Q83:R83">_xlfn.TEXTSPLIT(O83,"/")</f>
        <v>music</v>
      </c>
      <c r="R83" t="str">
        <v>rock</v>
      </c>
      <c r="S83" s="7">
        <f t="shared" si="6"/>
        <v>43062.25</v>
      </c>
      <c r="T83" s="7">
        <f t="shared" si="6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>
        <f t="shared" si="5"/>
        <v>83.183333333333337</v>
      </c>
      <c r="Q84" t="str" cm="1">
        <f t="array" ref="Q84:R84">_xlfn.TEXTSPLIT(O84,"/")</f>
        <v>games</v>
      </c>
      <c r="R84" t="str">
        <v>video games</v>
      </c>
      <c r="S84" s="7">
        <f t="shared" si="6"/>
        <v>43482.25</v>
      </c>
      <c r="T84" s="7">
        <f t="shared" si="6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P85">
        <f t="shared" si="5"/>
        <v>39.996000000000002</v>
      </c>
      <c r="Q85" t="str" cm="1">
        <f t="array" ref="Q85:R85">_xlfn.TEXTSPLIT(O85,"/")</f>
        <v>music</v>
      </c>
      <c r="R85" t="str">
        <v>electric music</v>
      </c>
      <c r="S85" s="7">
        <f t="shared" si="6"/>
        <v>42579.208333333328</v>
      </c>
      <c r="T85" s="7">
        <f t="shared" si="6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>
        <f t="shared" si="5"/>
        <v>111.1336898395722</v>
      </c>
      <c r="Q86" t="str" cm="1">
        <f t="array" ref="Q86:R86">_xlfn.TEXTSPLIT(O86,"/")</f>
        <v>technology</v>
      </c>
      <c r="R86" t="str">
        <v>wearables</v>
      </c>
      <c r="S86" s="7">
        <f t="shared" si="6"/>
        <v>41118.208333333336</v>
      </c>
      <c r="T86" s="7">
        <f t="shared" si="6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>
        <f t="shared" si="5"/>
        <v>90.563380281690144</v>
      </c>
      <c r="Q87" t="str" cm="1">
        <f t="array" ref="Q87:R87">_xlfn.TEXTSPLIT(O87,"/")</f>
        <v>music</v>
      </c>
      <c r="R87" t="str">
        <v>indie rock</v>
      </c>
      <c r="S87" s="7">
        <f t="shared" si="6"/>
        <v>40797.208333333336</v>
      </c>
      <c r="T87" s="7">
        <f t="shared" si="6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>
        <f t="shared" si="5"/>
        <v>61.108374384236456</v>
      </c>
      <c r="Q88" t="str" cm="1">
        <f t="array" ref="Q88:R88">_xlfn.TEXTSPLIT(O88,"/")</f>
        <v>theater</v>
      </c>
      <c r="R88" t="str">
        <v>plays</v>
      </c>
      <c r="S88" s="7">
        <f t="shared" si="6"/>
        <v>42128.208333333328</v>
      </c>
      <c r="T88" s="7">
        <f t="shared" si="6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P89">
        <f t="shared" si="5"/>
        <v>83.022941970310384</v>
      </c>
      <c r="Q89" t="str" cm="1">
        <f t="array" ref="Q89:R89">_xlfn.TEXTSPLIT(O89,"/")</f>
        <v>music</v>
      </c>
      <c r="R89" t="str">
        <v>rock</v>
      </c>
      <c r="S89" s="7">
        <f t="shared" si="6"/>
        <v>40610.25</v>
      </c>
      <c r="T89" s="7">
        <f t="shared" si="6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>
        <f t="shared" si="5"/>
        <v>110.76106194690266</v>
      </c>
      <c r="Q90" t="str" cm="1">
        <f t="array" ref="Q90:R90">_xlfn.TEXTSPLIT(O90,"/")</f>
        <v>publishing</v>
      </c>
      <c r="R90" t="str">
        <v>translations</v>
      </c>
      <c r="S90" s="7">
        <f t="shared" si="6"/>
        <v>42110.208333333328</v>
      </c>
      <c r="T90" s="7">
        <f t="shared" si="6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>
        <f t="shared" si="5"/>
        <v>89.458333333333329</v>
      </c>
      <c r="Q91" t="str" cm="1">
        <f t="array" ref="Q91:R91">_xlfn.TEXTSPLIT(O91,"/")</f>
        <v>theater</v>
      </c>
      <c r="R91" t="str">
        <v>plays</v>
      </c>
      <c r="S91" s="7">
        <f t="shared" si="6"/>
        <v>40283.208333333336</v>
      </c>
      <c r="T91" s="7">
        <f t="shared" si="6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P92">
        <f t="shared" si="5"/>
        <v>57.849056603773583</v>
      </c>
      <c r="Q92" t="str" cm="1">
        <f t="array" ref="Q92:R92">_xlfn.TEXTSPLIT(O92,"/")</f>
        <v>theater</v>
      </c>
      <c r="R92" t="str">
        <v>plays</v>
      </c>
      <c r="S92" s="7">
        <f t="shared" si="6"/>
        <v>42425.25</v>
      </c>
      <c r="T92" s="7">
        <f t="shared" si="6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P93">
        <f t="shared" si="5"/>
        <v>109.99705449189985</v>
      </c>
      <c r="Q93" t="str" cm="1">
        <f t="array" ref="Q93:R93">_xlfn.TEXTSPLIT(O93,"/")</f>
        <v>publishing</v>
      </c>
      <c r="R93" t="str">
        <v>translations</v>
      </c>
      <c r="S93" s="7">
        <f t="shared" si="6"/>
        <v>42588.208333333328</v>
      </c>
      <c r="T93" s="7">
        <f t="shared" si="6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>
        <f t="shared" si="5"/>
        <v>103.96586345381526</v>
      </c>
      <c r="Q94" t="str" cm="1">
        <f t="array" ref="Q94:R94">_xlfn.TEXTSPLIT(O94,"/")</f>
        <v>games</v>
      </c>
      <c r="R94" t="str">
        <v>video games</v>
      </c>
      <c r="S94" s="7">
        <f t="shared" si="6"/>
        <v>40352.208333333336</v>
      </c>
      <c r="T94" s="7">
        <f t="shared" si="6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>
        <f t="shared" si="5"/>
        <v>107.99508196721311</v>
      </c>
      <c r="Q95" t="str" cm="1">
        <f t="array" ref="Q95:R95">_xlfn.TEXTSPLIT(O95,"/")</f>
        <v>theater</v>
      </c>
      <c r="R95" t="str">
        <v>plays</v>
      </c>
      <c r="S95" s="7">
        <f t="shared" si="6"/>
        <v>41202.208333333336</v>
      </c>
      <c r="T95" s="7">
        <f t="shared" si="6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>
        <f t="shared" si="5"/>
        <v>48.927777777777777</v>
      </c>
      <c r="Q96" t="str" cm="1">
        <f t="array" ref="Q96:R96">_xlfn.TEXTSPLIT(O96,"/")</f>
        <v>technology</v>
      </c>
      <c r="R96" t="str">
        <v>web</v>
      </c>
      <c r="S96" s="7">
        <f t="shared" si="6"/>
        <v>43562.208333333328</v>
      </c>
      <c r="T96" s="7">
        <f t="shared" si="6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>
        <f t="shared" si="5"/>
        <v>37.666666666666664</v>
      </c>
      <c r="Q97" t="str" cm="1">
        <f t="array" ref="Q97:R97">_xlfn.TEXTSPLIT(O97,"/")</f>
        <v>film &amp; video</v>
      </c>
      <c r="R97" t="str">
        <v>documentary</v>
      </c>
      <c r="S97" s="7">
        <f t="shared" si="6"/>
        <v>43752.208333333328</v>
      </c>
      <c r="T97" s="7">
        <f t="shared" si="6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>
        <f t="shared" si="5"/>
        <v>64.999141999141997</v>
      </c>
      <c r="Q98" t="str" cm="1">
        <f t="array" ref="Q98:R98">_xlfn.TEXTSPLIT(O98,"/")</f>
        <v>theater</v>
      </c>
      <c r="R98" t="str">
        <v>plays</v>
      </c>
      <c r="S98" s="7">
        <f t="shared" si="6"/>
        <v>40612.25</v>
      </c>
      <c r="T98" s="7">
        <f t="shared" si="6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>
        <f t="shared" si="5"/>
        <v>106.61061946902655</v>
      </c>
      <c r="Q99" t="str" cm="1">
        <f t="array" ref="Q99:R99">_xlfn.TEXTSPLIT(O99,"/")</f>
        <v>food</v>
      </c>
      <c r="R99" t="str">
        <v>food trucks</v>
      </c>
      <c r="S99" s="7">
        <f t="shared" si="6"/>
        <v>42180.208333333328</v>
      </c>
      <c r="T99" s="7">
        <f t="shared" si="6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P100">
        <f t="shared" si="5"/>
        <v>27.009016393442622</v>
      </c>
      <c r="Q100" t="str" cm="1">
        <f t="array" ref="Q100:R100">_xlfn.TEXTSPLIT(O100,"/")</f>
        <v>games</v>
      </c>
      <c r="R100" t="str">
        <v>video games</v>
      </c>
      <c r="S100" s="7">
        <f t="shared" si="6"/>
        <v>42212.208333333328</v>
      </c>
      <c r="T100" s="7">
        <f t="shared" si="6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>
        <f t="shared" si="5"/>
        <v>91.16463414634147</v>
      </c>
      <c r="Q101" t="str" cm="1">
        <f t="array" ref="Q101:R101">_xlfn.TEXTSPLIT(O101,"/")</f>
        <v>theater</v>
      </c>
      <c r="R101" t="str">
        <v>plays</v>
      </c>
      <c r="S101" s="7">
        <f t="shared" si="6"/>
        <v>41968.25</v>
      </c>
      <c r="T101" s="7">
        <f t="shared" si="6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P102">
        <f t="shared" si="5"/>
        <v>1</v>
      </c>
      <c r="Q102" t="str" cm="1">
        <f t="array" ref="Q102:R102">_xlfn.TEXTSPLIT(O102,"/")</f>
        <v>theater</v>
      </c>
      <c r="R102" t="str">
        <v>plays</v>
      </c>
      <c r="S102" s="7">
        <f t="shared" si="6"/>
        <v>40835.208333333336</v>
      </c>
      <c r="T102" s="7">
        <f t="shared" si="6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>
        <f t="shared" si="5"/>
        <v>56.054878048780488</v>
      </c>
      <c r="Q103" t="str" cm="1">
        <f t="array" ref="Q103:R103">_xlfn.TEXTSPLIT(O103,"/")</f>
        <v>music</v>
      </c>
      <c r="R103" t="str">
        <v>electric music</v>
      </c>
      <c r="S103" s="7">
        <f t="shared" si="6"/>
        <v>42056.25</v>
      </c>
      <c r="T103" s="7">
        <f t="shared" si="6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>
        <f t="shared" si="5"/>
        <v>31.017857142857142</v>
      </c>
      <c r="Q104" t="str" cm="1">
        <f t="array" ref="Q104:R104">_xlfn.TEXTSPLIT(O104,"/")</f>
        <v>technology</v>
      </c>
      <c r="R104" t="str">
        <v>wearables</v>
      </c>
      <c r="S104" s="7">
        <f t="shared" si="6"/>
        <v>43234.208333333328</v>
      </c>
      <c r="T104" s="7">
        <f t="shared" si="6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P105">
        <f t="shared" si="5"/>
        <v>66.513513513513516</v>
      </c>
      <c r="Q105" t="str" cm="1">
        <f t="array" ref="Q105:R105">_xlfn.TEXTSPLIT(O105,"/")</f>
        <v>music</v>
      </c>
      <c r="R105" t="str">
        <v>electric music</v>
      </c>
      <c r="S105" s="7">
        <f t="shared" si="6"/>
        <v>40475.208333333336</v>
      </c>
      <c r="T105" s="7">
        <f t="shared" si="6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>
        <f t="shared" si="5"/>
        <v>89.005216484089729</v>
      </c>
      <c r="Q106" t="str" cm="1">
        <f t="array" ref="Q106:R106">_xlfn.TEXTSPLIT(O106,"/")</f>
        <v>music</v>
      </c>
      <c r="R106" t="str">
        <v>indie rock</v>
      </c>
      <c r="S106" s="7">
        <f t="shared" si="6"/>
        <v>42878.208333333328</v>
      </c>
      <c r="T106" s="7">
        <f t="shared" si="6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>
        <f t="shared" si="5"/>
        <v>103.46315789473684</v>
      </c>
      <c r="Q107" t="str" cm="1">
        <f t="array" ref="Q107:R107">_xlfn.TEXTSPLIT(O107,"/")</f>
        <v>technology</v>
      </c>
      <c r="R107" t="str">
        <v>web</v>
      </c>
      <c r="S107" s="7">
        <f t="shared" si="6"/>
        <v>41366.208333333336</v>
      </c>
      <c r="T107" s="7">
        <f t="shared" si="6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>
        <f t="shared" si="5"/>
        <v>95.278911564625844</v>
      </c>
      <c r="Q108" t="str" cm="1">
        <f t="array" ref="Q108:R108">_xlfn.TEXTSPLIT(O108,"/")</f>
        <v>theater</v>
      </c>
      <c r="R108" t="str">
        <v>plays</v>
      </c>
      <c r="S108" s="7">
        <f t="shared" si="6"/>
        <v>43716.208333333328</v>
      </c>
      <c r="T108" s="7">
        <f t="shared" si="6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>
        <f t="shared" si="5"/>
        <v>75.895348837209298</v>
      </c>
      <c r="Q109" t="str" cm="1">
        <f t="array" ref="Q109:R109">_xlfn.TEXTSPLIT(O109,"/")</f>
        <v>theater</v>
      </c>
      <c r="R109" t="str">
        <v>plays</v>
      </c>
      <c r="S109" s="7">
        <f t="shared" si="6"/>
        <v>43213.208333333328</v>
      </c>
      <c r="T109" s="7">
        <f t="shared" si="6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>
        <f t="shared" si="5"/>
        <v>107.57831325301204</v>
      </c>
      <c r="Q110" t="str" cm="1">
        <f t="array" ref="Q110:R110">_xlfn.TEXTSPLIT(O110,"/")</f>
        <v>film &amp; video</v>
      </c>
      <c r="R110" t="str">
        <v>documentary</v>
      </c>
      <c r="S110" s="7">
        <f t="shared" si="6"/>
        <v>41005.208333333336</v>
      </c>
      <c r="T110" s="7">
        <f t="shared" si="6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P111">
        <f t="shared" si="5"/>
        <v>51.31666666666667</v>
      </c>
      <c r="Q111" t="str" cm="1">
        <f t="array" ref="Q111:R111">_xlfn.TEXTSPLIT(O111,"/")</f>
        <v>film &amp; video</v>
      </c>
      <c r="R111" t="str">
        <v>television</v>
      </c>
      <c r="S111" s="7">
        <f t="shared" si="6"/>
        <v>41651.25</v>
      </c>
      <c r="T111" s="7">
        <f t="shared" si="6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>
        <f t="shared" si="5"/>
        <v>71.983108108108112</v>
      </c>
      <c r="Q112" t="str" cm="1">
        <f t="array" ref="Q112:R112">_xlfn.TEXTSPLIT(O112,"/")</f>
        <v>food</v>
      </c>
      <c r="R112" t="str">
        <v>food trucks</v>
      </c>
      <c r="S112" s="7">
        <f t="shared" si="6"/>
        <v>43354.208333333328</v>
      </c>
      <c r="T112" s="7">
        <f t="shared" si="6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>
        <f t="shared" si="5"/>
        <v>108.95414201183432</v>
      </c>
      <c r="Q113" t="str" cm="1">
        <f t="array" ref="Q113:R113">_xlfn.TEXTSPLIT(O113,"/")</f>
        <v>publishing</v>
      </c>
      <c r="R113" t="str">
        <v>radio &amp; podcasts</v>
      </c>
      <c r="S113" s="7">
        <f t="shared" si="6"/>
        <v>41174.208333333336</v>
      </c>
      <c r="T113" s="7">
        <f t="shared" si="6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>
        <f t="shared" si="5"/>
        <v>35</v>
      </c>
      <c r="Q114" t="str" cm="1">
        <f t="array" ref="Q114:R114">_xlfn.TEXTSPLIT(O114,"/")</f>
        <v>technology</v>
      </c>
      <c r="R114" t="str">
        <v>web</v>
      </c>
      <c r="S114" s="7">
        <f t="shared" si="6"/>
        <v>41875.208333333336</v>
      </c>
      <c r="T114" s="7">
        <f t="shared" si="6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>
        <f t="shared" si="5"/>
        <v>94.938931297709928</v>
      </c>
      <c r="Q115" t="str" cm="1">
        <f t="array" ref="Q115:R115">_xlfn.TEXTSPLIT(O115,"/")</f>
        <v>food</v>
      </c>
      <c r="R115" t="str">
        <v>food trucks</v>
      </c>
      <c r="S115" s="7">
        <f t="shared" si="6"/>
        <v>42990.208333333328</v>
      </c>
      <c r="T115" s="7">
        <f t="shared" si="6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>
        <f t="shared" si="5"/>
        <v>109.65079365079364</v>
      </c>
      <c r="Q116" t="str" cm="1">
        <f t="array" ref="Q116:R116">_xlfn.TEXTSPLIT(O116,"/")</f>
        <v>technology</v>
      </c>
      <c r="R116" t="str">
        <v>wearables</v>
      </c>
      <c r="S116" s="7">
        <f t="shared" si="6"/>
        <v>43564.208333333328</v>
      </c>
      <c r="T116" s="7">
        <f t="shared" si="6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P117">
        <f t="shared" si="5"/>
        <v>44.001815980629537</v>
      </c>
      <c r="Q117" t="str" cm="1">
        <f t="array" ref="Q117:R117">_xlfn.TEXTSPLIT(O117,"/")</f>
        <v>publishing</v>
      </c>
      <c r="R117" t="str">
        <v>fiction</v>
      </c>
      <c r="S117" s="7">
        <f t="shared" si="6"/>
        <v>43056.25</v>
      </c>
      <c r="T117" s="7">
        <f t="shared" si="6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P118">
        <f t="shared" si="5"/>
        <v>86.794520547945211</v>
      </c>
      <c r="Q118" t="str" cm="1">
        <f t="array" ref="Q118:R118">_xlfn.TEXTSPLIT(O118,"/")</f>
        <v>theater</v>
      </c>
      <c r="R118" t="str">
        <v>plays</v>
      </c>
      <c r="S118" s="7">
        <f t="shared" si="6"/>
        <v>42265.208333333328</v>
      </c>
      <c r="T118" s="7">
        <f t="shared" si="6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>
        <f t="shared" si="5"/>
        <v>30.992727272727272</v>
      </c>
      <c r="Q119" t="str" cm="1">
        <f t="array" ref="Q119:R119">_xlfn.TEXTSPLIT(O119,"/")</f>
        <v>film &amp; video</v>
      </c>
      <c r="R119" t="str">
        <v>television</v>
      </c>
      <c r="S119" s="7">
        <f t="shared" si="6"/>
        <v>40808.208333333336</v>
      </c>
      <c r="T119" s="7">
        <f t="shared" si="6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>
        <f t="shared" si="5"/>
        <v>94.791044776119406</v>
      </c>
      <c r="Q120" t="str" cm="1">
        <f t="array" ref="Q120:R120">_xlfn.TEXTSPLIT(O120,"/")</f>
        <v>photography</v>
      </c>
      <c r="R120" t="str">
        <v>photography books</v>
      </c>
      <c r="S120" s="7">
        <f t="shared" si="6"/>
        <v>41665.25</v>
      </c>
      <c r="T120" s="7">
        <f t="shared" si="6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>
        <f t="shared" si="5"/>
        <v>69.79220779220779</v>
      </c>
      <c r="Q121" t="str" cm="1">
        <f t="array" ref="Q121:R121">_xlfn.TEXTSPLIT(O121,"/")</f>
        <v>film &amp; video</v>
      </c>
      <c r="R121" t="str">
        <v>documentary</v>
      </c>
      <c r="S121" s="7">
        <f t="shared" si="6"/>
        <v>41806.208333333336</v>
      </c>
      <c r="T121" s="7">
        <f t="shared" si="6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>
        <f t="shared" si="5"/>
        <v>63.003367003367003</v>
      </c>
      <c r="Q122" t="str" cm="1">
        <f t="array" ref="Q122:R122">_xlfn.TEXTSPLIT(O122,"/")</f>
        <v>games</v>
      </c>
      <c r="R122" t="str">
        <v>mobile games</v>
      </c>
      <c r="S122" s="7">
        <f t="shared" si="6"/>
        <v>42111.208333333328</v>
      </c>
      <c r="T122" s="7">
        <f t="shared" si="6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>
        <f t="shared" si="5"/>
        <v>110.0343300110742</v>
      </c>
      <c r="Q123" t="str" cm="1">
        <f t="array" ref="Q123:R123">_xlfn.TEXTSPLIT(O123,"/")</f>
        <v>games</v>
      </c>
      <c r="R123" t="str">
        <v>video games</v>
      </c>
      <c r="S123" s="7">
        <f t="shared" si="6"/>
        <v>41917.208333333336</v>
      </c>
      <c r="T123" s="7">
        <f t="shared" si="6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P124">
        <f t="shared" si="5"/>
        <v>25.997933274284026</v>
      </c>
      <c r="Q124" t="str" cm="1">
        <f t="array" ref="Q124:R124">_xlfn.TEXTSPLIT(O124,"/")</f>
        <v>publishing</v>
      </c>
      <c r="R124" t="str">
        <v>fiction</v>
      </c>
      <c r="S124" s="7">
        <f t="shared" si="6"/>
        <v>41970.25</v>
      </c>
      <c r="T124" s="7">
        <f t="shared" si="6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P125">
        <f t="shared" si="5"/>
        <v>49.987915407854985</v>
      </c>
      <c r="Q125" t="str" cm="1">
        <f t="array" ref="Q125:R125">_xlfn.TEXTSPLIT(O125,"/")</f>
        <v>theater</v>
      </c>
      <c r="R125" t="str">
        <v>plays</v>
      </c>
      <c r="S125" s="7">
        <f t="shared" si="6"/>
        <v>42332.25</v>
      </c>
      <c r="T125" s="7">
        <f t="shared" si="6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>
        <f t="shared" si="5"/>
        <v>101.72340425531915</v>
      </c>
      <c r="Q126" t="str" cm="1">
        <f t="array" ref="Q126:R126">_xlfn.TEXTSPLIT(O126,"/")</f>
        <v>photography</v>
      </c>
      <c r="R126" t="str">
        <v>photography books</v>
      </c>
      <c r="S126" s="7">
        <f t="shared" si="6"/>
        <v>43598.208333333328</v>
      </c>
      <c r="T126" s="7">
        <f t="shared" si="6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>
        <f t="shared" si="5"/>
        <v>47.083333333333336</v>
      </c>
      <c r="Q127" t="str" cm="1">
        <f t="array" ref="Q127:R127">_xlfn.TEXTSPLIT(O127,"/")</f>
        <v>theater</v>
      </c>
      <c r="R127" t="str">
        <v>plays</v>
      </c>
      <c r="S127" s="7">
        <f t="shared" si="6"/>
        <v>43362.208333333328</v>
      </c>
      <c r="T127" s="7">
        <f t="shared" si="6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P128">
        <f t="shared" si="5"/>
        <v>89.944444444444443</v>
      </c>
      <c r="Q128" t="str" cm="1">
        <f t="array" ref="Q128:R128">_xlfn.TEXTSPLIT(O128,"/")</f>
        <v>theater</v>
      </c>
      <c r="R128" t="str">
        <v>plays</v>
      </c>
      <c r="S128" s="7">
        <f t="shared" si="6"/>
        <v>42596.208333333328</v>
      </c>
      <c r="T128" s="7">
        <f t="shared" si="6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P129">
        <f t="shared" si="5"/>
        <v>78.96875</v>
      </c>
      <c r="Q129" t="str" cm="1">
        <f t="array" ref="Q129:R129">_xlfn.TEXTSPLIT(O129,"/")</f>
        <v>theater</v>
      </c>
      <c r="R129" t="str">
        <v>plays</v>
      </c>
      <c r="S129" s="7">
        <f t="shared" si="6"/>
        <v>40310.208333333336</v>
      </c>
      <c r="T129" s="7">
        <f t="shared" si="6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7">E130/D130</f>
        <v>0.60334277620396604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>
        <f t="shared" si="5"/>
        <v>80.067669172932327</v>
      </c>
      <c r="Q130" t="str" cm="1">
        <f t="array" ref="Q130:R130">_xlfn.TEXTSPLIT(O130,"/")</f>
        <v>music</v>
      </c>
      <c r="R130" t="str">
        <v>rock</v>
      </c>
      <c r="S130" s="7">
        <f t="shared" si="6"/>
        <v>40417.208333333336</v>
      </c>
      <c r="T130" s="7">
        <f t="shared" si="6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3.2026936026936029E-2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>
        <f t="shared" ref="P131:P194" si="8">IFERROR(E131/H131, 0)</f>
        <v>86.472727272727269</v>
      </c>
      <c r="Q131" t="str" cm="1">
        <f t="array" ref="Q131:R131">_xlfn.TEXTSPLIT(O131,"/")</f>
        <v>food</v>
      </c>
      <c r="R131" t="str">
        <v>food trucks</v>
      </c>
      <c r="S131" s="7">
        <f t="shared" si="6"/>
        <v>42038.25</v>
      </c>
      <c r="T131" s="7">
        <f t="shared" si="6"/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7"/>
        <v>1.5546875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>
        <f t="shared" si="8"/>
        <v>28.001876172607879</v>
      </c>
      <c r="Q132" t="str" cm="1">
        <f t="array" ref="Q132:R132">_xlfn.TEXTSPLIT(O132,"/")</f>
        <v>film &amp; video</v>
      </c>
      <c r="R132" t="str">
        <v>drama</v>
      </c>
      <c r="S132" s="7">
        <f t="shared" ref="S132:T195" si="9">(((K132/60)/60)/24)+DATE(1970,1,1)</f>
        <v>40842.208333333336</v>
      </c>
      <c r="T132" s="7">
        <f t="shared" si="9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7"/>
        <v>1.0085974499089254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>
        <f t="shared" si="8"/>
        <v>67.996725337699544</v>
      </c>
      <c r="Q133" t="str" cm="1">
        <f t="array" ref="Q133:R133">_xlfn.TEXTSPLIT(O133,"/")</f>
        <v>technology</v>
      </c>
      <c r="R133" t="str">
        <v>web</v>
      </c>
      <c r="S133" s="7">
        <f t="shared" si="9"/>
        <v>41607.25</v>
      </c>
      <c r="T133" s="7">
        <f t="shared" si="9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7"/>
        <v>1.1618181818181819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>
        <f t="shared" si="8"/>
        <v>43.078651685393261</v>
      </c>
      <c r="Q134" t="str" cm="1">
        <f t="array" ref="Q134:R134">_xlfn.TEXTSPLIT(O134,"/")</f>
        <v>theater</v>
      </c>
      <c r="R134" t="str">
        <v>plays</v>
      </c>
      <c r="S134" s="7">
        <f t="shared" si="9"/>
        <v>43112.25</v>
      </c>
      <c r="T134" s="7">
        <f t="shared" si="9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7"/>
        <v>3.1077777777777778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>
        <f t="shared" si="8"/>
        <v>87.95597484276729</v>
      </c>
      <c r="Q135" t="str" cm="1">
        <f t="array" ref="Q135:R135">_xlfn.TEXTSPLIT(O135,"/")</f>
        <v>music</v>
      </c>
      <c r="R135" t="str">
        <v>world music</v>
      </c>
      <c r="S135" s="7">
        <f t="shared" si="9"/>
        <v>40767.208333333336</v>
      </c>
      <c r="T135" s="7">
        <f t="shared" si="9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7"/>
        <v>0.89736683417085428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P136">
        <f t="shared" si="8"/>
        <v>94.987234042553197</v>
      </c>
      <c r="Q136" t="str" cm="1">
        <f t="array" ref="Q136:R136">_xlfn.TEXTSPLIT(O136,"/")</f>
        <v>film &amp; video</v>
      </c>
      <c r="R136" t="str">
        <v>documentary</v>
      </c>
      <c r="S136" s="7">
        <f t="shared" si="9"/>
        <v>40713.208333333336</v>
      </c>
      <c r="T136" s="7">
        <f t="shared" si="9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7"/>
        <v>0.71272727272727276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P137">
        <f t="shared" si="8"/>
        <v>46.905982905982903</v>
      </c>
      <c r="Q137" t="str" cm="1">
        <f t="array" ref="Q137:R137">_xlfn.TEXTSPLIT(O137,"/")</f>
        <v>theater</v>
      </c>
      <c r="R137" t="str">
        <v>plays</v>
      </c>
      <c r="S137" s="7">
        <f t="shared" si="9"/>
        <v>41340.25</v>
      </c>
      <c r="T137" s="7">
        <f t="shared" si="9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7"/>
        <v>3.2862318840579711E-2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>
        <f t="shared" si="8"/>
        <v>46.913793103448278</v>
      </c>
      <c r="Q138" t="str" cm="1">
        <f t="array" ref="Q138:R138">_xlfn.TEXTSPLIT(O138,"/")</f>
        <v>film &amp; video</v>
      </c>
      <c r="R138" t="str">
        <v>drama</v>
      </c>
      <c r="S138" s="7">
        <f t="shared" si="9"/>
        <v>41797.208333333336</v>
      </c>
      <c r="T138" s="7">
        <f t="shared" si="9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7"/>
        <v>2.617777777777778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>
        <f t="shared" si="8"/>
        <v>94.24</v>
      </c>
      <c r="Q139" t="str" cm="1">
        <f t="array" ref="Q139:R139">_xlfn.TEXTSPLIT(O139,"/")</f>
        <v>publishing</v>
      </c>
      <c r="R139" t="str">
        <v>nonfiction</v>
      </c>
      <c r="S139" s="7">
        <f t="shared" si="9"/>
        <v>40457.208333333336</v>
      </c>
      <c r="T139" s="7">
        <f t="shared" si="9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7"/>
        <v>0.96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P140">
        <f t="shared" si="8"/>
        <v>80.139130434782615</v>
      </c>
      <c r="Q140" t="str" cm="1">
        <f t="array" ref="Q140:R140">_xlfn.TEXTSPLIT(O140,"/")</f>
        <v>games</v>
      </c>
      <c r="R140" t="str">
        <v>mobile games</v>
      </c>
      <c r="S140" s="7">
        <f t="shared" si="9"/>
        <v>41180.208333333336</v>
      </c>
      <c r="T140" s="7">
        <f t="shared" si="9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7"/>
        <v>0.20896851248642778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P141">
        <f t="shared" si="8"/>
        <v>59.036809815950917</v>
      </c>
      <c r="Q141" t="str" cm="1">
        <f t="array" ref="Q141:R141">_xlfn.TEXTSPLIT(O141,"/")</f>
        <v>technology</v>
      </c>
      <c r="R141" t="str">
        <v>wearables</v>
      </c>
      <c r="S141" s="7">
        <f t="shared" si="9"/>
        <v>42115.208333333328</v>
      </c>
      <c r="T141" s="7">
        <f t="shared" si="9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7"/>
        <v>2.2316363636363636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>
        <f t="shared" si="8"/>
        <v>65.989247311827953</v>
      </c>
      <c r="Q142" t="str" cm="1">
        <f t="array" ref="Q142:R142">_xlfn.TEXTSPLIT(O142,"/")</f>
        <v>film &amp; video</v>
      </c>
      <c r="R142" t="str">
        <v>documentary</v>
      </c>
      <c r="S142" s="7">
        <f t="shared" si="9"/>
        <v>43156.25</v>
      </c>
      <c r="T142" s="7">
        <f t="shared" si="9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7"/>
        <v>1.0159097978227061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>
        <f t="shared" si="8"/>
        <v>60.992530345471522</v>
      </c>
      <c r="Q143" t="str" cm="1">
        <f t="array" ref="Q143:R143">_xlfn.TEXTSPLIT(O143,"/")</f>
        <v>technology</v>
      </c>
      <c r="R143" t="str">
        <v>web</v>
      </c>
      <c r="S143" s="7">
        <f t="shared" si="9"/>
        <v>42167.208333333328</v>
      </c>
      <c r="T143" s="7">
        <f t="shared" si="9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7"/>
        <v>2.3003999999999998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>
        <f t="shared" si="8"/>
        <v>98.307692307692307</v>
      </c>
      <c r="Q144" t="str" cm="1">
        <f t="array" ref="Q144:R144">_xlfn.TEXTSPLIT(O144,"/")</f>
        <v>technology</v>
      </c>
      <c r="R144" t="str">
        <v>web</v>
      </c>
      <c r="S144" s="7">
        <f t="shared" si="9"/>
        <v>41005.208333333336</v>
      </c>
      <c r="T144" s="7">
        <f t="shared" si="9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7"/>
        <v>1.355925925925926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>
        <f t="shared" si="8"/>
        <v>104.6</v>
      </c>
      <c r="Q145" t="str" cm="1">
        <f t="array" ref="Q145:R145">_xlfn.TEXTSPLIT(O145,"/")</f>
        <v>music</v>
      </c>
      <c r="R145" t="str">
        <v>indie rock</v>
      </c>
      <c r="S145" s="7">
        <f t="shared" si="9"/>
        <v>40357.208333333336</v>
      </c>
      <c r="T145" s="7">
        <f t="shared" si="9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7"/>
        <v>1.2909999999999999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>
        <f t="shared" si="8"/>
        <v>86.066666666666663</v>
      </c>
      <c r="Q146" t="str" cm="1">
        <f t="array" ref="Q146:R146">_xlfn.TEXTSPLIT(O146,"/")</f>
        <v>theater</v>
      </c>
      <c r="R146" t="str">
        <v>plays</v>
      </c>
      <c r="S146" s="7">
        <f t="shared" si="9"/>
        <v>43633.208333333328</v>
      </c>
      <c r="T146" s="7">
        <f t="shared" si="9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7"/>
        <v>2.3651200000000001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>
        <f t="shared" si="8"/>
        <v>76.989583333333329</v>
      </c>
      <c r="Q147" t="str" cm="1">
        <f t="array" ref="Q147:R147">_xlfn.TEXTSPLIT(O147,"/")</f>
        <v>technology</v>
      </c>
      <c r="R147" t="str">
        <v>wearables</v>
      </c>
      <c r="S147" s="7">
        <f t="shared" si="9"/>
        <v>41889.208333333336</v>
      </c>
      <c r="T147" s="7">
        <f t="shared" si="9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7"/>
        <v>0.17249999999999999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>
        <f t="shared" si="8"/>
        <v>29.764705882352942</v>
      </c>
      <c r="Q148" t="str" cm="1">
        <f t="array" ref="Q148:R148">_xlfn.TEXTSPLIT(O148,"/")</f>
        <v>theater</v>
      </c>
      <c r="R148" t="str">
        <v>plays</v>
      </c>
      <c r="S148" s="7">
        <f t="shared" si="9"/>
        <v>40855.25</v>
      </c>
      <c r="T148" s="7">
        <f t="shared" si="9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7"/>
        <v>1.1249397590361445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>
        <f t="shared" si="8"/>
        <v>46.91959798994975</v>
      </c>
      <c r="Q149" t="str" cm="1">
        <f t="array" ref="Q149:R149">_xlfn.TEXTSPLIT(O149,"/")</f>
        <v>theater</v>
      </c>
      <c r="R149" t="str">
        <v>plays</v>
      </c>
      <c r="S149" s="7">
        <f t="shared" si="9"/>
        <v>42534.208333333328</v>
      </c>
      <c r="T149" s="7">
        <f t="shared" si="9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7"/>
        <v>1.2102150537634409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>
        <f t="shared" si="8"/>
        <v>105.18691588785046</v>
      </c>
      <c r="Q150" t="str" cm="1">
        <f t="array" ref="Q150:R150">_xlfn.TEXTSPLIT(O150,"/")</f>
        <v>technology</v>
      </c>
      <c r="R150" t="str">
        <v>wearables</v>
      </c>
      <c r="S150" s="7">
        <f t="shared" si="9"/>
        <v>42941.208333333328</v>
      </c>
      <c r="T150" s="7">
        <f t="shared" si="9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7"/>
        <v>2.1987096774193549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>
        <f t="shared" si="8"/>
        <v>69.907692307692301</v>
      </c>
      <c r="Q151" t="str" cm="1">
        <f t="array" ref="Q151:R151">_xlfn.TEXTSPLIT(O151,"/")</f>
        <v>music</v>
      </c>
      <c r="R151" t="str">
        <v>indie rock</v>
      </c>
      <c r="S151" s="7">
        <f t="shared" si="9"/>
        <v>41275.25</v>
      </c>
      <c r="T151" s="7">
        <f t="shared" si="9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7"/>
        <v>0.01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P152">
        <f t="shared" si="8"/>
        <v>1</v>
      </c>
      <c r="Q152" t="str" cm="1">
        <f t="array" ref="Q152:R152">_xlfn.TEXTSPLIT(O152,"/")</f>
        <v>music</v>
      </c>
      <c r="R152" t="str">
        <v>rock</v>
      </c>
      <c r="S152" s="7">
        <f t="shared" si="9"/>
        <v>43450.25</v>
      </c>
      <c r="T152" s="7">
        <f t="shared" si="9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7"/>
        <v>0.64166909620991253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P153">
        <f t="shared" si="8"/>
        <v>60.011588275391958</v>
      </c>
      <c r="Q153" t="str" cm="1">
        <f t="array" ref="Q153:R153">_xlfn.TEXTSPLIT(O153,"/")</f>
        <v>music</v>
      </c>
      <c r="R153" t="str">
        <v>electric music</v>
      </c>
      <c r="S153" s="7">
        <f t="shared" si="9"/>
        <v>41799.208333333336</v>
      </c>
      <c r="T153" s="7">
        <f t="shared" si="9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7"/>
        <v>4.2306746987951804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>
        <f t="shared" si="8"/>
        <v>52.006220379146917</v>
      </c>
      <c r="Q154" t="str" cm="1">
        <f t="array" ref="Q154:R154">_xlfn.TEXTSPLIT(O154,"/")</f>
        <v>music</v>
      </c>
      <c r="R154" t="str">
        <v>indie rock</v>
      </c>
      <c r="S154" s="7">
        <f t="shared" si="9"/>
        <v>42783.25</v>
      </c>
      <c r="T154" s="7">
        <f t="shared" si="9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7"/>
        <v>0.92984160506863778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P155">
        <f t="shared" si="8"/>
        <v>31.000176025347649</v>
      </c>
      <c r="Q155" t="str" cm="1">
        <f t="array" ref="Q155:R155">_xlfn.TEXTSPLIT(O155,"/")</f>
        <v>theater</v>
      </c>
      <c r="R155" t="str">
        <v>plays</v>
      </c>
      <c r="S155" s="7">
        <f t="shared" si="9"/>
        <v>41201.208333333336</v>
      </c>
      <c r="T155" s="7">
        <f t="shared" si="9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7"/>
        <v>0.58756567425569173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P156">
        <f t="shared" si="8"/>
        <v>95.042492917847028</v>
      </c>
      <c r="Q156" t="str" cm="1">
        <f t="array" ref="Q156:R156">_xlfn.TEXTSPLIT(O156,"/")</f>
        <v>music</v>
      </c>
      <c r="R156" t="str">
        <v>indie rock</v>
      </c>
      <c r="S156" s="7">
        <f t="shared" si="9"/>
        <v>42502.208333333328</v>
      </c>
      <c r="T156" s="7">
        <f t="shared" si="9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7"/>
        <v>0.65022222222222226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P157">
        <f t="shared" si="8"/>
        <v>75.968174204355108</v>
      </c>
      <c r="Q157" t="str" cm="1">
        <f t="array" ref="Q157:R157">_xlfn.TEXTSPLIT(O157,"/")</f>
        <v>theater</v>
      </c>
      <c r="R157" t="str">
        <v>plays</v>
      </c>
      <c r="S157" s="7">
        <f t="shared" si="9"/>
        <v>40262.208333333336</v>
      </c>
      <c r="T157" s="7">
        <f t="shared" si="9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7"/>
        <v>0.73939560439560437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>
        <f t="shared" si="8"/>
        <v>71.013192612137203</v>
      </c>
      <c r="Q158" t="str" cm="1">
        <f t="array" ref="Q158:R158">_xlfn.TEXTSPLIT(O158,"/")</f>
        <v>music</v>
      </c>
      <c r="R158" t="str">
        <v>rock</v>
      </c>
      <c r="S158" s="7">
        <f t="shared" si="9"/>
        <v>43743.208333333328</v>
      </c>
      <c r="T158" s="7">
        <f t="shared" si="9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7"/>
        <v>0.52666666666666662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P159">
        <f t="shared" si="8"/>
        <v>73.733333333333334</v>
      </c>
      <c r="Q159" t="str" cm="1">
        <f t="array" ref="Q159:R159">_xlfn.TEXTSPLIT(O159,"/")</f>
        <v>photography</v>
      </c>
      <c r="R159" t="str">
        <v>photography books</v>
      </c>
      <c r="S159" s="7">
        <f t="shared" si="9"/>
        <v>41638.25</v>
      </c>
      <c r="T159" s="7">
        <f t="shared" si="9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7"/>
        <v>2.2095238095238097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>
        <f t="shared" si="8"/>
        <v>113.17073170731707</v>
      </c>
      <c r="Q160" t="str" cm="1">
        <f t="array" ref="Q160:R160">_xlfn.TEXTSPLIT(O160,"/")</f>
        <v>music</v>
      </c>
      <c r="R160" t="str">
        <v>rock</v>
      </c>
      <c r="S160" s="7">
        <f t="shared" si="9"/>
        <v>42346.25</v>
      </c>
      <c r="T160" s="7">
        <f t="shared" si="9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7"/>
        <v>1.0001150627615063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>
        <f t="shared" si="8"/>
        <v>105.00933552992861</v>
      </c>
      <c r="Q161" t="str" cm="1">
        <f t="array" ref="Q161:R161">_xlfn.TEXTSPLIT(O161,"/")</f>
        <v>theater</v>
      </c>
      <c r="R161" t="str">
        <v>plays</v>
      </c>
      <c r="S161" s="7">
        <f t="shared" si="9"/>
        <v>43551.208333333328</v>
      </c>
      <c r="T161" s="7">
        <f t="shared" si="9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7"/>
        <v>1.6231249999999999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>
        <f t="shared" si="8"/>
        <v>79.176829268292678</v>
      </c>
      <c r="Q162" t="str" cm="1">
        <f t="array" ref="Q162:R162">_xlfn.TEXTSPLIT(O162,"/")</f>
        <v>technology</v>
      </c>
      <c r="R162" t="str">
        <v>wearables</v>
      </c>
      <c r="S162" s="7">
        <f t="shared" si="9"/>
        <v>43582.208333333328</v>
      </c>
      <c r="T162" s="7">
        <f t="shared" si="9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7"/>
        <v>0.78181818181818186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P163">
        <f t="shared" si="8"/>
        <v>57.333333333333336</v>
      </c>
      <c r="Q163" t="str" cm="1">
        <f t="array" ref="Q163:R163">_xlfn.TEXTSPLIT(O163,"/")</f>
        <v>technology</v>
      </c>
      <c r="R163" t="str">
        <v>web</v>
      </c>
      <c r="S163" s="7">
        <f t="shared" si="9"/>
        <v>42270.208333333328</v>
      </c>
      <c r="T163" s="7">
        <f t="shared" si="9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7"/>
        <v>1.4973770491803278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>
        <f t="shared" si="8"/>
        <v>58.178343949044589</v>
      </c>
      <c r="Q164" t="str" cm="1">
        <f t="array" ref="Q164:R164">_xlfn.TEXTSPLIT(O164,"/")</f>
        <v>music</v>
      </c>
      <c r="R164" t="str">
        <v>rock</v>
      </c>
      <c r="S164" s="7">
        <f t="shared" si="9"/>
        <v>43442.25</v>
      </c>
      <c r="T164" s="7">
        <f t="shared" si="9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7"/>
        <v>2.5325714285714285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>
        <f t="shared" si="8"/>
        <v>36.032520325203251</v>
      </c>
      <c r="Q165" t="str" cm="1">
        <f t="array" ref="Q165:R165">_xlfn.TEXTSPLIT(O165,"/")</f>
        <v>photography</v>
      </c>
      <c r="R165" t="str">
        <v>photography books</v>
      </c>
      <c r="S165" s="7">
        <f t="shared" si="9"/>
        <v>43028.208333333328</v>
      </c>
      <c r="T165" s="7">
        <f t="shared" si="9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7"/>
        <v>1.0016943521594683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>
        <f t="shared" si="8"/>
        <v>107.99068767908309</v>
      </c>
      <c r="Q166" t="str" cm="1">
        <f t="array" ref="Q166:R166">_xlfn.TEXTSPLIT(O166,"/")</f>
        <v>theater</v>
      </c>
      <c r="R166" t="str">
        <v>plays</v>
      </c>
      <c r="S166" s="7">
        <f t="shared" si="9"/>
        <v>43016.208333333328</v>
      </c>
      <c r="T166" s="7">
        <f t="shared" si="9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7"/>
        <v>1.2199004424778761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>
        <f t="shared" si="8"/>
        <v>44.005985634477256</v>
      </c>
      <c r="Q167" t="str" cm="1">
        <f t="array" ref="Q167:R167">_xlfn.TEXTSPLIT(O167,"/")</f>
        <v>technology</v>
      </c>
      <c r="R167" t="str">
        <v>web</v>
      </c>
      <c r="S167" s="7">
        <f t="shared" si="9"/>
        <v>42948.208333333328</v>
      </c>
      <c r="T167" s="7">
        <f t="shared" si="9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7"/>
        <v>1.3713265306122449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>
        <f t="shared" si="8"/>
        <v>55.077868852459019</v>
      </c>
      <c r="Q168" t="str" cm="1">
        <f t="array" ref="Q168:R168">_xlfn.TEXTSPLIT(O168,"/")</f>
        <v>photography</v>
      </c>
      <c r="R168" t="str">
        <v>photography books</v>
      </c>
      <c r="S168" s="7">
        <f t="shared" si="9"/>
        <v>40534.25</v>
      </c>
      <c r="T168" s="7">
        <f t="shared" si="9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7"/>
        <v>4.155384615384615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>
        <f t="shared" si="8"/>
        <v>74</v>
      </c>
      <c r="Q169" t="str" cm="1">
        <f t="array" ref="Q169:R169">_xlfn.TEXTSPLIT(O169,"/")</f>
        <v>theater</v>
      </c>
      <c r="R169" t="str">
        <v>plays</v>
      </c>
      <c r="S169" s="7">
        <f t="shared" si="9"/>
        <v>41435.208333333336</v>
      </c>
      <c r="T169" s="7">
        <f t="shared" si="9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7"/>
        <v>0.3130913348946136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P170">
        <f t="shared" si="8"/>
        <v>41.996858638743454</v>
      </c>
      <c r="Q170" t="str" cm="1">
        <f t="array" ref="Q170:R170">_xlfn.TEXTSPLIT(O170,"/")</f>
        <v>music</v>
      </c>
      <c r="R170" t="str">
        <v>indie rock</v>
      </c>
      <c r="S170" s="7">
        <f t="shared" si="9"/>
        <v>43518.25</v>
      </c>
      <c r="T170" s="7">
        <f t="shared" si="9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7"/>
        <v>4.240815450643777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>
        <f t="shared" si="8"/>
        <v>77.988161010260455</v>
      </c>
      <c r="Q171" t="str" cm="1">
        <f t="array" ref="Q171:R171">_xlfn.TEXTSPLIT(O171,"/")</f>
        <v>film &amp; video</v>
      </c>
      <c r="R171" t="str">
        <v>shorts</v>
      </c>
      <c r="S171" s="7">
        <f t="shared" si="9"/>
        <v>41077.208333333336</v>
      </c>
      <c r="T171" s="7">
        <f t="shared" si="9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7"/>
        <v>2.9388623072833599E-2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P172">
        <f t="shared" si="8"/>
        <v>82.507462686567166</v>
      </c>
      <c r="Q172" t="str" cm="1">
        <f t="array" ref="Q172:R172">_xlfn.TEXTSPLIT(O172,"/")</f>
        <v>music</v>
      </c>
      <c r="R172" t="str">
        <v>indie rock</v>
      </c>
      <c r="S172" s="7">
        <f t="shared" si="9"/>
        <v>42950.208333333328</v>
      </c>
      <c r="T172" s="7">
        <f t="shared" si="9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7"/>
        <v>0.1063265306122449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P173">
        <f t="shared" si="8"/>
        <v>104.2</v>
      </c>
      <c r="Q173" t="str" cm="1">
        <f t="array" ref="Q173:R173">_xlfn.TEXTSPLIT(O173,"/")</f>
        <v>publishing</v>
      </c>
      <c r="R173" t="str">
        <v>translations</v>
      </c>
      <c r="S173" s="7">
        <f t="shared" si="9"/>
        <v>41718.208333333336</v>
      </c>
      <c r="T173" s="7">
        <f t="shared" si="9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7"/>
        <v>0.82874999999999999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P174">
        <f t="shared" si="8"/>
        <v>25.5</v>
      </c>
      <c r="Q174" t="str" cm="1">
        <f t="array" ref="Q174:R174">_xlfn.TEXTSPLIT(O174,"/")</f>
        <v>film &amp; video</v>
      </c>
      <c r="R174" t="str">
        <v>documentary</v>
      </c>
      <c r="S174" s="7">
        <f t="shared" si="9"/>
        <v>41839.208333333336</v>
      </c>
      <c r="T174" s="7">
        <f t="shared" si="9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7"/>
        <v>1.6301447776628748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>
        <f t="shared" si="8"/>
        <v>100.98334401024984</v>
      </c>
      <c r="Q175" t="str" cm="1">
        <f t="array" ref="Q175:R175">_xlfn.TEXTSPLIT(O175,"/")</f>
        <v>theater</v>
      </c>
      <c r="R175" t="str">
        <v>plays</v>
      </c>
      <c r="S175" s="7">
        <f t="shared" si="9"/>
        <v>41412.208333333336</v>
      </c>
      <c r="T175" s="7">
        <f t="shared" si="9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7"/>
        <v>8.9466666666666672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>
        <f t="shared" si="8"/>
        <v>111.83333333333333</v>
      </c>
      <c r="Q176" t="str" cm="1">
        <f t="array" ref="Q176:R176">_xlfn.TEXTSPLIT(O176,"/")</f>
        <v>technology</v>
      </c>
      <c r="R176" t="str">
        <v>wearables</v>
      </c>
      <c r="S176" s="7">
        <f t="shared" si="9"/>
        <v>42282.208333333328</v>
      </c>
      <c r="T176" s="7">
        <f t="shared" si="9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7"/>
        <v>0.26191501103752757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P177">
        <f t="shared" si="8"/>
        <v>41.999115044247787</v>
      </c>
      <c r="Q177" t="str" cm="1">
        <f t="array" ref="Q177:R177">_xlfn.TEXTSPLIT(O177,"/")</f>
        <v>theater</v>
      </c>
      <c r="R177" t="str">
        <v>plays</v>
      </c>
      <c r="S177" s="7">
        <f t="shared" si="9"/>
        <v>42613.208333333328</v>
      </c>
      <c r="T177" s="7">
        <f t="shared" si="9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7"/>
        <v>0.74834782608695649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P178">
        <f t="shared" si="8"/>
        <v>110.05115089514067</v>
      </c>
      <c r="Q178" t="str" cm="1">
        <f t="array" ref="Q178:R178">_xlfn.TEXTSPLIT(O178,"/")</f>
        <v>theater</v>
      </c>
      <c r="R178" t="str">
        <v>plays</v>
      </c>
      <c r="S178" s="7">
        <f t="shared" si="9"/>
        <v>42616.208333333328</v>
      </c>
      <c r="T178" s="7">
        <f t="shared" si="9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7"/>
        <v>4.1647680412371137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>
        <f t="shared" si="8"/>
        <v>58.997079225994888</v>
      </c>
      <c r="Q179" t="str" cm="1">
        <f t="array" ref="Q179:R179">_xlfn.TEXTSPLIT(O179,"/")</f>
        <v>theater</v>
      </c>
      <c r="R179" t="str">
        <v>plays</v>
      </c>
      <c r="S179" s="7">
        <f t="shared" si="9"/>
        <v>40497.25</v>
      </c>
      <c r="T179" s="7">
        <f t="shared" si="9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7"/>
        <v>0.96208333333333329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P180">
        <f t="shared" si="8"/>
        <v>32.985714285714288</v>
      </c>
      <c r="Q180" t="str" cm="1">
        <f t="array" ref="Q180:R180">_xlfn.TEXTSPLIT(O180,"/")</f>
        <v>food</v>
      </c>
      <c r="R180" t="str">
        <v>food trucks</v>
      </c>
      <c r="S180" s="7">
        <f t="shared" si="9"/>
        <v>42999.208333333328</v>
      </c>
      <c r="T180" s="7">
        <f t="shared" si="9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7"/>
        <v>3.5771910112359548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>
        <f t="shared" si="8"/>
        <v>45.005654509471306</v>
      </c>
      <c r="Q181" t="str" cm="1">
        <f t="array" ref="Q181:R181">_xlfn.TEXTSPLIT(O181,"/")</f>
        <v>theater</v>
      </c>
      <c r="R181" t="str">
        <v>plays</v>
      </c>
      <c r="S181" s="7">
        <f t="shared" si="9"/>
        <v>41350.208333333336</v>
      </c>
      <c r="T181" s="7">
        <f t="shared" si="9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7"/>
        <v>3.0845714285714285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>
        <f t="shared" si="8"/>
        <v>81.98196487897485</v>
      </c>
      <c r="Q182" t="str" cm="1">
        <f t="array" ref="Q182:R182">_xlfn.TEXTSPLIT(O182,"/")</f>
        <v>technology</v>
      </c>
      <c r="R182" t="str">
        <v>wearables</v>
      </c>
      <c r="S182" s="7">
        <f t="shared" si="9"/>
        <v>40259.208333333336</v>
      </c>
      <c r="T182" s="7">
        <f t="shared" si="9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7"/>
        <v>0.61802325581395345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P183">
        <f t="shared" si="8"/>
        <v>39.080882352941174</v>
      </c>
      <c r="Q183" t="str" cm="1">
        <f t="array" ref="Q183:R183">_xlfn.TEXTSPLIT(O183,"/")</f>
        <v>technology</v>
      </c>
      <c r="R183" t="str">
        <v>web</v>
      </c>
      <c r="S183" s="7">
        <f t="shared" si="9"/>
        <v>43012.208333333328</v>
      </c>
      <c r="T183" s="7">
        <f t="shared" si="9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7"/>
        <v>7.2232472324723247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>
        <f t="shared" si="8"/>
        <v>58.996383363471971</v>
      </c>
      <c r="Q184" t="str" cm="1">
        <f t="array" ref="Q184:R184">_xlfn.TEXTSPLIT(O184,"/")</f>
        <v>theater</v>
      </c>
      <c r="R184" t="str">
        <v>plays</v>
      </c>
      <c r="S184" s="7">
        <f t="shared" si="9"/>
        <v>43631.208333333328</v>
      </c>
      <c r="T184" s="7">
        <f t="shared" si="9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7"/>
        <v>0.69117647058823528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P185">
        <f t="shared" si="8"/>
        <v>40.988372093023258</v>
      </c>
      <c r="Q185" t="str" cm="1">
        <f t="array" ref="Q185:R185">_xlfn.TEXTSPLIT(O185,"/")</f>
        <v>music</v>
      </c>
      <c r="R185" t="str">
        <v>rock</v>
      </c>
      <c r="S185" s="7">
        <f t="shared" si="9"/>
        <v>40430.208333333336</v>
      </c>
      <c r="T185" s="7">
        <f t="shared" si="9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7"/>
        <v>2.9305555555555554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>
        <f t="shared" si="8"/>
        <v>31.029411764705884</v>
      </c>
      <c r="Q186" t="str" cm="1">
        <f t="array" ref="Q186:R186">_xlfn.TEXTSPLIT(O186,"/")</f>
        <v>theater</v>
      </c>
      <c r="R186" t="str">
        <v>plays</v>
      </c>
      <c r="S186" s="7">
        <f t="shared" si="9"/>
        <v>43588.208333333328</v>
      </c>
      <c r="T186" s="7">
        <f t="shared" si="9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7"/>
        <v>0.71799999999999997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P187">
        <f t="shared" si="8"/>
        <v>37.789473684210527</v>
      </c>
      <c r="Q187" t="str" cm="1">
        <f t="array" ref="Q187:R187">_xlfn.TEXTSPLIT(O187,"/")</f>
        <v>film &amp; video</v>
      </c>
      <c r="R187" t="str">
        <v>television</v>
      </c>
      <c r="S187" s="7">
        <f t="shared" si="9"/>
        <v>43233.208333333328</v>
      </c>
      <c r="T187" s="7">
        <f t="shared" si="9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7"/>
        <v>0.31934684684684683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P188">
        <f t="shared" si="8"/>
        <v>32.006772009029348</v>
      </c>
      <c r="Q188" t="str" cm="1">
        <f t="array" ref="Q188:R188">_xlfn.TEXTSPLIT(O188,"/")</f>
        <v>theater</v>
      </c>
      <c r="R188" t="str">
        <v>plays</v>
      </c>
      <c r="S188" s="7">
        <f t="shared" si="9"/>
        <v>41782.208333333336</v>
      </c>
      <c r="T188" s="7">
        <f t="shared" si="9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7"/>
        <v>2.2987375415282392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>
        <f t="shared" si="8"/>
        <v>95.966712898751737</v>
      </c>
      <c r="Q189" t="str" cm="1">
        <f t="array" ref="Q189:R189">_xlfn.TEXTSPLIT(O189,"/")</f>
        <v>film &amp; video</v>
      </c>
      <c r="R189" t="str">
        <v>shorts</v>
      </c>
      <c r="S189" s="7">
        <f t="shared" si="9"/>
        <v>41328.25</v>
      </c>
      <c r="T189" s="7">
        <f t="shared" si="9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7"/>
        <v>0.3201219512195122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P190">
        <f t="shared" si="8"/>
        <v>75</v>
      </c>
      <c r="Q190" t="str" cm="1">
        <f t="array" ref="Q190:R190">_xlfn.TEXTSPLIT(O190,"/")</f>
        <v>theater</v>
      </c>
      <c r="R190" t="str">
        <v>plays</v>
      </c>
      <c r="S190" s="7">
        <f t="shared" si="9"/>
        <v>41975.25</v>
      </c>
      <c r="T190" s="7">
        <f t="shared" si="9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7"/>
        <v>0.23525352848928385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>
        <f t="shared" si="8"/>
        <v>102.0498866213152</v>
      </c>
      <c r="Q191" t="str" cm="1">
        <f t="array" ref="Q191:R191">_xlfn.TEXTSPLIT(O191,"/")</f>
        <v>theater</v>
      </c>
      <c r="R191" t="str">
        <v>plays</v>
      </c>
      <c r="S191" s="7">
        <f t="shared" si="9"/>
        <v>42433.25</v>
      </c>
      <c r="T191" s="7">
        <f t="shared" si="9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7"/>
        <v>0.68594594594594593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P192">
        <f t="shared" si="8"/>
        <v>105.75</v>
      </c>
      <c r="Q192" t="str" cm="1">
        <f t="array" ref="Q192:R192">_xlfn.TEXTSPLIT(O192,"/")</f>
        <v>theater</v>
      </c>
      <c r="R192" t="str">
        <v>plays</v>
      </c>
      <c r="S192" s="7">
        <f t="shared" si="9"/>
        <v>41429.208333333336</v>
      </c>
      <c r="T192" s="7">
        <f t="shared" si="9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7"/>
        <v>0.37952380952380954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P193">
        <f t="shared" si="8"/>
        <v>37.069767441860463</v>
      </c>
      <c r="Q193" t="str" cm="1">
        <f t="array" ref="Q193:R193">_xlfn.TEXTSPLIT(O193,"/")</f>
        <v>theater</v>
      </c>
      <c r="R193" t="str">
        <v>plays</v>
      </c>
      <c r="S193" s="7">
        <f t="shared" si="9"/>
        <v>43536.208333333328</v>
      </c>
      <c r="T193" s="7">
        <f t="shared" si="9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0">E194/D194</f>
        <v>0.19992957746478873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P194">
        <f t="shared" si="8"/>
        <v>35.049382716049379</v>
      </c>
      <c r="Q194" t="str" cm="1">
        <f t="array" ref="Q194:R194">_xlfn.TEXTSPLIT(O194,"/")</f>
        <v>music</v>
      </c>
      <c r="R194" t="str">
        <v>rock</v>
      </c>
      <c r="S194" s="7">
        <f t="shared" si="9"/>
        <v>41817.208333333336</v>
      </c>
      <c r="T194" s="7">
        <f t="shared" si="9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0"/>
        <v>0.45636363636363636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P195">
        <f t="shared" ref="P195:P258" si="11">IFERROR(E195/H195, 0)</f>
        <v>46.338461538461537</v>
      </c>
      <c r="Q195" t="str" cm="1">
        <f t="array" ref="Q195:R195">_xlfn.TEXTSPLIT(O195,"/")</f>
        <v>music</v>
      </c>
      <c r="R195" t="str">
        <v>indie rock</v>
      </c>
      <c r="S195" s="7">
        <f t="shared" si="9"/>
        <v>43198.208333333328</v>
      </c>
      <c r="T195" s="7">
        <f t="shared" si="9"/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0"/>
        <v>1.227605633802817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>
        <f t="shared" si="11"/>
        <v>69.174603174603178</v>
      </c>
      <c r="Q196" t="str" cm="1">
        <f t="array" ref="Q196:R196">_xlfn.TEXTSPLIT(O196,"/")</f>
        <v>music</v>
      </c>
      <c r="R196" t="str">
        <v>metal</v>
      </c>
      <c r="S196" s="7">
        <f t="shared" ref="S196:T259" si="12">(((K196/60)/60)/24)+DATE(1970,1,1)</f>
        <v>42261.208333333328</v>
      </c>
      <c r="T196" s="7">
        <f t="shared" si="12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0"/>
        <v>3.61753164556962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>
        <f t="shared" si="11"/>
        <v>109.07824427480917</v>
      </c>
      <c r="Q197" t="str" cm="1">
        <f t="array" ref="Q197:R197">_xlfn.TEXTSPLIT(O197,"/")</f>
        <v>music</v>
      </c>
      <c r="R197" t="str">
        <v>electric music</v>
      </c>
      <c r="S197" s="7">
        <f t="shared" si="12"/>
        <v>43310.208333333328</v>
      </c>
      <c r="T197" s="7">
        <f t="shared" si="12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0"/>
        <v>0.63146341463414635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P198">
        <f t="shared" si="11"/>
        <v>51.78</v>
      </c>
      <c r="Q198" t="str" cm="1">
        <f t="array" ref="Q198:R198">_xlfn.TEXTSPLIT(O198,"/")</f>
        <v>technology</v>
      </c>
      <c r="R198" t="str">
        <v>wearables</v>
      </c>
      <c r="S198" s="7">
        <f t="shared" si="12"/>
        <v>42616.208333333328</v>
      </c>
      <c r="T198" s="7">
        <f t="shared" si="12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0"/>
        <v>2.9820475319926874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>
        <f t="shared" si="11"/>
        <v>82.010055304172951</v>
      </c>
      <c r="Q199" t="str" cm="1">
        <f t="array" ref="Q199:R199">_xlfn.TEXTSPLIT(O199,"/")</f>
        <v>film &amp; video</v>
      </c>
      <c r="R199" t="str">
        <v>drama</v>
      </c>
      <c r="S199" s="7">
        <f t="shared" si="12"/>
        <v>42909.208333333328</v>
      </c>
      <c r="T199" s="7">
        <f t="shared" si="12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0"/>
        <v>9.5585443037974685E-2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P200">
        <f t="shared" si="11"/>
        <v>35.958333333333336</v>
      </c>
      <c r="Q200" t="str" cm="1">
        <f t="array" ref="Q200:R200">_xlfn.TEXTSPLIT(O200,"/")</f>
        <v>music</v>
      </c>
      <c r="R200" t="str">
        <v>electric music</v>
      </c>
      <c r="S200" s="7">
        <f t="shared" si="12"/>
        <v>40396.208333333336</v>
      </c>
      <c r="T200" s="7">
        <f t="shared" si="12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0"/>
        <v>0.5377777777777778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P201">
        <f t="shared" si="11"/>
        <v>74.461538461538467</v>
      </c>
      <c r="Q201" t="str" cm="1">
        <f t="array" ref="Q201:R201">_xlfn.TEXTSPLIT(O201,"/")</f>
        <v>music</v>
      </c>
      <c r="R201" t="str">
        <v>rock</v>
      </c>
      <c r="S201" s="7">
        <f t="shared" si="12"/>
        <v>42192.208333333328</v>
      </c>
      <c r="T201" s="7">
        <f t="shared" si="12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0"/>
        <v>0.02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P202">
        <f t="shared" si="11"/>
        <v>2</v>
      </c>
      <c r="Q202" t="str" cm="1">
        <f t="array" ref="Q202:R202">_xlfn.TEXTSPLIT(O202,"/")</f>
        <v>theater</v>
      </c>
      <c r="R202" t="str">
        <v>plays</v>
      </c>
      <c r="S202" s="7">
        <f t="shared" si="12"/>
        <v>40262.208333333336</v>
      </c>
      <c r="T202" s="7">
        <f t="shared" si="12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0"/>
        <v>6.8119047619047617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>
        <f t="shared" si="11"/>
        <v>91.114649681528661</v>
      </c>
      <c r="Q203" t="str" cm="1">
        <f t="array" ref="Q203:R203">_xlfn.TEXTSPLIT(O203,"/")</f>
        <v>technology</v>
      </c>
      <c r="R203" t="str">
        <v>web</v>
      </c>
      <c r="S203" s="7">
        <f t="shared" si="12"/>
        <v>41845.208333333336</v>
      </c>
      <c r="T203" s="7">
        <f t="shared" si="12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0"/>
        <v>0.78831325301204824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>
        <f t="shared" si="11"/>
        <v>79.792682926829272</v>
      </c>
      <c r="Q204" t="str" cm="1">
        <f t="array" ref="Q204:R204">_xlfn.TEXTSPLIT(O204,"/")</f>
        <v>food</v>
      </c>
      <c r="R204" t="str">
        <v>food trucks</v>
      </c>
      <c r="S204" s="7">
        <f t="shared" si="12"/>
        <v>40818.208333333336</v>
      </c>
      <c r="T204" s="7">
        <f t="shared" si="12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0"/>
        <v>1.3440792216817234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>
        <f t="shared" si="11"/>
        <v>42.999777678968428</v>
      </c>
      <c r="Q205" t="str" cm="1">
        <f t="array" ref="Q205:R205">_xlfn.TEXTSPLIT(O205,"/")</f>
        <v>theater</v>
      </c>
      <c r="R205" t="str">
        <v>plays</v>
      </c>
      <c r="S205" s="7">
        <f t="shared" si="12"/>
        <v>42752.25</v>
      </c>
      <c r="T205" s="7">
        <f t="shared" si="12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0"/>
        <v>3.372E-2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P206">
        <f t="shared" si="11"/>
        <v>63.225000000000001</v>
      </c>
      <c r="Q206" t="str" cm="1">
        <f t="array" ref="Q206:R206">_xlfn.TEXTSPLIT(O206,"/")</f>
        <v>music</v>
      </c>
      <c r="R206" t="str">
        <v>jazz</v>
      </c>
      <c r="S206" s="7">
        <f t="shared" si="12"/>
        <v>40636.208333333336</v>
      </c>
      <c r="T206" s="7">
        <f t="shared" si="12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0"/>
        <v>4.3184615384615386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>
        <f t="shared" si="11"/>
        <v>70.174999999999997</v>
      </c>
      <c r="Q207" t="str" cm="1">
        <f t="array" ref="Q207:R207">_xlfn.TEXTSPLIT(O207,"/")</f>
        <v>theater</v>
      </c>
      <c r="R207" t="str">
        <v>plays</v>
      </c>
      <c r="S207" s="7">
        <f t="shared" si="12"/>
        <v>43390.208333333328</v>
      </c>
      <c r="T207" s="7">
        <f t="shared" si="12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0"/>
        <v>0.38844444444444443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>
        <f t="shared" si="11"/>
        <v>61.333333333333336</v>
      </c>
      <c r="Q208" t="str" cm="1">
        <f t="array" ref="Q208:R208">_xlfn.TEXTSPLIT(O208,"/")</f>
        <v>publishing</v>
      </c>
      <c r="R208" t="str">
        <v>fiction</v>
      </c>
      <c r="S208" s="7">
        <f t="shared" si="12"/>
        <v>40236.25</v>
      </c>
      <c r="T208" s="7">
        <f t="shared" si="12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0"/>
        <v>4.2569999999999997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>
        <f t="shared" si="11"/>
        <v>99</v>
      </c>
      <c r="Q209" t="str" cm="1">
        <f t="array" ref="Q209:R209">_xlfn.TEXTSPLIT(O209,"/")</f>
        <v>music</v>
      </c>
      <c r="R209" t="str">
        <v>rock</v>
      </c>
      <c r="S209" s="7">
        <f t="shared" si="12"/>
        <v>43340.208333333328</v>
      </c>
      <c r="T209" s="7">
        <f t="shared" si="12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0"/>
        <v>1.0112239715591671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>
        <f t="shared" si="11"/>
        <v>96.984900146127615</v>
      </c>
      <c r="Q210" t="str" cm="1">
        <f t="array" ref="Q210:R210">_xlfn.TEXTSPLIT(O210,"/")</f>
        <v>film &amp; video</v>
      </c>
      <c r="R210" t="str">
        <v>documentary</v>
      </c>
      <c r="S210" s="7">
        <f t="shared" si="12"/>
        <v>43048.25</v>
      </c>
      <c r="T210" s="7">
        <f t="shared" si="12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0"/>
        <v>0.21188688946015424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>
        <f t="shared" si="11"/>
        <v>51.004950495049506</v>
      </c>
      <c r="Q211" t="str" cm="1">
        <f t="array" ref="Q211:R211">_xlfn.TEXTSPLIT(O211,"/")</f>
        <v>film &amp; video</v>
      </c>
      <c r="R211" t="str">
        <v>documentary</v>
      </c>
      <c r="S211" s="7">
        <f t="shared" si="12"/>
        <v>42496.208333333328</v>
      </c>
      <c r="T211" s="7">
        <f t="shared" si="12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0"/>
        <v>0.67425531914893622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P212">
        <f t="shared" si="11"/>
        <v>28.044247787610619</v>
      </c>
      <c r="Q212" t="str" cm="1">
        <f t="array" ref="Q212:R212">_xlfn.TEXTSPLIT(O212,"/")</f>
        <v>film &amp; video</v>
      </c>
      <c r="R212" t="str">
        <v>science fiction</v>
      </c>
      <c r="S212" s="7">
        <f t="shared" si="12"/>
        <v>42797.25</v>
      </c>
      <c r="T212" s="7">
        <f t="shared" si="12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0"/>
        <v>0.9492337164750958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P213">
        <f t="shared" si="11"/>
        <v>60.984615384615381</v>
      </c>
      <c r="Q213" t="str" cm="1">
        <f t="array" ref="Q213:R213">_xlfn.TEXTSPLIT(O213,"/")</f>
        <v>theater</v>
      </c>
      <c r="R213" t="str">
        <v>plays</v>
      </c>
      <c r="S213" s="7">
        <f t="shared" si="12"/>
        <v>41513.208333333336</v>
      </c>
      <c r="T213" s="7">
        <f t="shared" si="12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0"/>
        <v>1.5185185185185186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>
        <f t="shared" si="11"/>
        <v>73.214285714285708</v>
      </c>
      <c r="Q214" t="str" cm="1">
        <f t="array" ref="Q214:R214">_xlfn.TEXTSPLIT(O214,"/")</f>
        <v>theater</v>
      </c>
      <c r="R214" t="str">
        <v>plays</v>
      </c>
      <c r="S214" s="7">
        <f t="shared" si="12"/>
        <v>43814.25</v>
      </c>
      <c r="T214" s="7">
        <f t="shared" si="12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0"/>
        <v>1.9516382252559727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>
        <f t="shared" si="11"/>
        <v>39.997435299603637</v>
      </c>
      <c r="Q215" t="str" cm="1">
        <f t="array" ref="Q215:R215">_xlfn.TEXTSPLIT(O215,"/")</f>
        <v>music</v>
      </c>
      <c r="R215" t="str">
        <v>indie rock</v>
      </c>
      <c r="S215" s="7">
        <f t="shared" si="12"/>
        <v>40488.208333333336</v>
      </c>
      <c r="T215" s="7">
        <f t="shared" si="12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0"/>
        <v>10.231428571428571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>
        <f t="shared" si="11"/>
        <v>86.812121212121212</v>
      </c>
      <c r="Q216" t="str" cm="1">
        <f t="array" ref="Q216:R216">_xlfn.TEXTSPLIT(O216,"/")</f>
        <v>music</v>
      </c>
      <c r="R216" t="str">
        <v>rock</v>
      </c>
      <c r="S216" s="7">
        <f t="shared" si="12"/>
        <v>40409.208333333336</v>
      </c>
      <c r="T216" s="7">
        <f t="shared" si="12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0"/>
        <v>3.8418367346938778E-2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P217">
        <f t="shared" si="11"/>
        <v>42.125874125874127</v>
      </c>
      <c r="Q217" t="str" cm="1">
        <f t="array" ref="Q217:R217">_xlfn.TEXTSPLIT(O217,"/")</f>
        <v>theater</v>
      </c>
      <c r="R217" t="str">
        <v>plays</v>
      </c>
      <c r="S217" s="7">
        <f t="shared" si="12"/>
        <v>43509.25</v>
      </c>
      <c r="T217" s="7">
        <f t="shared" si="12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0"/>
        <v>1.5507066557107643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>
        <f t="shared" si="11"/>
        <v>103.97851239669421</v>
      </c>
      <c r="Q218" t="str" cm="1">
        <f t="array" ref="Q218:R218">_xlfn.TEXTSPLIT(O218,"/")</f>
        <v>theater</v>
      </c>
      <c r="R218" t="str">
        <v>plays</v>
      </c>
      <c r="S218" s="7">
        <f t="shared" si="12"/>
        <v>40869.25</v>
      </c>
      <c r="T218" s="7">
        <f t="shared" si="12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0"/>
        <v>0.44753477588871715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P219">
        <f t="shared" si="11"/>
        <v>62.003211991434689</v>
      </c>
      <c r="Q219" t="str" cm="1">
        <f t="array" ref="Q219:R219">_xlfn.TEXTSPLIT(O219,"/")</f>
        <v>film &amp; video</v>
      </c>
      <c r="R219" t="str">
        <v>science fiction</v>
      </c>
      <c r="S219" s="7">
        <f t="shared" si="12"/>
        <v>43583.208333333328</v>
      </c>
      <c r="T219" s="7">
        <f t="shared" si="12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0"/>
        <v>2.1594736842105262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>
        <f t="shared" si="11"/>
        <v>31.005037783375315</v>
      </c>
      <c r="Q220" t="str" cm="1">
        <f t="array" ref="Q220:R220">_xlfn.TEXTSPLIT(O220,"/")</f>
        <v>film &amp; video</v>
      </c>
      <c r="R220" t="str">
        <v>shorts</v>
      </c>
      <c r="S220" s="7">
        <f t="shared" si="12"/>
        <v>40858.25</v>
      </c>
      <c r="T220" s="7">
        <f t="shared" si="12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0"/>
        <v>3.3212709832134291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>
        <f t="shared" si="11"/>
        <v>89.991552956465242</v>
      </c>
      <c r="Q221" t="str" cm="1">
        <f t="array" ref="Q221:R221">_xlfn.TEXTSPLIT(O221,"/")</f>
        <v>film &amp; video</v>
      </c>
      <c r="R221" t="str">
        <v>animation</v>
      </c>
      <c r="S221" s="7">
        <f t="shared" si="12"/>
        <v>41137.208333333336</v>
      </c>
      <c r="T221" s="7">
        <f t="shared" si="12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0"/>
        <v>8.4430379746835441E-2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P222">
        <f t="shared" si="11"/>
        <v>39.235294117647058</v>
      </c>
      <c r="Q222" t="str" cm="1">
        <f t="array" ref="Q222:R222">_xlfn.TEXTSPLIT(O222,"/")</f>
        <v>theater</v>
      </c>
      <c r="R222" t="str">
        <v>plays</v>
      </c>
      <c r="S222" s="7">
        <f t="shared" si="12"/>
        <v>40725.208333333336</v>
      </c>
      <c r="T222" s="7">
        <f t="shared" si="12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0"/>
        <v>0.9862551440329218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P223">
        <f t="shared" si="11"/>
        <v>54.993116108306566</v>
      </c>
      <c r="Q223" t="str" cm="1">
        <f t="array" ref="Q223:R223">_xlfn.TEXTSPLIT(O223,"/")</f>
        <v>food</v>
      </c>
      <c r="R223" t="str">
        <v>food trucks</v>
      </c>
      <c r="S223" s="7">
        <f t="shared" si="12"/>
        <v>41081.208333333336</v>
      </c>
      <c r="T223" s="7">
        <f t="shared" si="12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0"/>
        <v>1.3797916666666667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>
        <f t="shared" si="11"/>
        <v>47.992753623188406</v>
      </c>
      <c r="Q224" t="str" cm="1">
        <f t="array" ref="Q224:R224">_xlfn.TEXTSPLIT(O224,"/")</f>
        <v>photography</v>
      </c>
      <c r="R224" t="str">
        <v>photography books</v>
      </c>
      <c r="S224" s="7">
        <f t="shared" si="12"/>
        <v>41914.208333333336</v>
      </c>
      <c r="T224" s="7">
        <f t="shared" si="12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0"/>
        <v>0.93810996563573879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P225">
        <f t="shared" si="11"/>
        <v>87.966702470461868</v>
      </c>
      <c r="Q225" t="str" cm="1">
        <f t="array" ref="Q225:R225">_xlfn.TEXTSPLIT(O225,"/")</f>
        <v>theater</v>
      </c>
      <c r="R225" t="str">
        <v>plays</v>
      </c>
      <c r="S225" s="7">
        <f t="shared" si="12"/>
        <v>42445.208333333328</v>
      </c>
      <c r="T225" s="7">
        <f t="shared" si="12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0"/>
        <v>4.0363930885529156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>
        <f t="shared" si="11"/>
        <v>51.999165275459099</v>
      </c>
      <c r="Q226" t="str" cm="1">
        <f t="array" ref="Q226:R226">_xlfn.TEXTSPLIT(O226,"/")</f>
        <v>film &amp; video</v>
      </c>
      <c r="R226" t="str">
        <v>science fiction</v>
      </c>
      <c r="S226" s="7">
        <f t="shared" si="12"/>
        <v>41906.208333333336</v>
      </c>
      <c r="T226" s="7">
        <f t="shared" si="12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0"/>
        <v>2.6017404129793511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>
        <f t="shared" si="11"/>
        <v>29.999659863945578</v>
      </c>
      <c r="Q227" t="str" cm="1">
        <f t="array" ref="Q227:R227">_xlfn.TEXTSPLIT(O227,"/")</f>
        <v>music</v>
      </c>
      <c r="R227" t="str">
        <v>rock</v>
      </c>
      <c r="S227" s="7">
        <f t="shared" si="12"/>
        <v>41762.208333333336</v>
      </c>
      <c r="T227" s="7">
        <f t="shared" si="12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0"/>
        <v>3.6663333333333332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>
        <f t="shared" si="11"/>
        <v>98.205357142857139</v>
      </c>
      <c r="Q228" t="str" cm="1">
        <f t="array" ref="Q228:R228">_xlfn.TEXTSPLIT(O228,"/")</f>
        <v>photography</v>
      </c>
      <c r="R228" t="str">
        <v>photography books</v>
      </c>
      <c r="S228" s="7">
        <f t="shared" si="12"/>
        <v>40276.208333333336</v>
      </c>
      <c r="T228" s="7">
        <f t="shared" si="12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0"/>
        <v>1.687208538587849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>
        <f t="shared" si="11"/>
        <v>108.96182396606575</v>
      </c>
      <c r="Q229" t="str" cm="1">
        <f t="array" ref="Q229:R229">_xlfn.TEXTSPLIT(O229,"/")</f>
        <v>games</v>
      </c>
      <c r="R229" t="str">
        <v>mobile games</v>
      </c>
      <c r="S229" s="7">
        <f t="shared" si="12"/>
        <v>42139.208333333328</v>
      </c>
      <c r="T229" s="7">
        <f t="shared" si="12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0"/>
        <v>1.1990717911530093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>
        <f t="shared" si="11"/>
        <v>66.998379254457049</v>
      </c>
      <c r="Q230" t="str" cm="1">
        <f t="array" ref="Q230:R230">_xlfn.TEXTSPLIT(O230,"/")</f>
        <v>film &amp; video</v>
      </c>
      <c r="R230" t="str">
        <v>animation</v>
      </c>
      <c r="S230" s="7">
        <f t="shared" si="12"/>
        <v>42613.208333333328</v>
      </c>
      <c r="T230" s="7">
        <f t="shared" si="12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0"/>
        <v>1.936892523364486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>
        <f t="shared" si="11"/>
        <v>64.99333594668758</v>
      </c>
      <c r="Q231" t="str" cm="1">
        <f t="array" ref="Q231:R231">_xlfn.TEXTSPLIT(O231,"/")</f>
        <v>games</v>
      </c>
      <c r="R231" t="str">
        <v>mobile games</v>
      </c>
      <c r="S231" s="7">
        <f t="shared" si="12"/>
        <v>42887.208333333328</v>
      </c>
      <c r="T231" s="7">
        <f t="shared" si="12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0"/>
        <v>4.2016666666666671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>
        <f t="shared" si="11"/>
        <v>99.841584158415841</v>
      </c>
      <c r="Q232" t="str" cm="1">
        <f t="array" ref="Q232:R232">_xlfn.TEXTSPLIT(O232,"/")</f>
        <v>games</v>
      </c>
      <c r="R232" t="str">
        <v>video games</v>
      </c>
      <c r="S232" s="7">
        <f t="shared" si="12"/>
        <v>43805.25</v>
      </c>
      <c r="T232" s="7">
        <f t="shared" si="12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0"/>
        <v>0.76708333333333334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>
        <f t="shared" si="11"/>
        <v>82.432835820895519</v>
      </c>
      <c r="Q233" t="str" cm="1">
        <f t="array" ref="Q233:R233">_xlfn.TEXTSPLIT(O233,"/")</f>
        <v>theater</v>
      </c>
      <c r="R233" t="str">
        <v>plays</v>
      </c>
      <c r="S233" s="7">
        <f t="shared" si="12"/>
        <v>41415.208333333336</v>
      </c>
      <c r="T233" s="7">
        <f t="shared" si="12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0"/>
        <v>1.7126470588235294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>
        <f t="shared" si="11"/>
        <v>63.293478260869563</v>
      </c>
      <c r="Q234" t="str" cm="1">
        <f t="array" ref="Q234:R234">_xlfn.TEXTSPLIT(O234,"/")</f>
        <v>theater</v>
      </c>
      <c r="R234" t="str">
        <v>plays</v>
      </c>
      <c r="S234" s="7">
        <f t="shared" si="12"/>
        <v>42576.208333333328</v>
      </c>
      <c r="T234" s="7">
        <f t="shared" si="12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0"/>
        <v>1.5789473684210527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>
        <f t="shared" si="11"/>
        <v>96.774193548387103</v>
      </c>
      <c r="Q235" t="str" cm="1">
        <f t="array" ref="Q235:R235">_xlfn.TEXTSPLIT(O235,"/")</f>
        <v>film &amp; video</v>
      </c>
      <c r="R235" t="str">
        <v>animation</v>
      </c>
      <c r="S235" s="7">
        <f t="shared" si="12"/>
        <v>40706.208333333336</v>
      </c>
      <c r="T235" s="7">
        <f t="shared" si="12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0"/>
        <v>1.0908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>
        <f t="shared" si="11"/>
        <v>54.906040268456373</v>
      </c>
      <c r="Q236" t="str" cm="1">
        <f t="array" ref="Q236:R236">_xlfn.TEXTSPLIT(O236,"/")</f>
        <v>games</v>
      </c>
      <c r="R236" t="str">
        <v>video games</v>
      </c>
      <c r="S236" s="7">
        <f t="shared" si="12"/>
        <v>42969.208333333328</v>
      </c>
      <c r="T236" s="7">
        <f t="shared" si="12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0"/>
        <v>0.41732558139534881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P237">
        <f t="shared" si="11"/>
        <v>39.010869565217391</v>
      </c>
      <c r="Q237" t="str" cm="1">
        <f t="array" ref="Q237:R237">_xlfn.TEXTSPLIT(O237,"/")</f>
        <v>film &amp; video</v>
      </c>
      <c r="R237" t="str">
        <v>animation</v>
      </c>
      <c r="S237" s="7">
        <f t="shared" si="12"/>
        <v>42779.25</v>
      </c>
      <c r="T237" s="7">
        <f t="shared" si="12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0"/>
        <v>0.10944303797468355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P238">
        <f t="shared" si="11"/>
        <v>75.84210526315789</v>
      </c>
      <c r="Q238" t="str" cm="1">
        <f t="array" ref="Q238:R238">_xlfn.TEXTSPLIT(O238,"/")</f>
        <v>music</v>
      </c>
      <c r="R238" t="str">
        <v>rock</v>
      </c>
      <c r="S238" s="7">
        <f t="shared" si="12"/>
        <v>43641.208333333328</v>
      </c>
      <c r="T238" s="7">
        <f t="shared" si="12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0"/>
        <v>1.593763440860215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>
        <f t="shared" si="11"/>
        <v>45.051671732522799</v>
      </c>
      <c r="Q239" t="str" cm="1">
        <f t="array" ref="Q239:R239">_xlfn.TEXTSPLIT(O239,"/")</f>
        <v>film &amp; video</v>
      </c>
      <c r="R239" t="str">
        <v>animation</v>
      </c>
      <c r="S239" s="7">
        <f t="shared" si="12"/>
        <v>41754.208333333336</v>
      </c>
      <c r="T239" s="7">
        <f t="shared" si="12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0"/>
        <v>4.2241666666666671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>
        <f t="shared" si="11"/>
        <v>104.51546391752578</v>
      </c>
      <c r="Q240" t="str" cm="1">
        <f t="array" ref="Q240:R240">_xlfn.TEXTSPLIT(O240,"/")</f>
        <v>theater</v>
      </c>
      <c r="R240" t="str">
        <v>plays</v>
      </c>
      <c r="S240" s="7">
        <f t="shared" si="12"/>
        <v>43083.25</v>
      </c>
      <c r="T240" s="7">
        <f t="shared" si="12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0"/>
        <v>0.97718749999999999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P241">
        <f t="shared" si="11"/>
        <v>76.268292682926827</v>
      </c>
      <c r="Q241" t="str" cm="1">
        <f t="array" ref="Q241:R241">_xlfn.TEXTSPLIT(O241,"/")</f>
        <v>technology</v>
      </c>
      <c r="R241" t="str">
        <v>wearables</v>
      </c>
      <c r="S241" s="7">
        <f t="shared" si="12"/>
        <v>42245.208333333328</v>
      </c>
      <c r="T241" s="7">
        <f t="shared" si="12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0"/>
        <v>4.1878911564625847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>
        <f t="shared" si="11"/>
        <v>69.015695067264573</v>
      </c>
      <c r="Q242" t="str" cm="1">
        <f t="array" ref="Q242:R242">_xlfn.TEXTSPLIT(O242,"/")</f>
        <v>theater</v>
      </c>
      <c r="R242" t="str">
        <v>plays</v>
      </c>
      <c r="S242" s="7">
        <f t="shared" si="12"/>
        <v>40396.208333333336</v>
      </c>
      <c r="T242" s="7">
        <f t="shared" si="12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0"/>
        <v>1.0191632047477746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>
        <f t="shared" si="11"/>
        <v>101.97684085510689</v>
      </c>
      <c r="Q243" t="str" cm="1">
        <f t="array" ref="Q243:R243">_xlfn.TEXTSPLIT(O243,"/")</f>
        <v>publishing</v>
      </c>
      <c r="R243" t="str">
        <v>nonfiction</v>
      </c>
      <c r="S243" s="7">
        <f t="shared" si="12"/>
        <v>41742.208333333336</v>
      </c>
      <c r="T243" s="7">
        <f t="shared" si="12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0"/>
        <v>1.2772619047619047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>
        <f t="shared" si="11"/>
        <v>42.915999999999997</v>
      </c>
      <c r="Q244" t="str" cm="1">
        <f t="array" ref="Q244:R244">_xlfn.TEXTSPLIT(O244,"/")</f>
        <v>music</v>
      </c>
      <c r="R244" t="str">
        <v>rock</v>
      </c>
      <c r="S244" s="7">
        <f t="shared" si="12"/>
        <v>42865.208333333328</v>
      </c>
      <c r="T244" s="7">
        <f t="shared" si="12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0"/>
        <v>4.4521739130434783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>
        <f t="shared" si="11"/>
        <v>43.025210084033617</v>
      </c>
      <c r="Q245" t="str" cm="1">
        <f t="array" ref="Q245:R245">_xlfn.TEXTSPLIT(O245,"/")</f>
        <v>theater</v>
      </c>
      <c r="R245" t="str">
        <v>plays</v>
      </c>
      <c r="S245" s="7">
        <f t="shared" si="12"/>
        <v>43163.25</v>
      </c>
      <c r="T245" s="7">
        <f t="shared" si="12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0"/>
        <v>5.6971428571428575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>
        <f t="shared" si="11"/>
        <v>75.245283018867923</v>
      </c>
      <c r="Q246" t="str" cm="1">
        <f t="array" ref="Q246:R246">_xlfn.TEXTSPLIT(O246,"/")</f>
        <v>theater</v>
      </c>
      <c r="R246" t="str">
        <v>plays</v>
      </c>
      <c r="S246" s="7">
        <f t="shared" si="12"/>
        <v>41834.208333333336</v>
      </c>
      <c r="T246" s="7">
        <f t="shared" si="12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0"/>
        <v>5.0934482758620687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>
        <f t="shared" si="11"/>
        <v>69.023364485981304</v>
      </c>
      <c r="Q247" t="str" cm="1">
        <f t="array" ref="Q247:R247">_xlfn.TEXTSPLIT(O247,"/")</f>
        <v>theater</v>
      </c>
      <c r="R247" t="str">
        <v>plays</v>
      </c>
      <c r="S247" s="7">
        <f t="shared" si="12"/>
        <v>41736.208333333336</v>
      </c>
      <c r="T247" s="7">
        <f t="shared" si="12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0"/>
        <v>3.2553333333333332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>
        <f t="shared" si="11"/>
        <v>65.986486486486484</v>
      </c>
      <c r="Q248" t="str" cm="1">
        <f t="array" ref="Q248:R248">_xlfn.TEXTSPLIT(O248,"/")</f>
        <v>technology</v>
      </c>
      <c r="R248" t="str">
        <v>web</v>
      </c>
      <c r="S248" s="7">
        <f t="shared" si="12"/>
        <v>41491.208333333336</v>
      </c>
      <c r="T248" s="7">
        <f t="shared" si="12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0"/>
        <v>9.3261616161616168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>
        <f t="shared" si="11"/>
        <v>98.013800424628457</v>
      </c>
      <c r="Q249" t="str" cm="1">
        <f t="array" ref="Q249:R249">_xlfn.TEXTSPLIT(O249,"/")</f>
        <v>publishing</v>
      </c>
      <c r="R249" t="str">
        <v>fiction</v>
      </c>
      <c r="S249" s="7">
        <f t="shared" si="12"/>
        <v>42726.25</v>
      </c>
      <c r="T249" s="7">
        <f t="shared" si="12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0"/>
        <v>2.1133870967741935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>
        <f t="shared" si="11"/>
        <v>60.105504587155963</v>
      </c>
      <c r="Q250" t="str" cm="1">
        <f t="array" ref="Q250:R250">_xlfn.TEXTSPLIT(O250,"/")</f>
        <v>games</v>
      </c>
      <c r="R250" t="str">
        <v>mobile games</v>
      </c>
      <c r="S250" s="7">
        <f t="shared" si="12"/>
        <v>42004.25</v>
      </c>
      <c r="T250" s="7">
        <f t="shared" si="12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0"/>
        <v>2.7332520325203253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>
        <f t="shared" si="11"/>
        <v>26.000773395204948</v>
      </c>
      <c r="Q251" t="str" cm="1">
        <f t="array" ref="Q251:R251">_xlfn.TEXTSPLIT(O251,"/")</f>
        <v>publishing</v>
      </c>
      <c r="R251" t="str">
        <v>translations</v>
      </c>
      <c r="S251" s="7">
        <f t="shared" si="12"/>
        <v>42006.25</v>
      </c>
      <c r="T251" s="7">
        <f t="shared" si="12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0"/>
        <v>0.03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P252">
        <f t="shared" si="11"/>
        <v>3</v>
      </c>
      <c r="Q252" t="str" cm="1">
        <f t="array" ref="Q252:R252">_xlfn.TEXTSPLIT(O252,"/")</f>
        <v>music</v>
      </c>
      <c r="R252" t="str">
        <v>rock</v>
      </c>
      <c r="S252" s="7">
        <f t="shared" si="12"/>
        <v>40203.25</v>
      </c>
      <c r="T252" s="7">
        <f t="shared" si="12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0"/>
        <v>0.54084507042253516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P253">
        <f t="shared" si="11"/>
        <v>38.019801980198018</v>
      </c>
      <c r="Q253" t="str" cm="1">
        <f t="array" ref="Q253:R253">_xlfn.TEXTSPLIT(O253,"/")</f>
        <v>theater</v>
      </c>
      <c r="R253" t="str">
        <v>plays</v>
      </c>
      <c r="S253" s="7">
        <f t="shared" si="12"/>
        <v>41252.25</v>
      </c>
      <c r="T253" s="7">
        <f t="shared" si="12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0"/>
        <v>6.2629999999999999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>
        <f t="shared" si="11"/>
        <v>106.15254237288136</v>
      </c>
      <c r="Q254" t="str" cm="1">
        <f t="array" ref="Q254:R254">_xlfn.TEXTSPLIT(O254,"/")</f>
        <v>theater</v>
      </c>
      <c r="R254" t="str">
        <v>plays</v>
      </c>
      <c r="S254" s="7">
        <f t="shared" si="12"/>
        <v>41572.208333333336</v>
      </c>
      <c r="T254" s="7">
        <f t="shared" si="12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0"/>
        <v>0.8902139917695473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P255">
        <f t="shared" si="11"/>
        <v>81.019475655430711</v>
      </c>
      <c r="Q255" t="str" cm="1">
        <f t="array" ref="Q255:R255">_xlfn.TEXTSPLIT(O255,"/")</f>
        <v>film &amp; video</v>
      </c>
      <c r="R255" t="str">
        <v>drama</v>
      </c>
      <c r="S255" s="7">
        <f t="shared" si="12"/>
        <v>40641.208333333336</v>
      </c>
      <c r="T255" s="7">
        <f t="shared" si="12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0"/>
        <v>1.8489130434782608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>
        <f t="shared" si="11"/>
        <v>96.647727272727266</v>
      </c>
      <c r="Q256" t="str" cm="1">
        <f t="array" ref="Q256:R256">_xlfn.TEXTSPLIT(O256,"/")</f>
        <v>publishing</v>
      </c>
      <c r="R256" t="str">
        <v>nonfiction</v>
      </c>
      <c r="S256" s="7">
        <f t="shared" si="12"/>
        <v>42787.25</v>
      </c>
      <c r="T256" s="7">
        <f t="shared" si="12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0"/>
        <v>1.2016770186335404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>
        <f t="shared" si="11"/>
        <v>57.003535651149086</v>
      </c>
      <c r="Q257" t="str" cm="1">
        <f t="array" ref="Q257:R257">_xlfn.TEXTSPLIT(O257,"/")</f>
        <v>music</v>
      </c>
      <c r="R257" t="str">
        <v>rock</v>
      </c>
      <c r="S257" s="7">
        <f t="shared" si="12"/>
        <v>40590.25</v>
      </c>
      <c r="T257" s="7">
        <f t="shared" si="12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3">E258/D258</f>
        <v>0.23390243902439026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P258">
        <f t="shared" si="11"/>
        <v>63.93333333333333</v>
      </c>
      <c r="Q258" t="str" cm="1">
        <f t="array" ref="Q258:R258">_xlfn.TEXTSPLIT(O258,"/")</f>
        <v>music</v>
      </c>
      <c r="R258" t="str">
        <v>rock</v>
      </c>
      <c r="S258" s="7">
        <f t="shared" si="12"/>
        <v>42393.25</v>
      </c>
      <c r="T258" s="7">
        <f t="shared" si="12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3"/>
        <v>1.46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>
        <f t="shared" ref="P259:P322" si="14">IFERROR(E259/H259, 0)</f>
        <v>90.456521739130437</v>
      </c>
      <c r="Q259" t="str" cm="1">
        <f t="array" ref="Q259:R259">_xlfn.TEXTSPLIT(O259,"/")</f>
        <v>theater</v>
      </c>
      <c r="R259" t="str">
        <v>plays</v>
      </c>
      <c r="S259" s="7">
        <f t="shared" si="12"/>
        <v>41338.25</v>
      </c>
      <c r="T259" s="7">
        <f t="shared" si="12"/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3"/>
        <v>2.6848000000000001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>
        <f t="shared" si="14"/>
        <v>72.172043010752688</v>
      </c>
      <c r="Q260" t="str" cm="1">
        <f t="array" ref="Q260:R260">_xlfn.TEXTSPLIT(O260,"/")</f>
        <v>theater</v>
      </c>
      <c r="R260" t="str">
        <v>plays</v>
      </c>
      <c r="S260" s="7">
        <f t="shared" ref="S260:T323" si="15">(((K260/60)/60)/24)+DATE(1970,1,1)</f>
        <v>42712.25</v>
      </c>
      <c r="T260" s="7">
        <f t="shared" si="15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3"/>
        <v>5.9749999999999996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>
        <f t="shared" si="14"/>
        <v>77.934782608695656</v>
      </c>
      <c r="Q261" t="str" cm="1">
        <f t="array" ref="Q261:R261">_xlfn.TEXTSPLIT(O261,"/")</f>
        <v>photography</v>
      </c>
      <c r="R261" t="str">
        <v>photography books</v>
      </c>
      <c r="S261" s="7">
        <f t="shared" si="15"/>
        <v>41251.25</v>
      </c>
      <c r="T261" s="7">
        <f t="shared" si="15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3"/>
        <v>1.5769841269841269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>
        <f t="shared" si="14"/>
        <v>38.065134099616856</v>
      </c>
      <c r="Q262" t="str" cm="1">
        <f t="array" ref="Q262:R262">_xlfn.TEXTSPLIT(O262,"/")</f>
        <v>music</v>
      </c>
      <c r="R262" t="str">
        <v>rock</v>
      </c>
      <c r="S262" s="7">
        <f t="shared" si="15"/>
        <v>41180.208333333336</v>
      </c>
      <c r="T262" s="7">
        <f t="shared" si="15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3"/>
        <v>0.31201660735468567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P263">
        <f t="shared" si="14"/>
        <v>57.936123348017624</v>
      </c>
      <c r="Q263" t="str" cm="1">
        <f t="array" ref="Q263:R263">_xlfn.TEXTSPLIT(O263,"/")</f>
        <v>music</v>
      </c>
      <c r="R263" t="str">
        <v>rock</v>
      </c>
      <c r="S263" s="7">
        <f t="shared" si="15"/>
        <v>40415.208333333336</v>
      </c>
      <c r="T263" s="7">
        <f t="shared" si="15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3"/>
        <v>3.1341176470588237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>
        <f t="shared" si="14"/>
        <v>49.794392523364486</v>
      </c>
      <c r="Q264" t="str" cm="1">
        <f t="array" ref="Q264:R264">_xlfn.TEXTSPLIT(O264,"/")</f>
        <v>music</v>
      </c>
      <c r="R264" t="str">
        <v>indie rock</v>
      </c>
      <c r="S264" s="7">
        <f t="shared" si="15"/>
        <v>40638.208333333336</v>
      </c>
      <c r="T264" s="7">
        <f t="shared" si="15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3"/>
        <v>3.7089655172413791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>
        <f t="shared" si="14"/>
        <v>54.050251256281406</v>
      </c>
      <c r="Q265" t="str" cm="1">
        <f t="array" ref="Q265:R265">_xlfn.TEXTSPLIT(O265,"/")</f>
        <v>photography</v>
      </c>
      <c r="R265" t="str">
        <v>photography books</v>
      </c>
      <c r="S265" s="7">
        <f t="shared" si="15"/>
        <v>40187.25</v>
      </c>
      <c r="T265" s="7">
        <f t="shared" si="15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3"/>
        <v>3.6266447368421053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>
        <f t="shared" si="14"/>
        <v>30.002721335268504</v>
      </c>
      <c r="Q266" t="str" cm="1">
        <f t="array" ref="Q266:R266">_xlfn.TEXTSPLIT(O266,"/")</f>
        <v>theater</v>
      </c>
      <c r="R266" t="str">
        <v>plays</v>
      </c>
      <c r="S266" s="7">
        <f t="shared" si="15"/>
        <v>41317.25</v>
      </c>
      <c r="T266" s="7">
        <f t="shared" si="15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3"/>
        <v>1.2308163265306122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>
        <f t="shared" si="14"/>
        <v>70.127906976744185</v>
      </c>
      <c r="Q267" t="str" cm="1">
        <f t="array" ref="Q267:R267">_xlfn.TEXTSPLIT(O267,"/")</f>
        <v>theater</v>
      </c>
      <c r="R267" t="str">
        <v>plays</v>
      </c>
      <c r="S267" s="7">
        <f t="shared" si="15"/>
        <v>42372.25</v>
      </c>
      <c r="T267" s="7">
        <f t="shared" si="15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3"/>
        <v>0.76766756032171579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P268">
        <f t="shared" si="14"/>
        <v>26.996228786926462</v>
      </c>
      <c r="Q268" t="str" cm="1">
        <f t="array" ref="Q268:R268">_xlfn.TEXTSPLIT(O268,"/")</f>
        <v>music</v>
      </c>
      <c r="R268" t="str">
        <v>jazz</v>
      </c>
      <c r="S268" s="7">
        <f t="shared" si="15"/>
        <v>41950.25</v>
      </c>
      <c r="T268" s="7">
        <f t="shared" si="15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3"/>
        <v>2.3362012987012988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>
        <f t="shared" si="14"/>
        <v>51.990606936416185</v>
      </c>
      <c r="Q269" t="str" cm="1">
        <f t="array" ref="Q269:R269">_xlfn.TEXTSPLIT(O269,"/")</f>
        <v>theater</v>
      </c>
      <c r="R269" t="str">
        <v>plays</v>
      </c>
      <c r="S269" s="7">
        <f t="shared" si="15"/>
        <v>41206.208333333336</v>
      </c>
      <c r="T269" s="7">
        <f t="shared" si="15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3"/>
        <v>1.8053333333333332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>
        <f t="shared" si="14"/>
        <v>56.416666666666664</v>
      </c>
      <c r="Q270" t="str" cm="1">
        <f t="array" ref="Q270:R270">_xlfn.TEXTSPLIT(O270,"/")</f>
        <v>film &amp; video</v>
      </c>
      <c r="R270" t="str">
        <v>documentary</v>
      </c>
      <c r="S270" s="7">
        <f t="shared" si="15"/>
        <v>41186.208333333336</v>
      </c>
      <c r="T270" s="7">
        <f t="shared" si="15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3"/>
        <v>2.5262857142857142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>
        <f t="shared" si="14"/>
        <v>101.63218390804597</v>
      </c>
      <c r="Q271" t="str" cm="1">
        <f t="array" ref="Q271:R271">_xlfn.TEXTSPLIT(O271,"/")</f>
        <v>film &amp; video</v>
      </c>
      <c r="R271" t="str">
        <v>television</v>
      </c>
      <c r="S271" s="7">
        <f t="shared" si="15"/>
        <v>43496.25</v>
      </c>
      <c r="T271" s="7">
        <f t="shared" si="15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3"/>
        <v>0.27176538240368026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>
        <f t="shared" si="14"/>
        <v>25.005291005291006</v>
      </c>
      <c r="Q272" t="str" cm="1">
        <f t="array" ref="Q272:R272">_xlfn.TEXTSPLIT(O272,"/")</f>
        <v>games</v>
      </c>
      <c r="R272" t="str">
        <v>video games</v>
      </c>
      <c r="S272" s="7">
        <f t="shared" si="15"/>
        <v>40514.25</v>
      </c>
      <c r="T272" s="7">
        <f t="shared" si="15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3"/>
        <v>1.2706571242680547E-2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>
        <f t="shared" si="14"/>
        <v>32.016393442622949</v>
      </c>
      <c r="Q273" t="str" cm="1">
        <f t="array" ref="Q273:R273">_xlfn.TEXTSPLIT(O273,"/")</f>
        <v>photography</v>
      </c>
      <c r="R273" t="str">
        <v>photography books</v>
      </c>
      <c r="S273" s="7">
        <f t="shared" si="15"/>
        <v>42345.25</v>
      </c>
      <c r="T273" s="7">
        <f t="shared" si="15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3"/>
        <v>3.0400978473581213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>
        <f t="shared" si="14"/>
        <v>82.021647307286173</v>
      </c>
      <c r="Q274" t="str" cm="1">
        <f t="array" ref="Q274:R274">_xlfn.TEXTSPLIT(O274,"/")</f>
        <v>theater</v>
      </c>
      <c r="R274" t="str">
        <v>plays</v>
      </c>
      <c r="S274" s="7">
        <f t="shared" si="15"/>
        <v>43656.208333333328</v>
      </c>
      <c r="T274" s="7">
        <f t="shared" si="15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3"/>
        <v>1.3723076923076922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>
        <f t="shared" si="14"/>
        <v>37.957446808510639</v>
      </c>
      <c r="Q275" t="str" cm="1">
        <f t="array" ref="Q275:R275">_xlfn.TEXTSPLIT(O275,"/")</f>
        <v>theater</v>
      </c>
      <c r="R275" t="str">
        <v>plays</v>
      </c>
      <c r="S275" s="7">
        <f t="shared" si="15"/>
        <v>42995.208333333328</v>
      </c>
      <c r="T275" s="7">
        <f t="shared" si="15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3"/>
        <v>0.32208333333333333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P276">
        <f t="shared" si="14"/>
        <v>51.533333333333331</v>
      </c>
      <c r="Q276" t="str" cm="1">
        <f t="array" ref="Q276:R276">_xlfn.TEXTSPLIT(O276,"/")</f>
        <v>theater</v>
      </c>
      <c r="R276" t="str">
        <v>plays</v>
      </c>
      <c r="S276" s="7">
        <f t="shared" si="15"/>
        <v>43045.25</v>
      </c>
      <c r="T276" s="7">
        <f t="shared" si="15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3"/>
        <v>2.4151282051282053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>
        <f t="shared" si="14"/>
        <v>81.198275862068968</v>
      </c>
      <c r="Q277" t="str" cm="1">
        <f t="array" ref="Q277:R277">_xlfn.TEXTSPLIT(O277,"/")</f>
        <v>publishing</v>
      </c>
      <c r="R277" t="str">
        <v>translations</v>
      </c>
      <c r="S277" s="7">
        <f t="shared" si="15"/>
        <v>43561.208333333328</v>
      </c>
      <c r="T277" s="7">
        <f t="shared" si="15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3"/>
        <v>0.96799999999999997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P278">
        <f t="shared" si="14"/>
        <v>40.030075187969928</v>
      </c>
      <c r="Q278" t="str" cm="1">
        <f t="array" ref="Q278:R278">_xlfn.TEXTSPLIT(O278,"/")</f>
        <v>games</v>
      </c>
      <c r="R278" t="str">
        <v>video games</v>
      </c>
      <c r="S278" s="7">
        <f t="shared" si="15"/>
        <v>41018.208333333336</v>
      </c>
      <c r="T278" s="7">
        <f t="shared" si="15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3"/>
        <v>10.664285714285715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>
        <f t="shared" si="14"/>
        <v>89.939759036144579</v>
      </c>
      <c r="Q279" t="str" cm="1">
        <f t="array" ref="Q279:R279">_xlfn.TEXTSPLIT(O279,"/")</f>
        <v>theater</v>
      </c>
      <c r="R279" t="str">
        <v>plays</v>
      </c>
      <c r="S279" s="7">
        <f t="shared" si="15"/>
        <v>40378.208333333336</v>
      </c>
      <c r="T279" s="7">
        <f t="shared" si="15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3"/>
        <v>3.2588888888888889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>
        <f t="shared" si="14"/>
        <v>96.692307692307693</v>
      </c>
      <c r="Q280" t="str" cm="1">
        <f t="array" ref="Q280:R280">_xlfn.TEXTSPLIT(O280,"/")</f>
        <v>technology</v>
      </c>
      <c r="R280" t="str">
        <v>web</v>
      </c>
      <c r="S280" s="7">
        <f t="shared" si="15"/>
        <v>41239.25</v>
      </c>
      <c r="T280" s="7">
        <f t="shared" si="15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3"/>
        <v>1.7070000000000001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>
        <f t="shared" si="14"/>
        <v>25.010989010989011</v>
      </c>
      <c r="Q281" t="str" cm="1">
        <f t="array" ref="Q281:R281">_xlfn.TEXTSPLIT(O281,"/")</f>
        <v>theater</v>
      </c>
      <c r="R281" t="str">
        <v>plays</v>
      </c>
      <c r="S281" s="7">
        <f t="shared" si="15"/>
        <v>43346.208333333328</v>
      </c>
      <c r="T281" s="7">
        <f t="shared" si="15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3"/>
        <v>5.8144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>
        <f t="shared" si="14"/>
        <v>36.987277353689571</v>
      </c>
      <c r="Q282" t="str" cm="1">
        <f t="array" ref="Q282:R282">_xlfn.TEXTSPLIT(O282,"/")</f>
        <v>film &amp; video</v>
      </c>
      <c r="R282" t="str">
        <v>animation</v>
      </c>
      <c r="S282" s="7">
        <f t="shared" si="15"/>
        <v>43060.25</v>
      </c>
      <c r="T282" s="7">
        <f t="shared" si="15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3"/>
        <v>0.91520972644376897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P283">
        <f t="shared" si="14"/>
        <v>73.012609117361791</v>
      </c>
      <c r="Q283" t="str" cm="1">
        <f t="array" ref="Q283:R283">_xlfn.TEXTSPLIT(O283,"/")</f>
        <v>theater</v>
      </c>
      <c r="R283" t="str">
        <v>plays</v>
      </c>
      <c r="S283" s="7">
        <f t="shared" si="15"/>
        <v>40979.25</v>
      </c>
      <c r="T283" s="7">
        <f t="shared" si="15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3"/>
        <v>1.0804761904761904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>
        <f t="shared" si="14"/>
        <v>68.240601503759393</v>
      </c>
      <c r="Q284" t="str" cm="1">
        <f t="array" ref="Q284:R284">_xlfn.TEXTSPLIT(O284,"/")</f>
        <v>film &amp; video</v>
      </c>
      <c r="R284" t="str">
        <v>television</v>
      </c>
      <c r="S284" s="7">
        <f t="shared" si="15"/>
        <v>42701.25</v>
      </c>
      <c r="T284" s="7">
        <f t="shared" si="15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3"/>
        <v>0.18728395061728395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P285">
        <f t="shared" si="14"/>
        <v>52.310344827586206</v>
      </c>
      <c r="Q285" t="str" cm="1">
        <f t="array" ref="Q285:R285">_xlfn.TEXTSPLIT(O285,"/")</f>
        <v>music</v>
      </c>
      <c r="R285" t="str">
        <v>rock</v>
      </c>
      <c r="S285" s="7">
        <f t="shared" si="15"/>
        <v>42520.208333333328</v>
      </c>
      <c r="T285" s="7">
        <f t="shared" si="15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3"/>
        <v>0.83193877551020412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P286">
        <f t="shared" si="14"/>
        <v>61.765151515151516</v>
      </c>
      <c r="Q286" t="str" cm="1">
        <f t="array" ref="Q286:R286">_xlfn.TEXTSPLIT(O286,"/")</f>
        <v>technology</v>
      </c>
      <c r="R286" t="str">
        <v>web</v>
      </c>
      <c r="S286" s="7">
        <f t="shared" si="15"/>
        <v>41030.208333333336</v>
      </c>
      <c r="T286" s="7">
        <f t="shared" si="15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3"/>
        <v>7.0633333333333335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>
        <f t="shared" si="14"/>
        <v>25.027559055118111</v>
      </c>
      <c r="Q287" t="str" cm="1">
        <f t="array" ref="Q287:R287">_xlfn.TEXTSPLIT(O287,"/")</f>
        <v>theater</v>
      </c>
      <c r="R287" t="str">
        <v>plays</v>
      </c>
      <c r="S287" s="7">
        <f t="shared" si="15"/>
        <v>42623.208333333328</v>
      </c>
      <c r="T287" s="7">
        <f t="shared" si="15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3"/>
        <v>0.17446030330062445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>
        <f t="shared" si="14"/>
        <v>106.28804347826087</v>
      </c>
      <c r="Q288" t="str" cm="1">
        <f t="array" ref="Q288:R288">_xlfn.TEXTSPLIT(O288,"/")</f>
        <v>theater</v>
      </c>
      <c r="R288" t="str">
        <v>plays</v>
      </c>
      <c r="S288" s="7">
        <f t="shared" si="15"/>
        <v>42697.25</v>
      </c>
      <c r="T288" s="7">
        <f t="shared" si="15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3"/>
        <v>2.0973015873015872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>
        <f t="shared" si="14"/>
        <v>75.07386363636364</v>
      </c>
      <c r="Q289" t="str" cm="1">
        <f t="array" ref="Q289:R289">_xlfn.TEXTSPLIT(O289,"/")</f>
        <v>music</v>
      </c>
      <c r="R289" t="str">
        <v>electric music</v>
      </c>
      <c r="S289" s="7">
        <f t="shared" si="15"/>
        <v>42122.208333333328</v>
      </c>
      <c r="T289" s="7">
        <f t="shared" si="15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3"/>
        <v>0.97785714285714287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P290">
        <f t="shared" si="14"/>
        <v>39.970802919708028</v>
      </c>
      <c r="Q290" t="str" cm="1">
        <f t="array" ref="Q290:R290">_xlfn.TEXTSPLIT(O290,"/")</f>
        <v>music</v>
      </c>
      <c r="R290" t="str">
        <v>metal</v>
      </c>
      <c r="S290" s="7">
        <f t="shared" si="15"/>
        <v>40982.208333333336</v>
      </c>
      <c r="T290" s="7">
        <f t="shared" si="15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3"/>
        <v>16.842500000000001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>
        <f t="shared" si="14"/>
        <v>39.982195845697326</v>
      </c>
      <c r="Q291" t="str" cm="1">
        <f t="array" ref="Q291:R291">_xlfn.TEXTSPLIT(O291,"/")</f>
        <v>theater</v>
      </c>
      <c r="R291" t="str">
        <v>plays</v>
      </c>
      <c r="S291" s="7">
        <f t="shared" si="15"/>
        <v>42219.208333333328</v>
      </c>
      <c r="T291" s="7">
        <f t="shared" si="15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3"/>
        <v>0.54402135231316728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P292">
        <f t="shared" si="14"/>
        <v>101.01541850220265</v>
      </c>
      <c r="Q292" t="str" cm="1">
        <f t="array" ref="Q292:R292">_xlfn.TEXTSPLIT(O292,"/")</f>
        <v>film &amp; video</v>
      </c>
      <c r="R292" t="str">
        <v>documentary</v>
      </c>
      <c r="S292" s="7">
        <f t="shared" si="15"/>
        <v>41404.208333333336</v>
      </c>
      <c r="T292" s="7">
        <f t="shared" si="15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3"/>
        <v>4.5661111111111108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>
        <f t="shared" si="14"/>
        <v>76.813084112149539</v>
      </c>
      <c r="Q293" t="str" cm="1">
        <f t="array" ref="Q293:R293">_xlfn.TEXTSPLIT(O293,"/")</f>
        <v>technology</v>
      </c>
      <c r="R293" t="str">
        <v>web</v>
      </c>
      <c r="S293" s="7">
        <f t="shared" si="15"/>
        <v>40831.208333333336</v>
      </c>
      <c r="T293" s="7">
        <f t="shared" si="15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3"/>
        <v>9.8219178082191785E-2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P294">
        <f t="shared" si="14"/>
        <v>71.7</v>
      </c>
      <c r="Q294" t="str" cm="1">
        <f t="array" ref="Q294:R294">_xlfn.TEXTSPLIT(O294,"/")</f>
        <v>food</v>
      </c>
      <c r="R294" t="str">
        <v>food trucks</v>
      </c>
      <c r="S294" s="7">
        <f t="shared" si="15"/>
        <v>40984.208333333336</v>
      </c>
      <c r="T294" s="7">
        <f t="shared" si="15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3"/>
        <v>0.16384615384615384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>
        <f t="shared" si="14"/>
        <v>33.28125</v>
      </c>
      <c r="Q295" t="str" cm="1">
        <f t="array" ref="Q295:R295">_xlfn.TEXTSPLIT(O295,"/")</f>
        <v>theater</v>
      </c>
      <c r="R295" t="str">
        <v>plays</v>
      </c>
      <c r="S295" s="7">
        <f t="shared" si="15"/>
        <v>40456.208333333336</v>
      </c>
      <c r="T295" s="7">
        <f t="shared" si="15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3"/>
        <v>13.396666666666667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>
        <f t="shared" si="14"/>
        <v>43.923497267759565</v>
      </c>
      <c r="Q296" t="str" cm="1">
        <f t="array" ref="Q296:R296">_xlfn.TEXTSPLIT(O296,"/")</f>
        <v>theater</v>
      </c>
      <c r="R296" t="str">
        <v>plays</v>
      </c>
      <c r="S296" s="7">
        <f t="shared" si="15"/>
        <v>43399.208333333328</v>
      </c>
      <c r="T296" s="7">
        <f t="shared" si="15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3"/>
        <v>0.35650077760497667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P297">
        <f t="shared" si="14"/>
        <v>36.004712041884815</v>
      </c>
      <c r="Q297" t="str" cm="1">
        <f t="array" ref="Q297:R297">_xlfn.TEXTSPLIT(O297,"/")</f>
        <v>theater</v>
      </c>
      <c r="R297" t="str">
        <v>plays</v>
      </c>
      <c r="S297" s="7">
        <f t="shared" si="15"/>
        <v>41562.208333333336</v>
      </c>
      <c r="T297" s="7">
        <f t="shared" si="15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3"/>
        <v>0.54950819672131146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P298">
        <f t="shared" si="14"/>
        <v>88.21052631578948</v>
      </c>
      <c r="Q298" t="str" cm="1">
        <f t="array" ref="Q298:R298">_xlfn.TEXTSPLIT(O298,"/")</f>
        <v>theater</v>
      </c>
      <c r="R298" t="str">
        <v>plays</v>
      </c>
      <c r="S298" s="7">
        <f t="shared" si="15"/>
        <v>43493.25</v>
      </c>
      <c r="T298" s="7">
        <f t="shared" si="15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3"/>
        <v>0.94236111111111109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P299">
        <f t="shared" si="14"/>
        <v>65.240384615384613</v>
      </c>
      <c r="Q299" t="str" cm="1">
        <f t="array" ref="Q299:R299">_xlfn.TEXTSPLIT(O299,"/")</f>
        <v>theater</v>
      </c>
      <c r="R299" t="str">
        <v>plays</v>
      </c>
      <c r="S299" s="7">
        <f t="shared" si="15"/>
        <v>41653.25</v>
      </c>
      <c r="T299" s="7">
        <f t="shared" si="15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3"/>
        <v>1.4391428571428571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>
        <f t="shared" si="14"/>
        <v>69.958333333333329</v>
      </c>
      <c r="Q300" t="str" cm="1">
        <f t="array" ref="Q300:R300">_xlfn.TEXTSPLIT(O300,"/")</f>
        <v>music</v>
      </c>
      <c r="R300" t="str">
        <v>rock</v>
      </c>
      <c r="S300" s="7">
        <f t="shared" si="15"/>
        <v>42426.25</v>
      </c>
      <c r="T300" s="7">
        <f t="shared" si="15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3"/>
        <v>0.51421052631578945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P301">
        <f t="shared" si="14"/>
        <v>39.877551020408163</v>
      </c>
      <c r="Q301" t="str" cm="1">
        <f t="array" ref="Q301:R301">_xlfn.TEXTSPLIT(O301,"/")</f>
        <v>food</v>
      </c>
      <c r="R301" t="str">
        <v>food trucks</v>
      </c>
      <c r="S301" s="7">
        <f t="shared" si="15"/>
        <v>42432.25</v>
      </c>
      <c r="T301" s="7">
        <f t="shared" si="15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3"/>
        <v>0.05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P302">
        <f t="shared" si="14"/>
        <v>5</v>
      </c>
      <c r="Q302" t="str" cm="1">
        <f t="array" ref="Q302:R302">_xlfn.TEXTSPLIT(O302,"/")</f>
        <v>publishing</v>
      </c>
      <c r="R302" t="str">
        <v>nonfiction</v>
      </c>
      <c r="S302" s="7">
        <f t="shared" si="15"/>
        <v>42977.208333333328</v>
      </c>
      <c r="T302" s="7">
        <f t="shared" si="15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3"/>
        <v>13.446666666666667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>
        <f t="shared" si="14"/>
        <v>41.023728813559323</v>
      </c>
      <c r="Q303" t="str" cm="1">
        <f t="array" ref="Q303:R303">_xlfn.TEXTSPLIT(O303,"/")</f>
        <v>film &amp; video</v>
      </c>
      <c r="R303" t="str">
        <v>documentary</v>
      </c>
      <c r="S303" s="7">
        <f t="shared" si="15"/>
        <v>42061.25</v>
      </c>
      <c r="T303" s="7">
        <f t="shared" si="15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3"/>
        <v>0.31844940867279897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P304">
        <f t="shared" si="14"/>
        <v>98.914285714285711</v>
      </c>
      <c r="Q304" t="str" cm="1">
        <f t="array" ref="Q304:R304">_xlfn.TEXTSPLIT(O304,"/")</f>
        <v>theater</v>
      </c>
      <c r="R304" t="str">
        <v>plays</v>
      </c>
      <c r="S304" s="7">
        <f t="shared" si="15"/>
        <v>43345.208333333328</v>
      </c>
      <c r="T304" s="7">
        <f t="shared" si="15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3"/>
        <v>0.82617647058823529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P305">
        <f t="shared" si="14"/>
        <v>87.78125</v>
      </c>
      <c r="Q305" t="str" cm="1">
        <f t="array" ref="Q305:R305">_xlfn.TEXTSPLIT(O305,"/")</f>
        <v>music</v>
      </c>
      <c r="R305" t="str">
        <v>indie rock</v>
      </c>
      <c r="S305" s="7">
        <f t="shared" si="15"/>
        <v>42376.25</v>
      </c>
      <c r="T305" s="7">
        <f t="shared" si="15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3"/>
        <v>5.4614285714285717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>
        <f t="shared" si="14"/>
        <v>80.767605633802816</v>
      </c>
      <c r="Q306" t="str" cm="1">
        <f t="array" ref="Q306:R306">_xlfn.TEXTSPLIT(O306,"/")</f>
        <v>film &amp; video</v>
      </c>
      <c r="R306" t="str">
        <v>documentary</v>
      </c>
      <c r="S306" s="7">
        <f t="shared" si="15"/>
        <v>42589.208333333328</v>
      </c>
      <c r="T306" s="7">
        <f t="shared" si="15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3"/>
        <v>2.8621428571428571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>
        <f t="shared" si="14"/>
        <v>94.28235294117647</v>
      </c>
      <c r="Q307" t="str" cm="1">
        <f t="array" ref="Q307:R307">_xlfn.TEXTSPLIT(O307,"/")</f>
        <v>theater</v>
      </c>
      <c r="R307" t="str">
        <v>plays</v>
      </c>
      <c r="S307" s="7">
        <f t="shared" si="15"/>
        <v>42448.208333333328</v>
      </c>
      <c r="T307" s="7">
        <f t="shared" si="15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3"/>
        <v>7.9076923076923072E-2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P308">
        <f t="shared" si="14"/>
        <v>73.428571428571431</v>
      </c>
      <c r="Q308" t="str" cm="1">
        <f t="array" ref="Q308:R308">_xlfn.TEXTSPLIT(O308,"/")</f>
        <v>theater</v>
      </c>
      <c r="R308" t="str">
        <v>plays</v>
      </c>
      <c r="S308" s="7">
        <f t="shared" si="15"/>
        <v>42930.208333333328</v>
      </c>
      <c r="T308" s="7">
        <f t="shared" si="15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3"/>
        <v>1.3213677811550153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>
        <f t="shared" si="14"/>
        <v>65.968133535660087</v>
      </c>
      <c r="Q309" t="str" cm="1">
        <f t="array" ref="Q309:R309">_xlfn.TEXTSPLIT(O309,"/")</f>
        <v>publishing</v>
      </c>
      <c r="R309" t="str">
        <v>fiction</v>
      </c>
      <c r="S309" s="7">
        <f t="shared" si="15"/>
        <v>41066.208333333336</v>
      </c>
      <c r="T309" s="7">
        <f t="shared" si="15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3"/>
        <v>0.74077834179357027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P310">
        <f t="shared" si="14"/>
        <v>109.04109589041096</v>
      </c>
      <c r="Q310" t="str" cm="1">
        <f t="array" ref="Q310:R310">_xlfn.TEXTSPLIT(O310,"/")</f>
        <v>theater</v>
      </c>
      <c r="R310" t="str">
        <v>plays</v>
      </c>
      <c r="S310" s="7">
        <f t="shared" si="15"/>
        <v>40651.208333333336</v>
      </c>
      <c r="T310" s="7">
        <f t="shared" si="15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3"/>
        <v>0.75292682926829269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>
        <f t="shared" si="14"/>
        <v>41.16</v>
      </c>
      <c r="Q311" t="str" cm="1">
        <f t="array" ref="Q311:R311">_xlfn.TEXTSPLIT(O311,"/")</f>
        <v>music</v>
      </c>
      <c r="R311" t="str">
        <v>indie rock</v>
      </c>
      <c r="S311" s="7">
        <f t="shared" si="15"/>
        <v>40807.208333333336</v>
      </c>
      <c r="T311" s="7">
        <f t="shared" si="15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3"/>
        <v>0.20333333333333334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P312">
        <f t="shared" si="14"/>
        <v>99.125</v>
      </c>
      <c r="Q312" t="str" cm="1">
        <f t="array" ref="Q312:R312">_xlfn.TEXTSPLIT(O312,"/")</f>
        <v>games</v>
      </c>
      <c r="R312" t="str">
        <v>video games</v>
      </c>
      <c r="S312" s="7">
        <f t="shared" si="15"/>
        <v>40277.208333333336</v>
      </c>
      <c r="T312" s="7">
        <f t="shared" si="15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3"/>
        <v>2.0336507936507937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>
        <f t="shared" si="14"/>
        <v>105.88429752066116</v>
      </c>
      <c r="Q313" t="str" cm="1">
        <f t="array" ref="Q313:R313">_xlfn.TEXTSPLIT(O313,"/")</f>
        <v>theater</v>
      </c>
      <c r="R313" t="str">
        <v>plays</v>
      </c>
      <c r="S313" s="7">
        <f t="shared" si="15"/>
        <v>40590.25</v>
      </c>
      <c r="T313" s="7">
        <f t="shared" si="15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3"/>
        <v>3.1022842639593908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>
        <f t="shared" si="14"/>
        <v>48.996525921966864</v>
      </c>
      <c r="Q314" t="str" cm="1">
        <f t="array" ref="Q314:R314">_xlfn.TEXTSPLIT(O314,"/")</f>
        <v>theater</v>
      </c>
      <c r="R314" t="str">
        <v>plays</v>
      </c>
      <c r="S314" s="7">
        <f t="shared" si="15"/>
        <v>41572.208333333336</v>
      </c>
      <c r="T314" s="7">
        <f t="shared" si="15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3"/>
        <v>3.9531818181818181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>
        <f t="shared" si="14"/>
        <v>39</v>
      </c>
      <c r="Q315" t="str" cm="1">
        <f t="array" ref="Q315:R315">_xlfn.TEXTSPLIT(O315,"/")</f>
        <v>music</v>
      </c>
      <c r="R315" t="str">
        <v>rock</v>
      </c>
      <c r="S315" s="7">
        <f t="shared" si="15"/>
        <v>40966.25</v>
      </c>
      <c r="T315" s="7">
        <f t="shared" si="15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3"/>
        <v>2.9471428571428571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>
        <f t="shared" si="14"/>
        <v>31.022556390977442</v>
      </c>
      <c r="Q316" t="str" cm="1">
        <f t="array" ref="Q316:R316">_xlfn.TEXTSPLIT(O316,"/")</f>
        <v>film &amp; video</v>
      </c>
      <c r="R316" t="str">
        <v>documentary</v>
      </c>
      <c r="S316" s="7">
        <f t="shared" si="15"/>
        <v>43536.208333333328</v>
      </c>
      <c r="T316" s="7">
        <f t="shared" si="15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3"/>
        <v>0.33894736842105261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P317">
        <f t="shared" si="14"/>
        <v>103.87096774193549</v>
      </c>
      <c r="Q317" t="str" cm="1">
        <f t="array" ref="Q317:R317">_xlfn.TEXTSPLIT(O317,"/")</f>
        <v>theater</v>
      </c>
      <c r="R317" t="str">
        <v>plays</v>
      </c>
      <c r="S317" s="7">
        <f t="shared" si="15"/>
        <v>41783.208333333336</v>
      </c>
      <c r="T317" s="7">
        <f t="shared" si="15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3"/>
        <v>0.66677083333333331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P318">
        <f t="shared" si="14"/>
        <v>59.268518518518519</v>
      </c>
      <c r="Q318" t="str" cm="1">
        <f t="array" ref="Q318:R318">_xlfn.TEXTSPLIT(O318,"/")</f>
        <v>food</v>
      </c>
      <c r="R318" t="str">
        <v>food trucks</v>
      </c>
      <c r="S318" s="7">
        <f t="shared" si="15"/>
        <v>43788.25</v>
      </c>
      <c r="T318" s="7">
        <f t="shared" si="15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3"/>
        <v>0.19227272727272726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P319">
        <f t="shared" si="14"/>
        <v>42.3</v>
      </c>
      <c r="Q319" t="str" cm="1">
        <f t="array" ref="Q319:R319">_xlfn.TEXTSPLIT(O319,"/")</f>
        <v>theater</v>
      </c>
      <c r="R319" t="str">
        <v>plays</v>
      </c>
      <c r="S319" s="7">
        <f t="shared" si="15"/>
        <v>42869.208333333328</v>
      </c>
      <c r="T319" s="7">
        <f t="shared" si="15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3"/>
        <v>0.15842105263157893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P320">
        <f t="shared" si="14"/>
        <v>53.117647058823529</v>
      </c>
      <c r="Q320" t="str" cm="1">
        <f t="array" ref="Q320:R320">_xlfn.TEXTSPLIT(O320,"/")</f>
        <v>music</v>
      </c>
      <c r="R320" t="str">
        <v>rock</v>
      </c>
      <c r="S320" s="7">
        <f t="shared" si="15"/>
        <v>41684.25</v>
      </c>
      <c r="T320" s="7">
        <f t="shared" si="15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3"/>
        <v>0.38702380952380955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>
        <f t="shared" si="14"/>
        <v>50.796875</v>
      </c>
      <c r="Q321" t="str" cm="1">
        <f t="array" ref="Q321:R321">_xlfn.TEXTSPLIT(O321,"/")</f>
        <v>technology</v>
      </c>
      <c r="R321" t="str">
        <v>web</v>
      </c>
      <c r="S321" s="7">
        <f t="shared" si="15"/>
        <v>40402.208333333336</v>
      </c>
      <c r="T321" s="7">
        <f t="shared" si="15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16">E322/D322</f>
        <v>9.5876777251184833E-2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P322">
        <f t="shared" si="14"/>
        <v>101.15</v>
      </c>
      <c r="Q322" t="str" cm="1">
        <f t="array" ref="Q322:R322">_xlfn.TEXTSPLIT(O322,"/")</f>
        <v>publishing</v>
      </c>
      <c r="R322" t="str">
        <v>fiction</v>
      </c>
      <c r="S322" s="7">
        <f t="shared" si="15"/>
        <v>40673.208333333336</v>
      </c>
      <c r="T322" s="7">
        <f t="shared" si="15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6"/>
        <v>0.94144366197183094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P323">
        <f t="shared" ref="P323:P386" si="17">IFERROR(E323/H323, 0)</f>
        <v>65.000810372771468</v>
      </c>
      <c r="Q323" t="str" cm="1">
        <f t="array" ref="Q323:R323">_xlfn.TEXTSPLIT(O323,"/")</f>
        <v>film &amp; video</v>
      </c>
      <c r="R323" t="str">
        <v>shorts</v>
      </c>
      <c r="S323" s="7">
        <f t="shared" si="15"/>
        <v>40634.208333333336</v>
      </c>
      <c r="T323" s="7">
        <f t="shared" si="15"/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6"/>
        <v>1.6656234096692113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>
        <f t="shared" si="17"/>
        <v>37.998645510835914</v>
      </c>
      <c r="Q324" t="str" cm="1">
        <f t="array" ref="Q324:R324">_xlfn.TEXTSPLIT(O324,"/")</f>
        <v>theater</v>
      </c>
      <c r="R324" t="str">
        <v>plays</v>
      </c>
      <c r="S324" s="7">
        <f t="shared" ref="S324:T387" si="18">(((K324/60)/60)/24)+DATE(1970,1,1)</f>
        <v>40507.25</v>
      </c>
      <c r="T324" s="7">
        <f t="shared" si="18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6"/>
        <v>0.24134831460674158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P325">
        <f t="shared" si="17"/>
        <v>82.615384615384613</v>
      </c>
      <c r="Q325" t="str" cm="1">
        <f t="array" ref="Q325:R325">_xlfn.TEXTSPLIT(O325,"/")</f>
        <v>film &amp; video</v>
      </c>
      <c r="R325" t="str">
        <v>documentary</v>
      </c>
      <c r="S325" s="7">
        <f t="shared" si="18"/>
        <v>41725.208333333336</v>
      </c>
      <c r="T325" s="7">
        <f t="shared" si="18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6"/>
        <v>1.6405633802816901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>
        <f t="shared" si="17"/>
        <v>37.941368078175898</v>
      </c>
      <c r="Q326" t="str" cm="1">
        <f t="array" ref="Q326:R326">_xlfn.TEXTSPLIT(O326,"/")</f>
        <v>theater</v>
      </c>
      <c r="R326" t="str">
        <v>plays</v>
      </c>
      <c r="S326" s="7">
        <f t="shared" si="18"/>
        <v>42176.208333333328</v>
      </c>
      <c r="T326" s="7">
        <f t="shared" si="18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6"/>
        <v>0.90723076923076929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P327">
        <f t="shared" si="17"/>
        <v>80.780821917808225</v>
      </c>
      <c r="Q327" t="str" cm="1">
        <f t="array" ref="Q327:R327">_xlfn.TEXTSPLIT(O327,"/")</f>
        <v>theater</v>
      </c>
      <c r="R327" t="str">
        <v>plays</v>
      </c>
      <c r="S327" s="7">
        <f t="shared" si="18"/>
        <v>43267.208333333328</v>
      </c>
      <c r="T327" s="7">
        <f t="shared" si="18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6"/>
        <v>0.46194444444444444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P328">
        <f t="shared" si="17"/>
        <v>25.984375</v>
      </c>
      <c r="Q328" t="str" cm="1">
        <f t="array" ref="Q328:R328">_xlfn.TEXTSPLIT(O328,"/")</f>
        <v>film &amp; video</v>
      </c>
      <c r="R328" t="str">
        <v>animation</v>
      </c>
      <c r="S328" s="7">
        <f t="shared" si="18"/>
        <v>42364.25</v>
      </c>
      <c r="T328" s="7">
        <f t="shared" si="18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6"/>
        <v>0.38538461538461538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P329">
        <f t="shared" si="17"/>
        <v>30.363636363636363</v>
      </c>
      <c r="Q329" t="str" cm="1">
        <f t="array" ref="Q329:R329">_xlfn.TEXTSPLIT(O329,"/")</f>
        <v>theater</v>
      </c>
      <c r="R329" t="str">
        <v>plays</v>
      </c>
      <c r="S329" s="7">
        <f t="shared" si="18"/>
        <v>43705.208333333328</v>
      </c>
      <c r="T329" s="7">
        <f t="shared" si="18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6"/>
        <v>1.3356231003039514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>
        <f t="shared" si="17"/>
        <v>54.004916018025398</v>
      </c>
      <c r="Q330" t="str" cm="1">
        <f t="array" ref="Q330:R330">_xlfn.TEXTSPLIT(O330,"/")</f>
        <v>music</v>
      </c>
      <c r="R330" t="str">
        <v>rock</v>
      </c>
      <c r="S330" s="7">
        <f t="shared" si="18"/>
        <v>43434.25</v>
      </c>
      <c r="T330" s="7">
        <f t="shared" si="18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6"/>
        <v>0.22896588486140726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>
        <f t="shared" si="17"/>
        <v>101.78672985781991</v>
      </c>
      <c r="Q331" t="str" cm="1">
        <f t="array" ref="Q331:R331">_xlfn.TEXTSPLIT(O331,"/")</f>
        <v>games</v>
      </c>
      <c r="R331" t="str">
        <v>video games</v>
      </c>
      <c r="S331" s="7">
        <f t="shared" si="18"/>
        <v>42716.25</v>
      </c>
      <c r="T331" s="7">
        <f t="shared" si="18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6"/>
        <v>1.8495548961424333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>
        <f t="shared" si="17"/>
        <v>45.003610108303249</v>
      </c>
      <c r="Q332" t="str" cm="1">
        <f t="array" ref="Q332:R332">_xlfn.TEXTSPLIT(O332,"/")</f>
        <v>film &amp; video</v>
      </c>
      <c r="R332" t="str">
        <v>documentary</v>
      </c>
      <c r="S332" s="7">
        <f t="shared" si="18"/>
        <v>43077.25</v>
      </c>
      <c r="T332" s="7">
        <f t="shared" si="18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6"/>
        <v>4.4372727272727275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>
        <f t="shared" si="17"/>
        <v>77.068421052631578</v>
      </c>
      <c r="Q333" t="str" cm="1">
        <f t="array" ref="Q333:R333">_xlfn.TEXTSPLIT(O333,"/")</f>
        <v>food</v>
      </c>
      <c r="R333" t="str">
        <v>food trucks</v>
      </c>
      <c r="S333" s="7">
        <f t="shared" si="18"/>
        <v>40896.25</v>
      </c>
      <c r="T333" s="7">
        <f t="shared" si="18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6"/>
        <v>1.999806763285024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>
        <f t="shared" si="17"/>
        <v>88.076595744680844</v>
      </c>
      <c r="Q334" t="str" cm="1">
        <f t="array" ref="Q334:R334">_xlfn.TEXTSPLIT(O334,"/")</f>
        <v>technology</v>
      </c>
      <c r="R334" t="str">
        <v>wearables</v>
      </c>
      <c r="S334" s="7">
        <f t="shared" si="18"/>
        <v>41361.208333333336</v>
      </c>
      <c r="T334" s="7">
        <f t="shared" si="18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6"/>
        <v>1.2395833333333333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>
        <f t="shared" si="17"/>
        <v>47.035573122529641</v>
      </c>
      <c r="Q335" t="str" cm="1">
        <f t="array" ref="Q335:R335">_xlfn.TEXTSPLIT(O335,"/")</f>
        <v>theater</v>
      </c>
      <c r="R335" t="str">
        <v>plays</v>
      </c>
      <c r="S335" s="7">
        <f t="shared" si="18"/>
        <v>43424.25</v>
      </c>
      <c r="T335" s="7">
        <f t="shared" si="18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6"/>
        <v>1.8661329305135952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>
        <f t="shared" si="17"/>
        <v>110.99550763701707</v>
      </c>
      <c r="Q336" t="str" cm="1">
        <f t="array" ref="Q336:R336">_xlfn.TEXTSPLIT(O336,"/")</f>
        <v>music</v>
      </c>
      <c r="R336" t="str">
        <v>rock</v>
      </c>
      <c r="S336" s="7">
        <f t="shared" si="18"/>
        <v>43110.25</v>
      </c>
      <c r="T336" s="7">
        <f t="shared" si="18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6"/>
        <v>1.1428538550057536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>
        <f t="shared" si="17"/>
        <v>87.003066141042481</v>
      </c>
      <c r="Q337" t="str" cm="1">
        <f t="array" ref="Q337:R337">_xlfn.TEXTSPLIT(O337,"/")</f>
        <v>music</v>
      </c>
      <c r="R337" t="str">
        <v>rock</v>
      </c>
      <c r="S337" s="7">
        <f t="shared" si="18"/>
        <v>43784.25</v>
      </c>
      <c r="T337" s="7">
        <f t="shared" si="18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6"/>
        <v>0.97032531824611035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P338">
        <f t="shared" si="17"/>
        <v>63.994402985074629</v>
      </c>
      <c r="Q338" t="str" cm="1">
        <f t="array" ref="Q338:R338">_xlfn.TEXTSPLIT(O338,"/")</f>
        <v>music</v>
      </c>
      <c r="R338" t="str">
        <v>rock</v>
      </c>
      <c r="S338" s="7">
        <f t="shared" si="18"/>
        <v>40527.25</v>
      </c>
      <c r="T338" s="7">
        <f t="shared" si="18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6"/>
        <v>1.2281904761904763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>
        <f t="shared" si="17"/>
        <v>105.9945205479452</v>
      </c>
      <c r="Q339" t="str" cm="1">
        <f t="array" ref="Q339:R339">_xlfn.TEXTSPLIT(O339,"/")</f>
        <v>theater</v>
      </c>
      <c r="R339" t="str">
        <v>plays</v>
      </c>
      <c r="S339" s="7">
        <f t="shared" si="18"/>
        <v>43780.25</v>
      </c>
      <c r="T339" s="7">
        <f t="shared" si="18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6"/>
        <v>1.7914326647564469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>
        <f t="shared" si="17"/>
        <v>73.989349112426041</v>
      </c>
      <c r="Q340" t="str" cm="1">
        <f t="array" ref="Q340:R340">_xlfn.TEXTSPLIT(O340,"/")</f>
        <v>theater</v>
      </c>
      <c r="R340" t="str">
        <v>plays</v>
      </c>
      <c r="S340" s="7">
        <f t="shared" si="18"/>
        <v>40821.208333333336</v>
      </c>
      <c r="T340" s="7">
        <f t="shared" si="18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6"/>
        <v>0.79951577402787966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>
        <f t="shared" si="17"/>
        <v>84.02004626060139</v>
      </c>
      <c r="Q341" t="str" cm="1">
        <f t="array" ref="Q341:R341">_xlfn.TEXTSPLIT(O341,"/")</f>
        <v>theater</v>
      </c>
      <c r="R341" t="str">
        <v>plays</v>
      </c>
      <c r="S341" s="7">
        <f t="shared" si="18"/>
        <v>42949.208333333328</v>
      </c>
      <c r="T341" s="7">
        <f t="shared" si="18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6"/>
        <v>0.94242587601078165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P342">
        <f t="shared" si="17"/>
        <v>88.966921119592882</v>
      </c>
      <c r="Q342" t="str" cm="1">
        <f t="array" ref="Q342:R342">_xlfn.TEXTSPLIT(O342,"/")</f>
        <v>photography</v>
      </c>
      <c r="R342" t="str">
        <v>photography books</v>
      </c>
      <c r="S342" s="7">
        <f t="shared" si="18"/>
        <v>40889.25</v>
      </c>
      <c r="T342" s="7">
        <f t="shared" si="18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6"/>
        <v>0.84669291338582675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P343">
        <f t="shared" si="17"/>
        <v>76.990453460620529</v>
      </c>
      <c r="Q343" t="str" cm="1">
        <f t="array" ref="Q343:R343">_xlfn.TEXTSPLIT(O343,"/")</f>
        <v>music</v>
      </c>
      <c r="R343" t="str">
        <v>indie rock</v>
      </c>
      <c r="S343" s="7">
        <f t="shared" si="18"/>
        <v>42244.208333333328</v>
      </c>
      <c r="T343" s="7">
        <f t="shared" si="18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6"/>
        <v>0.66521920668058454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P344">
        <f t="shared" si="17"/>
        <v>97.146341463414629</v>
      </c>
      <c r="Q344" t="str" cm="1">
        <f t="array" ref="Q344:R344">_xlfn.TEXTSPLIT(O344,"/")</f>
        <v>theater</v>
      </c>
      <c r="R344" t="str">
        <v>plays</v>
      </c>
      <c r="S344" s="7">
        <f t="shared" si="18"/>
        <v>41475.208333333336</v>
      </c>
      <c r="T344" s="7">
        <f t="shared" si="18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6"/>
        <v>0.53922222222222227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P345">
        <f t="shared" si="17"/>
        <v>33.013605442176868</v>
      </c>
      <c r="Q345" t="str" cm="1">
        <f t="array" ref="Q345:R345">_xlfn.TEXTSPLIT(O345,"/")</f>
        <v>theater</v>
      </c>
      <c r="R345" t="str">
        <v>plays</v>
      </c>
      <c r="S345" s="7">
        <f t="shared" si="18"/>
        <v>41597.25</v>
      </c>
      <c r="T345" s="7">
        <f t="shared" si="18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6"/>
        <v>0.41983299595141699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P346">
        <f t="shared" si="17"/>
        <v>99.950602409638549</v>
      </c>
      <c r="Q346" t="str" cm="1">
        <f t="array" ref="Q346:R346">_xlfn.TEXTSPLIT(O346,"/")</f>
        <v>games</v>
      </c>
      <c r="R346" t="str">
        <v>video games</v>
      </c>
      <c r="S346" s="7">
        <f t="shared" si="18"/>
        <v>43122.25</v>
      </c>
      <c r="T346" s="7">
        <f t="shared" si="18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6"/>
        <v>0.14694796954314721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P347">
        <f t="shared" si="17"/>
        <v>69.966767371601208</v>
      </c>
      <c r="Q347" t="str" cm="1">
        <f t="array" ref="Q347:R347">_xlfn.TEXTSPLIT(O347,"/")</f>
        <v>film &amp; video</v>
      </c>
      <c r="R347" t="str">
        <v>drama</v>
      </c>
      <c r="S347" s="7">
        <f t="shared" si="18"/>
        <v>42194.208333333328</v>
      </c>
      <c r="T347" s="7">
        <f t="shared" si="18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6"/>
        <v>0.34475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P348">
        <f t="shared" si="17"/>
        <v>110.32</v>
      </c>
      <c r="Q348" t="str" cm="1">
        <f t="array" ref="Q348:R348">_xlfn.TEXTSPLIT(O348,"/")</f>
        <v>music</v>
      </c>
      <c r="R348" t="str">
        <v>indie rock</v>
      </c>
      <c r="S348" s="7">
        <f t="shared" si="18"/>
        <v>42971.208333333328</v>
      </c>
      <c r="T348" s="7">
        <f t="shared" si="18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6"/>
        <v>14.007777777777777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>
        <f t="shared" si="17"/>
        <v>66.005235602094245</v>
      </c>
      <c r="Q349" t="str" cm="1">
        <f t="array" ref="Q349:R349">_xlfn.TEXTSPLIT(O349,"/")</f>
        <v>technology</v>
      </c>
      <c r="R349" t="str">
        <v>web</v>
      </c>
      <c r="S349" s="7">
        <f t="shared" si="18"/>
        <v>42046.25</v>
      </c>
      <c r="T349" s="7">
        <f t="shared" si="18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6"/>
        <v>0.71770351758793971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P350">
        <f t="shared" si="17"/>
        <v>41.005742176284812</v>
      </c>
      <c r="Q350" t="str" cm="1">
        <f t="array" ref="Q350:R350">_xlfn.TEXTSPLIT(O350,"/")</f>
        <v>food</v>
      </c>
      <c r="R350" t="str">
        <v>food trucks</v>
      </c>
      <c r="S350" s="7">
        <f t="shared" si="18"/>
        <v>42782.25</v>
      </c>
      <c r="T350" s="7">
        <f t="shared" si="18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6"/>
        <v>0.53074115044247783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P351">
        <f t="shared" si="17"/>
        <v>103.96316359696641</v>
      </c>
      <c r="Q351" t="str" cm="1">
        <f t="array" ref="Q351:R351">_xlfn.TEXTSPLIT(O351,"/")</f>
        <v>theater</v>
      </c>
      <c r="R351" t="str">
        <v>plays</v>
      </c>
      <c r="S351" s="7">
        <f t="shared" si="18"/>
        <v>42930.208333333328</v>
      </c>
      <c r="T351" s="7">
        <f t="shared" si="18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6"/>
        <v>0.05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P352">
        <f t="shared" si="17"/>
        <v>5</v>
      </c>
      <c r="Q352" t="str" cm="1">
        <f t="array" ref="Q352:R352">_xlfn.TEXTSPLIT(O352,"/")</f>
        <v>music</v>
      </c>
      <c r="R352" t="str">
        <v>jazz</v>
      </c>
      <c r="S352" s="7">
        <f t="shared" si="18"/>
        <v>42144.208333333328</v>
      </c>
      <c r="T352" s="7">
        <f t="shared" si="18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6"/>
        <v>1.2770715249662619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>
        <f t="shared" si="17"/>
        <v>47.009935419771487</v>
      </c>
      <c r="Q353" t="str" cm="1">
        <f t="array" ref="Q353:R353">_xlfn.TEXTSPLIT(O353,"/")</f>
        <v>music</v>
      </c>
      <c r="R353" t="str">
        <v>rock</v>
      </c>
      <c r="S353" s="7">
        <f t="shared" si="18"/>
        <v>42240.208333333328</v>
      </c>
      <c r="T353" s="7">
        <f t="shared" si="18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6"/>
        <v>0.34892857142857142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P354">
        <f t="shared" si="17"/>
        <v>29.606060606060606</v>
      </c>
      <c r="Q354" t="str" cm="1">
        <f t="array" ref="Q354:R354">_xlfn.TEXTSPLIT(O354,"/")</f>
        <v>theater</v>
      </c>
      <c r="R354" t="str">
        <v>plays</v>
      </c>
      <c r="S354" s="7">
        <f t="shared" si="18"/>
        <v>42315.25</v>
      </c>
      <c r="T354" s="7">
        <f t="shared" si="18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6"/>
        <v>4.105982142857143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>
        <f t="shared" si="17"/>
        <v>81.010569583088667</v>
      </c>
      <c r="Q355" t="str" cm="1">
        <f t="array" ref="Q355:R355">_xlfn.TEXTSPLIT(O355,"/")</f>
        <v>theater</v>
      </c>
      <c r="R355" t="str">
        <v>plays</v>
      </c>
      <c r="S355" s="7">
        <f t="shared" si="18"/>
        <v>43651.208333333328</v>
      </c>
      <c r="T355" s="7">
        <f t="shared" si="18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6"/>
        <v>1.2373770491803278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>
        <f t="shared" si="17"/>
        <v>94.35</v>
      </c>
      <c r="Q356" t="str" cm="1">
        <f t="array" ref="Q356:R356">_xlfn.TEXTSPLIT(O356,"/")</f>
        <v>film &amp; video</v>
      </c>
      <c r="R356" t="str">
        <v>documentary</v>
      </c>
      <c r="S356" s="7">
        <f t="shared" si="18"/>
        <v>41520.208333333336</v>
      </c>
      <c r="T356" s="7">
        <f t="shared" si="18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6"/>
        <v>0.58973684210526311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>
        <f t="shared" si="17"/>
        <v>26.058139534883722</v>
      </c>
      <c r="Q357" t="str" cm="1">
        <f t="array" ref="Q357:R357">_xlfn.TEXTSPLIT(O357,"/")</f>
        <v>technology</v>
      </c>
      <c r="R357" t="str">
        <v>wearables</v>
      </c>
      <c r="S357" s="7">
        <f t="shared" si="18"/>
        <v>42757.25</v>
      </c>
      <c r="T357" s="7">
        <f t="shared" si="18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6"/>
        <v>0.36892473118279567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P358">
        <f t="shared" si="17"/>
        <v>85.775000000000006</v>
      </c>
      <c r="Q358" t="str" cm="1">
        <f t="array" ref="Q358:R358">_xlfn.TEXTSPLIT(O358,"/")</f>
        <v>theater</v>
      </c>
      <c r="R358" t="str">
        <v>plays</v>
      </c>
      <c r="S358" s="7">
        <f t="shared" si="18"/>
        <v>40922.25</v>
      </c>
      <c r="T358" s="7">
        <f t="shared" si="18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6"/>
        <v>1.8491304347826087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>
        <f t="shared" si="17"/>
        <v>103.73170731707317</v>
      </c>
      <c r="Q359" t="str" cm="1">
        <f t="array" ref="Q359:R359">_xlfn.TEXTSPLIT(O359,"/")</f>
        <v>games</v>
      </c>
      <c r="R359" t="str">
        <v>video games</v>
      </c>
      <c r="S359" s="7">
        <f t="shared" si="18"/>
        <v>42250.208333333328</v>
      </c>
      <c r="T359" s="7">
        <f t="shared" si="18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6"/>
        <v>0.11814432989690722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P360">
        <f t="shared" si="17"/>
        <v>49.826086956521742</v>
      </c>
      <c r="Q360" t="str" cm="1">
        <f t="array" ref="Q360:R360">_xlfn.TEXTSPLIT(O360,"/")</f>
        <v>photography</v>
      </c>
      <c r="R360" t="str">
        <v>photography books</v>
      </c>
      <c r="S360" s="7">
        <f t="shared" si="18"/>
        <v>43322.208333333328</v>
      </c>
      <c r="T360" s="7">
        <f t="shared" si="18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6"/>
        <v>2.9870000000000001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>
        <f t="shared" si="17"/>
        <v>63.893048128342244</v>
      </c>
      <c r="Q361" t="str" cm="1">
        <f t="array" ref="Q361:R361">_xlfn.TEXTSPLIT(O361,"/")</f>
        <v>film &amp; video</v>
      </c>
      <c r="R361" t="str">
        <v>animation</v>
      </c>
      <c r="S361" s="7">
        <f t="shared" si="18"/>
        <v>40782.208333333336</v>
      </c>
      <c r="T361" s="7">
        <f t="shared" si="18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6"/>
        <v>2.2635175879396985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>
        <f t="shared" si="17"/>
        <v>47.002434782608695</v>
      </c>
      <c r="Q362" t="str" cm="1">
        <f t="array" ref="Q362:R362">_xlfn.TEXTSPLIT(O362,"/")</f>
        <v>theater</v>
      </c>
      <c r="R362" t="str">
        <v>plays</v>
      </c>
      <c r="S362" s="7">
        <f t="shared" si="18"/>
        <v>40544.25</v>
      </c>
      <c r="T362" s="7">
        <f t="shared" si="18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6"/>
        <v>1.7356363636363636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>
        <f t="shared" si="17"/>
        <v>108.47727272727273</v>
      </c>
      <c r="Q363" t="str" cm="1">
        <f t="array" ref="Q363:R363">_xlfn.TEXTSPLIT(O363,"/")</f>
        <v>theater</v>
      </c>
      <c r="R363" t="str">
        <v>plays</v>
      </c>
      <c r="S363" s="7">
        <f t="shared" si="18"/>
        <v>43015.208333333328</v>
      </c>
      <c r="T363" s="7">
        <f t="shared" si="18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6"/>
        <v>3.7175675675675675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>
        <f t="shared" si="17"/>
        <v>72.015706806282722</v>
      </c>
      <c r="Q364" t="str" cm="1">
        <f t="array" ref="Q364:R364">_xlfn.TEXTSPLIT(O364,"/")</f>
        <v>music</v>
      </c>
      <c r="R364" t="str">
        <v>rock</v>
      </c>
      <c r="S364" s="7">
        <f t="shared" si="18"/>
        <v>40570.25</v>
      </c>
      <c r="T364" s="7">
        <f t="shared" si="18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6"/>
        <v>1.601923076923077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>
        <f t="shared" si="17"/>
        <v>59.928057553956833</v>
      </c>
      <c r="Q365" t="str" cm="1">
        <f t="array" ref="Q365:R365">_xlfn.TEXTSPLIT(O365,"/")</f>
        <v>music</v>
      </c>
      <c r="R365" t="str">
        <v>rock</v>
      </c>
      <c r="S365" s="7">
        <f t="shared" si="18"/>
        <v>40904.25</v>
      </c>
      <c r="T365" s="7">
        <f t="shared" si="18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6"/>
        <v>16.163333333333334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>
        <f t="shared" si="17"/>
        <v>78.209677419354833</v>
      </c>
      <c r="Q366" t="str" cm="1">
        <f t="array" ref="Q366:R366">_xlfn.TEXTSPLIT(O366,"/")</f>
        <v>music</v>
      </c>
      <c r="R366" t="str">
        <v>indie rock</v>
      </c>
      <c r="S366" s="7">
        <f t="shared" si="18"/>
        <v>43164.25</v>
      </c>
      <c r="T366" s="7">
        <f t="shared" si="18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6"/>
        <v>7.3343749999999996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>
        <f t="shared" si="17"/>
        <v>104.77678571428571</v>
      </c>
      <c r="Q367" t="str" cm="1">
        <f t="array" ref="Q367:R367">_xlfn.TEXTSPLIT(O367,"/")</f>
        <v>theater</v>
      </c>
      <c r="R367" t="str">
        <v>plays</v>
      </c>
      <c r="S367" s="7">
        <f t="shared" si="18"/>
        <v>42733.25</v>
      </c>
      <c r="T367" s="7">
        <f t="shared" si="18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6"/>
        <v>5.9211111111111112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>
        <f t="shared" si="17"/>
        <v>105.52475247524752</v>
      </c>
      <c r="Q368" t="str" cm="1">
        <f t="array" ref="Q368:R368">_xlfn.TEXTSPLIT(O368,"/")</f>
        <v>theater</v>
      </c>
      <c r="R368" t="str">
        <v>plays</v>
      </c>
      <c r="S368" s="7">
        <f t="shared" si="18"/>
        <v>40546.25</v>
      </c>
      <c r="T368" s="7">
        <f t="shared" si="18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6"/>
        <v>0.18888888888888888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P369">
        <f t="shared" si="17"/>
        <v>24.933333333333334</v>
      </c>
      <c r="Q369" t="str" cm="1">
        <f t="array" ref="Q369:R369">_xlfn.TEXTSPLIT(O369,"/")</f>
        <v>theater</v>
      </c>
      <c r="R369" t="str">
        <v>plays</v>
      </c>
      <c r="S369" s="7">
        <f t="shared" si="18"/>
        <v>41930.208333333336</v>
      </c>
      <c r="T369" s="7">
        <f t="shared" si="18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6"/>
        <v>2.7680769230769231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>
        <f t="shared" si="17"/>
        <v>69.873786407766985</v>
      </c>
      <c r="Q370" t="str" cm="1">
        <f t="array" ref="Q370:R370">_xlfn.TEXTSPLIT(O370,"/")</f>
        <v>film &amp; video</v>
      </c>
      <c r="R370" t="str">
        <v>documentary</v>
      </c>
      <c r="S370" s="7">
        <f t="shared" si="18"/>
        <v>40464.208333333336</v>
      </c>
      <c r="T370" s="7">
        <f t="shared" si="18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6"/>
        <v>2.730185185185185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>
        <f t="shared" si="17"/>
        <v>95.733766233766232</v>
      </c>
      <c r="Q371" t="str" cm="1">
        <f t="array" ref="Q371:R371">_xlfn.TEXTSPLIT(O371,"/")</f>
        <v>film &amp; video</v>
      </c>
      <c r="R371" t="str">
        <v>television</v>
      </c>
      <c r="S371" s="7">
        <f t="shared" si="18"/>
        <v>41308.25</v>
      </c>
      <c r="T371" s="7">
        <f t="shared" si="18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6"/>
        <v>1.593633125556545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>
        <f t="shared" si="17"/>
        <v>29.997485752598056</v>
      </c>
      <c r="Q372" t="str" cm="1">
        <f t="array" ref="Q372:R372">_xlfn.TEXTSPLIT(O372,"/")</f>
        <v>theater</v>
      </c>
      <c r="R372" t="str">
        <v>plays</v>
      </c>
      <c r="S372" s="7">
        <f t="shared" si="18"/>
        <v>43570.208333333328</v>
      </c>
      <c r="T372" s="7">
        <f t="shared" si="18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6"/>
        <v>0.67869978858350954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P373">
        <f t="shared" si="17"/>
        <v>59.011948529411768</v>
      </c>
      <c r="Q373" t="str" cm="1">
        <f t="array" ref="Q373:R373">_xlfn.TEXTSPLIT(O373,"/")</f>
        <v>theater</v>
      </c>
      <c r="R373" t="str">
        <v>plays</v>
      </c>
      <c r="S373" s="7">
        <f t="shared" si="18"/>
        <v>42043.25</v>
      </c>
      <c r="T373" s="7">
        <f t="shared" si="18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6"/>
        <v>15.915555555555555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>
        <f t="shared" si="17"/>
        <v>84.757396449704146</v>
      </c>
      <c r="Q374" t="str" cm="1">
        <f t="array" ref="Q374:R374">_xlfn.TEXTSPLIT(O374,"/")</f>
        <v>film &amp; video</v>
      </c>
      <c r="R374" t="str">
        <v>documentary</v>
      </c>
      <c r="S374" s="7">
        <f t="shared" si="18"/>
        <v>42012.25</v>
      </c>
      <c r="T374" s="7">
        <f t="shared" si="18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6"/>
        <v>7.3018222222222224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>
        <f t="shared" si="17"/>
        <v>78.010921177587846</v>
      </c>
      <c r="Q375" t="str" cm="1">
        <f t="array" ref="Q375:R375">_xlfn.TEXTSPLIT(O375,"/")</f>
        <v>theater</v>
      </c>
      <c r="R375" t="str">
        <v>plays</v>
      </c>
      <c r="S375" s="7">
        <f t="shared" si="18"/>
        <v>42964.208333333328</v>
      </c>
      <c r="T375" s="7">
        <f t="shared" si="18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6"/>
        <v>0.13185782556750297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P376">
        <f t="shared" si="17"/>
        <v>50.05215419501134</v>
      </c>
      <c r="Q376" t="str" cm="1">
        <f t="array" ref="Q376:R376">_xlfn.TEXTSPLIT(O376,"/")</f>
        <v>film &amp; video</v>
      </c>
      <c r="R376" t="str">
        <v>documentary</v>
      </c>
      <c r="S376" s="7">
        <f t="shared" si="18"/>
        <v>43476.25</v>
      </c>
      <c r="T376" s="7">
        <f t="shared" si="18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6"/>
        <v>0.54777777777777781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P377">
        <f t="shared" si="17"/>
        <v>59.16</v>
      </c>
      <c r="Q377" t="str" cm="1">
        <f t="array" ref="Q377:R377">_xlfn.TEXTSPLIT(O377,"/")</f>
        <v>music</v>
      </c>
      <c r="R377" t="str">
        <v>indie rock</v>
      </c>
      <c r="S377" s="7">
        <f t="shared" si="18"/>
        <v>42293.208333333328</v>
      </c>
      <c r="T377" s="7">
        <f t="shared" si="18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6"/>
        <v>3.6102941176470589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>
        <f t="shared" si="17"/>
        <v>93.702290076335885</v>
      </c>
      <c r="Q378" t="str" cm="1">
        <f t="array" ref="Q378:R378">_xlfn.TEXTSPLIT(O378,"/")</f>
        <v>music</v>
      </c>
      <c r="R378" t="str">
        <v>rock</v>
      </c>
      <c r="S378" s="7">
        <f t="shared" si="18"/>
        <v>41826.208333333336</v>
      </c>
      <c r="T378" s="7">
        <f t="shared" si="18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6"/>
        <v>0.10257545271629778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P379">
        <f t="shared" si="17"/>
        <v>40.14173228346457</v>
      </c>
      <c r="Q379" t="str" cm="1">
        <f t="array" ref="Q379:R379">_xlfn.TEXTSPLIT(O379,"/")</f>
        <v>theater</v>
      </c>
      <c r="R379" t="str">
        <v>plays</v>
      </c>
      <c r="S379" s="7">
        <f t="shared" si="18"/>
        <v>43760.208333333328</v>
      </c>
      <c r="T379" s="7">
        <f t="shared" si="18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6"/>
        <v>0.13962962962962963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P380">
        <f t="shared" si="17"/>
        <v>70.090140845070422</v>
      </c>
      <c r="Q380" t="str" cm="1">
        <f t="array" ref="Q380:R380">_xlfn.TEXTSPLIT(O380,"/")</f>
        <v>film &amp; video</v>
      </c>
      <c r="R380" t="str">
        <v>documentary</v>
      </c>
      <c r="S380" s="7">
        <f t="shared" si="18"/>
        <v>43241.208333333328</v>
      </c>
      <c r="T380" s="7">
        <f t="shared" si="18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6"/>
        <v>0.40444444444444444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P381">
        <f t="shared" si="17"/>
        <v>66.181818181818187</v>
      </c>
      <c r="Q381" t="str" cm="1">
        <f t="array" ref="Q381:R381">_xlfn.TEXTSPLIT(O381,"/")</f>
        <v>theater</v>
      </c>
      <c r="R381" t="str">
        <v>plays</v>
      </c>
      <c r="S381" s="7">
        <f t="shared" si="18"/>
        <v>40843.208333333336</v>
      </c>
      <c r="T381" s="7">
        <f t="shared" si="18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6"/>
        <v>1.6032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>
        <f t="shared" si="17"/>
        <v>47.714285714285715</v>
      </c>
      <c r="Q382" t="str" cm="1">
        <f t="array" ref="Q382:R382">_xlfn.TEXTSPLIT(O382,"/")</f>
        <v>theater</v>
      </c>
      <c r="R382" t="str">
        <v>plays</v>
      </c>
      <c r="S382" s="7">
        <f t="shared" si="18"/>
        <v>41448.208333333336</v>
      </c>
      <c r="T382" s="7">
        <f t="shared" si="18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6"/>
        <v>1.8394339622641509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>
        <f t="shared" si="17"/>
        <v>62.896774193548389</v>
      </c>
      <c r="Q383" t="str" cm="1">
        <f t="array" ref="Q383:R383">_xlfn.TEXTSPLIT(O383,"/")</f>
        <v>theater</v>
      </c>
      <c r="R383" t="str">
        <v>plays</v>
      </c>
      <c r="S383" s="7">
        <f t="shared" si="18"/>
        <v>42163.208333333328</v>
      </c>
      <c r="T383" s="7">
        <f t="shared" si="18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6"/>
        <v>0.63769230769230767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P384">
        <f t="shared" si="17"/>
        <v>86.611940298507463</v>
      </c>
      <c r="Q384" t="str" cm="1">
        <f t="array" ref="Q384:R384">_xlfn.TEXTSPLIT(O384,"/")</f>
        <v>photography</v>
      </c>
      <c r="R384" t="str">
        <v>photography books</v>
      </c>
      <c r="S384" s="7">
        <f t="shared" si="18"/>
        <v>43024.208333333328</v>
      </c>
      <c r="T384" s="7">
        <f t="shared" si="18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6"/>
        <v>2.2538095238095237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>
        <f t="shared" si="17"/>
        <v>75.126984126984127</v>
      </c>
      <c r="Q385" t="str" cm="1">
        <f t="array" ref="Q385:R385">_xlfn.TEXTSPLIT(O385,"/")</f>
        <v>food</v>
      </c>
      <c r="R385" t="str">
        <v>food trucks</v>
      </c>
      <c r="S385" s="7">
        <f t="shared" si="18"/>
        <v>43509.25</v>
      </c>
      <c r="T385" s="7">
        <f t="shared" si="18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19">E386/D386</f>
        <v>1.7200961538461539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>
        <f t="shared" si="17"/>
        <v>41.004167534903104</v>
      </c>
      <c r="Q386" t="str" cm="1">
        <f t="array" ref="Q386:R386">_xlfn.TEXTSPLIT(O386,"/")</f>
        <v>film &amp; video</v>
      </c>
      <c r="R386" t="str">
        <v>documentary</v>
      </c>
      <c r="S386" s="7">
        <f t="shared" si="18"/>
        <v>42776.25</v>
      </c>
      <c r="T386" s="7">
        <f t="shared" si="18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19"/>
        <v>1.4616709511568124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>
        <f t="shared" ref="P387:P450" si="20">IFERROR(E387/H387, 0)</f>
        <v>50.007915567282325</v>
      </c>
      <c r="Q387" t="str" cm="1">
        <f t="array" ref="Q387:R387">_xlfn.TEXTSPLIT(O387,"/")</f>
        <v>publishing</v>
      </c>
      <c r="R387" t="str">
        <v>nonfiction</v>
      </c>
      <c r="S387" s="7">
        <f t="shared" si="18"/>
        <v>43553.208333333328</v>
      </c>
      <c r="T387" s="7">
        <f t="shared" si="18"/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19"/>
        <v>0.76423616236162362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P388">
        <f t="shared" si="20"/>
        <v>96.960674157303373</v>
      </c>
      <c r="Q388" t="str" cm="1">
        <f t="array" ref="Q388:R388">_xlfn.TEXTSPLIT(O388,"/")</f>
        <v>theater</v>
      </c>
      <c r="R388" t="str">
        <v>plays</v>
      </c>
      <c r="S388" s="7">
        <f t="shared" ref="S388:T451" si="21">(((K388/60)/60)/24)+DATE(1970,1,1)</f>
        <v>40355.208333333336</v>
      </c>
      <c r="T388" s="7">
        <f t="shared" si="21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19"/>
        <v>0.39261467889908258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P389">
        <f t="shared" si="20"/>
        <v>100.93160377358491</v>
      </c>
      <c r="Q389" t="str" cm="1">
        <f t="array" ref="Q389:R389">_xlfn.TEXTSPLIT(O389,"/")</f>
        <v>technology</v>
      </c>
      <c r="R389" t="str">
        <v>wearables</v>
      </c>
      <c r="S389" s="7">
        <f t="shared" si="21"/>
        <v>41072.208333333336</v>
      </c>
      <c r="T389" s="7">
        <f t="shared" si="21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19"/>
        <v>0.11270034843205574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>
        <f t="shared" si="20"/>
        <v>89.227586206896547</v>
      </c>
      <c r="Q390" t="str" cm="1">
        <f t="array" ref="Q390:R390">_xlfn.TEXTSPLIT(O390,"/")</f>
        <v>music</v>
      </c>
      <c r="R390" t="str">
        <v>indie rock</v>
      </c>
      <c r="S390" s="7">
        <f t="shared" si="21"/>
        <v>40912.25</v>
      </c>
      <c r="T390" s="7">
        <f t="shared" si="21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19"/>
        <v>1.2211084337349398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>
        <f t="shared" si="20"/>
        <v>87.979166666666671</v>
      </c>
      <c r="Q391" t="str" cm="1">
        <f t="array" ref="Q391:R391">_xlfn.TEXTSPLIT(O391,"/")</f>
        <v>theater</v>
      </c>
      <c r="R391" t="str">
        <v>plays</v>
      </c>
      <c r="S391" s="7">
        <f t="shared" si="21"/>
        <v>40479.208333333336</v>
      </c>
      <c r="T391" s="7">
        <f t="shared" si="21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19"/>
        <v>1.8654166666666667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>
        <f t="shared" si="20"/>
        <v>89.54</v>
      </c>
      <c r="Q392" t="str" cm="1">
        <f t="array" ref="Q392:R392">_xlfn.TEXTSPLIT(O392,"/")</f>
        <v>photography</v>
      </c>
      <c r="R392" t="str">
        <v>photography books</v>
      </c>
      <c r="S392" s="7">
        <f t="shared" si="21"/>
        <v>41530.208333333336</v>
      </c>
      <c r="T392" s="7">
        <f t="shared" si="21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19"/>
        <v>7.27317880794702E-2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P393">
        <f t="shared" si="20"/>
        <v>29.09271523178808</v>
      </c>
      <c r="Q393" t="str" cm="1">
        <f t="array" ref="Q393:R393">_xlfn.TEXTSPLIT(O393,"/")</f>
        <v>publishing</v>
      </c>
      <c r="R393" t="str">
        <v>nonfiction</v>
      </c>
      <c r="S393" s="7">
        <f t="shared" si="21"/>
        <v>41653.25</v>
      </c>
      <c r="T393" s="7">
        <f t="shared" si="21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19"/>
        <v>0.65642371234207963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P394">
        <f t="shared" si="20"/>
        <v>42.006218905472636</v>
      </c>
      <c r="Q394" t="str" cm="1">
        <f t="array" ref="Q394:R394">_xlfn.TEXTSPLIT(O394,"/")</f>
        <v>technology</v>
      </c>
      <c r="R394" t="str">
        <v>wearables</v>
      </c>
      <c r="S394" s="7">
        <f t="shared" si="21"/>
        <v>40549.25</v>
      </c>
      <c r="T394" s="7">
        <f t="shared" si="21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19"/>
        <v>2.2896178343949045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>
        <f t="shared" si="20"/>
        <v>47.004903563255965</v>
      </c>
      <c r="Q395" t="str" cm="1">
        <f t="array" ref="Q395:R395">_xlfn.TEXTSPLIT(O395,"/")</f>
        <v>music</v>
      </c>
      <c r="R395" t="str">
        <v>jazz</v>
      </c>
      <c r="S395" s="7">
        <f t="shared" si="21"/>
        <v>42933.208333333328</v>
      </c>
      <c r="T395" s="7">
        <f t="shared" si="21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19"/>
        <v>4.6937499999999996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>
        <f t="shared" si="20"/>
        <v>110.44117647058823</v>
      </c>
      <c r="Q396" t="str" cm="1">
        <f t="array" ref="Q396:R396">_xlfn.TEXTSPLIT(O396,"/")</f>
        <v>film &amp; video</v>
      </c>
      <c r="R396" t="str">
        <v>documentary</v>
      </c>
      <c r="S396" s="7">
        <f t="shared" si="21"/>
        <v>41484.208333333336</v>
      </c>
      <c r="T396" s="7">
        <f t="shared" si="21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19"/>
        <v>1.3011267605633803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>
        <f t="shared" si="20"/>
        <v>41.990909090909092</v>
      </c>
      <c r="Q397" t="str" cm="1">
        <f t="array" ref="Q397:R397">_xlfn.TEXTSPLIT(O397,"/")</f>
        <v>theater</v>
      </c>
      <c r="R397" t="str">
        <v>plays</v>
      </c>
      <c r="S397" s="7">
        <f t="shared" si="21"/>
        <v>40885.25</v>
      </c>
      <c r="T397" s="7">
        <f t="shared" si="21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19"/>
        <v>1.6705422993492407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>
        <f t="shared" si="20"/>
        <v>48.012468827930178</v>
      </c>
      <c r="Q398" t="str" cm="1">
        <f t="array" ref="Q398:R398">_xlfn.TEXTSPLIT(O398,"/")</f>
        <v>film &amp; video</v>
      </c>
      <c r="R398" t="str">
        <v>drama</v>
      </c>
      <c r="S398" s="7">
        <f t="shared" si="21"/>
        <v>43378.208333333328</v>
      </c>
      <c r="T398" s="7">
        <f t="shared" si="21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19"/>
        <v>1.738641975308642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>
        <f t="shared" si="20"/>
        <v>31.019823788546255</v>
      </c>
      <c r="Q399" t="str" cm="1">
        <f t="array" ref="Q399:R399">_xlfn.TEXTSPLIT(O399,"/")</f>
        <v>music</v>
      </c>
      <c r="R399" t="str">
        <v>rock</v>
      </c>
      <c r="S399" s="7">
        <f t="shared" si="21"/>
        <v>41417.208333333336</v>
      </c>
      <c r="T399" s="7">
        <f t="shared" si="21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19"/>
        <v>7.1776470588235295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>
        <f t="shared" si="20"/>
        <v>99.203252032520325</v>
      </c>
      <c r="Q400" t="str" cm="1">
        <f t="array" ref="Q400:R400">_xlfn.TEXTSPLIT(O400,"/")</f>
        <v>film &amp; video</v>
      </c>
      <c r="R400" t="str">
        <v>animation</v>
      </c>
      <c r="S400" s="7">
        <f t="shared" si="21"/>
        <v>43228.208333333328</v>
      </c>
      <c r="T400" s="7">
        <f t="shared" si="21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19"/>
        <v>0.63850976361767731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P401">
        <f t="shared" si="20"/>
        <v>66.022316684378325</v>
      </c>
      <c r="Q401" t="str" cm="1">
        <f t="array" ref="Q401:R401">_xlfn.TEXTSPLIT(O401,"/")</f>
        <v>music</v>
      </c>
      <c r="R401" t="str">
        <v>indie rock</v>
      </c>
      <c r="S401" s="7">
        <f t="shared" si="21"/>
        <v>40576.25</v>
      </c>
      <c r="T401" s="7">
        <f t="shared" si="21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19"/>
        <v>0.02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P402">
        <f t="shared" si="20"/>
        <v>2</v>
      </c>
      <c r="Q402" t="str" cm="1">
        <f t="array" ref="Q402:R402">_xlfn.TEXTSPLIT(O402,"/")</f>
        <v>photography</v>
      </c>
      <c r="R402" t="str">
        <v>photography books</v>
      </c>
      <c r="S402" s="7">
        <f t="shared" si="21"/>
        <v>41502.208333333336</v>
      </c>
      <c r="T402" s="7">
        <f t="shared" si="21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19"/>
        <v>15.302222222222222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>
        <f t="shared" si="20"/>
        <v>46.060200668896321</v>
      </c>
      <c r="Q403" t="str" cm="1">
        <f t="array" ref="Q403:R403">_xlfn.TEXTSPLIT(O403,"/")</f>
        <v>theater</v>
      </c>
      <c r="R403" t="str">
        <v>plays</v>
      </c>
      <c r="S403" s="7">
        <f t="shared" si="21"/>
        <v>43765.208333333328</v>
      </c>
      <c r="T403" s="7">
        <f t="shared" si="21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19"/>
        <v>0.40356164383561643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>
        <f t="shared" si="20"/>
        <v>73.650000000000006</v>
      </c>
      <c r="Q404" t="str" cm="1">
        <f t="array" ref="Q404:R404">_xlfn.TEXTSPLIT(O404,"/")</f>
        <v>film &amp; video</v>
      </c>
      <c r="R404" t="str">
        <v>shorts</v>
      </c>
      <c r="S404" s="7">
        <f t="shared" si="21"/>
        <v>40914.25</v>
      </c>
      <c r="T404" s="7">
        <f t="shared" si="21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19"/>
        <v>0.86220633299284988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P405">
        <f t="shared" si="20"/>
        <v>55.99336650082919</v>
      </c>
      <c r="Q405" t="str" cm="1">
        <f t="array" ref="Q405:R405">_xlfn.TEXTSPLIT(O405,"/")</f>
        <v>theater</v>
      </c>
      <c r="R405" t="str">
        <v>plays</v>
      </c>
      <c r="S405" s="7">
        <f t="shared" si="21"/>
        <v>40310.208333333336</v>
      </c>
      <c r="T405" s="7">
        <f t="shared" si="21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19"/>
        <v>3.1558486707566464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>
        <f t="shared" si="20"/>
        <v>68.985695127402778</v>
      </c>
      <c r="Q406" t="str" cm="1">
        <f t="array" ref="Q406:R406">_xlfn.TEXTSPLIT(O406,"/")</f>
        <v>theater</v>
      </c>
      <c r="R406" t="str">
        <v>plays</v>
      </c>
      <c r="S406" s="7">
        <f t="shared" si="21"/>
        <v>43053.25</v>
      </c>
      <c r="T406" s="7">
        <f t="shared" si="21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19"/>
        <v>0.89618243243243245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P407">
        <f t="shared" si="20"/>
        <v>60.981609195402299</v>
      </c>
      <c r="Q407" t="str" cm="1">
        <f t="array" ref="Q407:R407">_xlfn.TEXTSPLIT(O407,"/")</f>
        <v>theater</v>
      </c>
      <c r="R407" t="str">
        <v>plays</v>
      </c>
      <c r="S407" s="7">
        <f t="shared" si="21"/>
        <v>43255.208333333328</v>
      </c>
      <c r="T407" s="7">
        <f t="shared" si="21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19"/>
        <v>1.8214503816793892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>
        <f t="shared" si="20"/>
        <v>110.98139534883721</v>
      </c>
      <c r="Q408" t="str" cm="1">
        <f t="array" ref="Q408:R408">_xlfn.TEXTSPLIT(O408,"/")</f>
        <v>film &amp; video</v>
      </c>
      <c r="R408" t="str">
        <v>documentary</v>
      </c>
      <c r="S408" s="7">
        <f t="shared" si="21"/>
        <v>41304.25</v>
      </c>
      <c r="T408" s="7">
        <f t="shared" si="21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19"/>
        <v>3.5588235294117645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>
        <f t="shared" si="20"/>
        <v>25</v>
      </c>
      <c r="Q409" t="str" cm="1">
        <f t="array" ref="Q409:R409">_xlfn.TEXTSPLIT(O409,"/")</f>
        <v>theater</v>
      </c>
      <c r="R409" t="str">
        <v>plays</v>
      </c>
      <c r="S409" s="7">
        <f t="shared" si="21"/>
        <v>43751.208333333328</v>
      </c>
      <c r="T409" s="7">
        <f t="shared" si="21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19"/>
        <v>1.3183695652173912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>
        <f t="shared" si="20"/>
        <v>78.759740259740255</v>
      </c>
      <c r="Q410" t="str" cm="1">
        <f t="array" ref="Q410:R410">_xlfn.TEXTSPLIT(O410,"/")</f>
        <v>film &amp; video</v>
      </c>
      <c r="R410" t="str">
        <v>documentary</v>
      </c>
      <c r="S410" s="7">
        <f t="shared" si="21"/>
        <v>42541.208333333328</v>
      </c>
      <c r="T410" s="7">
        <f t="shared" si="21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19"/>
        <v>0.46315634218289087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P411">
        <f t="shared" si="20"/>
        <v>87.960784313725483</v>
      </c>
      <c r="Q411" t="str" cm="1">
        <f t="array" ref="Q411:R411">_xlfn.TEXTSPLIT(O411,"/")</f>
        <v>music</v>
      </c>
      <c r="R411" t="str">
        <v>rock</v>
      </c>
      <c r="S411" s="7">
        <f t="shared" si="21"/>
        <v>42843.208333333328</v>
      </c>
      <c r="T411" s="7">
        <f t="shared" si="21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19"/>
        <v>0.36132726089785294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>
        <f t="shared" si="20"/>
        <v>49.987398739873989</v>
      </c>
      <c r="Q412" t="str" cm="1">
        <f t="array" ref="Q412:R412">_xlfn.TEXTSPLIT(O412,"/")</f>
        <v>games</v>
      </c>
      <c r="R412" t="str">
        <v>mobile games</v>
      </c>
      <c r="S412" s="7">
        <f t="shared" si="21"/>
        <v>42122.208333333328</v>
      </c>
      <c r="T412" s="7">
        <f t="shared" si="21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19"/>
        <v>1.0462820512820512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>
        <f t="shared" si="20"/>
        <v>99.524390243902445</v>
      </c>
      <c r="Q413" t="str" cm="1">
        <f t="array" ref="Q413:R413">_xlfn.TEXTSPLIT(O413,"/")</f>
        <v>theater</v>
      </c>
      <c r="R413" t="str">
        <v>plays</v>
      </c>
      <c r="S413" s="7">
        <f t="shared" si="21"/>
        <v>42884.208333333328</v>
      </c>
      <c r="T413" s="7">
        <f t="shared" si="21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19"/>
        <v>6.6885714285714286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>
        <f t="shared" si="20"/>
        <v>104.82089552238806</v>
      </c>
      <c r="Q414" t="str" cm="1">
        <f t="array" ref="Q414:R414">_xlfn.TEXTSPLIT(O414,"/")</f>
        <v>publishing</v>
      </c>
      <c r="R414" t="str">
        <v>fiction</v>
      </c>
      <c r="S414" s="7">
        <f t="shared" si="21"/>
        <v>41642.25</v>
      </c>
      <c r="T414" s="7">
        <f t="shared" si="21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19"/>
        <v>0.62072823218997364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>
        <f t="shared" si="20"/>
        <v>108.01469237832875</v>
      </c>
      <c r="Q415" t="str" cm="1">
        <f t="array" ref="Q415:R415">_xlfn.TEXTSPLIT(O415,"/")</f>
        <v>film &amp; video</v>
      </c>
      <c r="R415" t="str">
        <v>animation</v>
      </c>
      <c r="S415" s="7">
        <f t="shared" si="21"/>
        <v>43431.25</v>
      </c>
      <c r="T415" s="7">
        <f t="shared" si="21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19"/>
        <v>0.84699787460148779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P416">
        <f t="shared" si="20"/>
        <v>28.998544660724033</v>
      </c>
      <c r="Q416" t="str" cm="1">
        <f t="array" ref="Q416:R416">_xlfn.TEXTSPLIT(O416,"/")</f>
        <v>food</v>
      </c>
      <c r="R416" t="str">
        <v>food trucks</v>
      </c>
      <c r="S416" s="7">
        <f t="shared" si="21"/>
        <v>40288.208333333336</v>
      </c>
      <c r="T416" s="7">
        <f t="shared" si="21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19"/>
        <v>0.11059030837004405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P417">
        <f t="shared" si="20"/>
        <v>30.028708133971293</v>
      </c>
      <c r="Q417" t="str" cm="1">
        <f t="array" ref="Q417:R417">_xlfn.TEXTSPLIT(O417,"/")</f>
        <v>theater</v>
      </c>
      <c r="R417" t="str">
        <v>plays</v>
      </c>
      <c r="S417" s="7">
        <f t="shared" si="21"/>
        <v>40921.25</v>
      </c>
      <c r="T417" s="7">
        <f t="shared" si="21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19"/>
        <v>0.43838781575037145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P418">
        <f t="shared" si="20"/>
        <v>41.005559416261292</v>
      </c>
      <c r="Q418" t="str" cm="1">
        <f t="array" ref="Q418:R418">_xlfn.TEXTSPLIT(O418,"/")</f>
        <v>film &amp; video</v>
      </c>
      <c r="R418" t="str">
        <v>documentary</v>
      </c>
      <c r="S418" s="7">
        <f t="shared" si="21"/>
        <v>40560.25</v>
      </c>
      <c r="T418" s="7">
        <f t="shared" si="21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19"/>
        <v>0.55470588235294116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P419">
        <f t="shared" si="20"/>
        <v>62.866666666666667</v>
      </c>
      <c r="Q419" t="str" cm="1">
        <f t="array" ref="Q419:R419">_xlfn.TEXTSPLIT(O419,"/")</f>
        <v>theater</v>
      </c>
      <c r="R419" t="str">
        <v>plays</v>
      </c>
      <c r="S419" s="7">
        <f t="shared" si="21"/>
        <v>43407.208333333328</v>
      </c>
      <c r="T419" s="7">
        <f t="shared" si="21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19"/>
        <v>0.57399511301160655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P420">
        <f t="shared" si="20"/>
        <v>47.005002501250623</v>
      </c>
      <c r="Q420" t="str" cm="1">
        <f t="array" ref="Q420:R420">_xlfn.TEXTSPLIT(O420,"/")</f>
        <v>film &amp; video</v>
      </c>
      <c r="R420" t="str">
        <v>documentary</v>
      </c>
      <c r="S420" s="7">
        <f t="shared" si="21"/>
        <v>41035.208333333336</v>
      </c>
      <c r="T420" s="7">
        <f t="shared" si="21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19"/>
        <v>1.2343497363796134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>
        <f t="shared" si="20"/>
        <v>26.997693638285604</v>
      </c>
      <c r="Q421" t="str" cm="1">
        <f t="array" ref="Q421:R421">_xlfn.TEXTSPLIT(O421,"/")</f>
        <v>technology</v>
      </c>
      <c r="R421" t="str">
        <v>web</v>
      </c>
      <c r="S421" s="7">
        <f t="shared" si="21"/>
        <v>40899.25</v>
      </c>
      <c r="T421" s="7">
        <f t="shared" si="21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19"/>
        <v>1.2846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>
        <f t="shared" si="20"/>
        <v>68.329787234042556</v>
      </c>
      <c r="Q422" t="str" cm="1">
        <f t="array" ref="Q422:R422">_xlfn.TEXTSPLIT(O422,"/")</f>
        <v>theater</v>
      </c>
      <c r="R422" t="str">
        <v>plays</v>
      </c>
      <c r="S422" s="7">
        <f t="shared" si="21"/>
        <v>42911.208333333328</v>
      </c>
      <c r="T422" s="7">
        <f t="shared" si="21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19"/>
        <v>0.63989361702127656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P423">
        <f t="shared" si="20"/>
        <v>50.974576271186443</v>
      </c>
      <c r="Q423" t="str" cm="1">
        <f t="array" ref="Q423:R423">_xlfn.TEXTSPLIT(O423,"/")</f>
        <v>technology</v>
      </c>
      <c r="R423" t="str">
        <v>wearables</v>
      </c>
      <c r="S423" s="7">
        <f t="shared" si="21"/>
        <v>42915.208333333328</v>
      </c>
      <c r="T423" s="7">
        <f t="shared" si="21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19"/>
        <v>1.2729885057471264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>
        <f t="shared" si="20"/>
        <v>54.024390243902438</v>
      </c>
      <c r="Q424" t="str" cm="1">
        <f t="array" ref="Q424:R424">_xlfn.TEXTSPLIT(O424,"/")</f>
        <v>theater</v>
      </c>
      <c r="R424" t="str">
        <v>plays</v>
      </c>
      <c r="S424" s="7">
        <f t="shared" si="21"/>
        <v>40285.208333333336</v>
      </c>
      <c r="T424" s="7">
        <f t="shared" si="21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19"/>
        <v>0.10638024357239513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P425">
        <f t="shared" si="20"/>
        <v>97.055555555555557</v>
      </c>
      <c r="Q425" t="str" cm="1">
        <f t="array" ref="Q425:R425">_xlfn.TEXTSPLIT(O425,"/")</f>
        <v>food</v>
      </c>
      <c r="R425" t="str">
        <v>food trucks</v>
      </c>
      <c r="S425" s="7">
        <f t="shared" si="21"/>
        <v>40808.208333333336</v>
      </c>
      <c r="T425" s="7">
        <f t="shared" si="21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19"/>
        <v>0.40470588235294119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P426">
        <f t="shared" si="20"/>
        <v>24.867469879518072</v>
      </c>
      <c r="Q426" t="str" cm="1">
        <f t="array" ref="Q426:R426">_xlfn.TEXTSPLIT(O426,"/")</f>
        <v>music</v>
      </c>
      <c r="R426" t="str">
        <v>indie rock</v>
      </c>
      <c r="S426" s="7">
        <f t="shared" si="21"/>
        <v>43208.208333333328</v>
      </c>
      <c r="T426" s="7">
        <f t="shared" si="21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19"/>
        <v>2.8766666666666665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>
        <f t="shared" si="20"/>
        <v>84.423913043478265</v>
      </c>
      <c r="Q427" t="str" cm="1">
        <f t="array" ref="Q427:R427">_xlfn.TEXTSPLIT(O427,"/")</f>
        <v>photography</v>
      </c>
      <c r="R427" t="str">
        <v>photography books</v>
      </c>
      <c r="S427" s="7">
        <f t="shared" si="21"/>
        <v>42213.208333333328</v>
      </c>
      <c r="T427" s="7">
        <f t="shared" si="21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19"/>
        <v>5.7294444444444448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>
        <f t="shared" si="20"/>
        <v>47.091324200913242</v>
      </c>
      <c r="Q428" t="str" cm="1">
        <f t="array" ref="Q428:R428">_xlfn.TEXTSPLIT(O428,"/")</f>
        <v>theater</v>
      </c>
      <c r="R428" t="str">
        <v>plays</v>
      </c>
      <c r="S428" s="7">
        <f t="shared" si="21"/>
        <v>41332.25</v>
      </c>
      <c r="T428" s="7">
        <f t="shared" si="21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19"/>
        <v>1.1290429799426933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>
        <f t="shared" si="20"/>
        <v>77.996041171813147</v>
      </c>
      <c r="Q429" t="str" cm="1">
        <f t="array" ref="Q429:R429">_xlfn.TEXTSPLIT(O429,"/")</f>
        <v>theater</v>
      </c>
      <c r="R429" t="str">
        <v>plays</v>
      </c>
      <c r="S429" s="7">
        <f t="shared" si="21"/>
        <v>41895.208333333336</v>
      </c>
      <c r="T429" s="7">
        <f t="shared" si="21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19"/>
        <v>0.46387573964497042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P430">
        <f t="shared" si="20"/>
        <v>62.967871485943775</v>
      </c>
      <c r="Q430" t="str" cm="1">
        <f t="array" ref="Q430:R430">_xlfn.TEXTSPLIT(O430,"/")</f>
        <v>film &amp; video</v>
      </c>
      <c r="R430" t="str">
        <v>animation</v>
      </c>
      <c r="S430" s="7">
        <f t="shared" si="21"/>
        <v>40585.25</v>
      </c>
      <c r="T430" s="7">
        <f t="shared" si="21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19"/>
        <v>0.90675916230366493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>
        <f t="shared" si="20"/>
        <v>81.006080449017773</v>
      </c>
      <c r="Q431" t="str" cm="1">
        <f t="array" ref="Q431:R431">_xlfn.TEXTSPLIT(O431,"/")</f>
        <v>photography</v>
      </c>
      <c r="R431" t="str">
        <v>photography books</v>
      </c>
      <c r="S431" s="7">
        <f t="shared" si="21"/>
        <v>41680.25</v>
      </c>
      <c r="T431" s="7">
        <f t="shared" si="21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19"/>
        <v>0.67740740740740746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P432">
        <f t="shared" si="20"/>
        <v>65.321428571428569</v>
      </c>
      <c r="Q432" t="str" cm="1">
        <f t="array" ref="Q432:R432">_xlfn.TEXTSPLIT(O432,"/")</f>
        <v>theater</v>
      </c>
      <c r="R432" t="str">
        <v>plays</v>
      </c>
      <c r="S432" s="7">
        <f t="shared" si="21"/>
        <v>43737.208333333328</v>
      </c>
      <c r="T432" s="7">
        <f t="shared" si="21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19"/>
        <v>1.9249019607843136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>
        <f t="shared" si="20"/>
        <v>104.43617021276596</v>
      </c>
      <c r="Q433" t="str" cm="1">
        <f t="array" ref="Q433:R433">_xlfn.TEXTSPLIT(O433,"/")</f>
        <v>theater</v>
      </c>
      <c r="R433" t="str">
        <v>plays</v>
      </c>
      <c r="S433" s="7">
        <f t="shared" si="21"/>
        <v>43273.208333333328</v>
      </c>
      <c r="T433" s="7">
        <f t="shared" si="21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19"/>
        <v>0.82714285714285718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P434">
        <f t="shared" si="20"/>
        <v>69.989010989010993</v>
      </c>
      <c r="Q434" t="str" cm="1">
        <f t="array" ref="Q434:R434">_xlfn.TEXTSPLIT(O434,"/")</f>
        <v>theater</v>
      </c>
      <c r="R434" t="str">
        <v>plays</v>
      </c>
      <c r="S434" s="7">
        <f t="shared" si="21"/>
        <v>41761.208333333336</v>
      </c>
      <c r="T434" s="7">
        <f t="shared" si="21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19"/>
        <v>0.54163920922570019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P435">
        <f t="shared" si="20"/>
        <v>83.023989898989896</v>
      </c>
      <c r="Q435" t="str" cm="1">
        <f t="array" ref="Q435:R435">_xlfn.TEXTSPLIT(O435,"/")</f>
        <v>film &amp; video</v>
      </c>
      <c r="R435" t="str">
        <v>documentary</v>
      </c>
      <c r="S435" s="7">
        <f t="shared" si="21"/>
        <v>41603.25</v>
      </c>
      <c r="T435" s="7">
        <f t="shared" si="21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19"/>
        <v>0.16722222222222222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>
        <f t="shared" si="20"/>
        <v>90.3</v>
      </c>
      <c r="Q436" t="str" cm="1">
        <f t="array" ref="Q436:R436">_xlfn.TEXTSPLIT(O436,"/")</f>
        <v>theater</v>
      </c>
      <c r="R436" t="str">
        <v>plays</v>
      </c>
      <c r="S436" s="7">
        <f t="shared" si="21"/>
        <v>42705.25</v>
      </c>
      <c r="T436" s="7">
        <f t="shared" si="21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19"/>
        <v>1.168766404199475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>
        <f t="shared" si="20"/>
        <v>103.98131932282546</v>
      </c>
      <c r="Q437" t="str" cm="1">
        <f t="array" ref="Q437:R437">_xlfn.TEXTSPLIT(O437,"/")</f>
        <v>theater</v>
      </c>
      <c r="R437" t="str">
        <v>plays</v>
      </c>
      <c r="S437" s="7">
        <f t="shared" si="21"/>
        <v>41988.25</v>
      </c>
      <c r="T437" s="7">
        <f t="shared" si="21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19"/>
        <v>10.521538461538462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>
        <f t="shared" si="20"/>
        <v>54.931726907630519</v>
      </c>
      <c r="Q438" t="str" cm="1">
        <f t="array" ref="Q438:R438">_xlfn.TEXTSPLIT(O438,"/")</f>
        <v>music</v>
      </c>
      <c r="R438" t="str">
        <v>jazz</v>
      </c>
      <c r="S438" s="7">
        <f t="shared" si="21"/>
        <v>43575.208333333328</v>
      </c>
      <c r="T438" s="7">
        <f t="shared" si="21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19"/>
        <v>1.2307407407407407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>
        <f t="shared" si="20"/>
        <v>51.921875</v>
      </c>
      <c r="Q439" t="str" cm="1">
        <f t="array" ref="Q439:R439">_xlfn.TEXTSPLIT(O439,"/")</f>
        <v>film &amp; video</v>
      </c>
      <c r="R439" t="str">
        <v>animation</v>
      </c>
      <c r="S439" s="7">
        <f t="shared" si="21"/>
        <v>42260.208333333328</v>
      </c>
      <c r="T439" s="7">
        <f t="shared" si="21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19"/>
        <v>1.7863855421686747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>
        <f t="shared" si="20"/>
        <v>60.02834008097166</v>
      </c>
      <c r="Q440" t="str" cm="1">
        <f t="array" ref="Q440:R440">_xlfn.TEXTSPLIT(O440,"/")</f>
        <v>theater</v>
      </c>
      <c r="R440" t="str">
        <v>plays</v>
      </c>
      <c r="S440" s="7">
        <f t="shared" si="21"/>
        <v>41337.25</v>
      </c>
      <c r="T440" s="7">
        <f t="shared" si="21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19"/>
        <v>3.5528169014084505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>
        <f t="shared" si="20"/>
        <v>44.003488879197555</v>
      </c>
      <c r="Q441" t="str" cm="1">
        <f t="array" ref="Q441:R441">_xlfn.TEXTSPLIT(O441,"/")</f>
        <v>film &amp; video</v>
      </c>
      <c r="R441" t="str">
        <v>science fiction</v>
      </c>
      <c r="S441" s="7">
        <f t="shared" si="21"/>
        <v>42680.208333333328</v>
      </c>
      <c r="T441" s="7">
        <f t="shared" si="21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19"/>
        <v>1.6190634146341463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>
        <f t="shared" si="20"/>
        <v>53.003513254551258</v>
      </c>
      <c r="Q442" t="str" cm="1">
        <f t="array" ref="Q442:R442">_xlfn.TEXTSPLIT(O442,"/")</f>
        <v>film &amp; video</v>
      </c>
      <c r="R442" t="str">
        <v>television</v>
      </c>
      <c r="S442" s="7">
        <f t="shared" si="21"/>
        <v>42916.208333333328</v>
      </c>
      <c r="T442" s="7">
        <f t="shared" si="21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19"/>
        <v>0.24914285714285714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P443">
        <f t="shared" si="20"/>
        <v>54.5</v>
      </c>
      <c r="Q443" t="str" cm="1">
        <f t="array" ref="Q443:R443">_xlfn.TEXTSPLIT(O443,"/")</f>
        <v>technology</v>
      </c>
      <c r="R443" t="str">
        <v>wearables</v>
      </c>
      <c r="S443" s="7">
        <f t="shared" si="21"/>
        <v>41025.208333333336</v>
      </c>
      <c r="T443" s="7">
        <f t="shared" si="21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19"/>
        <v>1.9872222222222222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>
        <f t="shared" si="20"/>
        <v>75.04195804195804</v>
      </c>
      <c r="Q444" t="str" cm="1">
        <f t="array" ref="Q444:R444">_xlfn.TEXTSPLIT(O444,"/")</f>
        <v>theater</v>
      </c>
      <c r="R444" t="str">
        <v>plays</v>
      </c>
      <c r="S444" s="7">
        <f t="shared" si="21"/>
        <v>42980.208333333328</v>
      </c>
      <c r="T444" s="7">
        <f t="shared" si="21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19"/>
        <v>0.34752688172043011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>
        <f t="shared" si="20"/>
        <v>35.911111111111111</v>
      </c>
      <c r="Q445" t="str" cm="1">
        <f t="array" ref="Q445:R445">_xlfn.TEXTSPLIT(O445,"/")</f>
        <v>theater</v>
      </c>
      <c r="R445" t="str">
        <v>plays</v>
      </c>
      <c r="S445" s="7">
        <f t="shared" si="21"/>
        <v>40451.208333333336</v>
      </c>
      <c r="T445" s="7">
        <f t="shared" si="21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19"/>
        <v>1.7641935483870967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>
        <f t="shared" si="20"/>
        <v>36.952702702702702</v>
      </c>
      <c r="Q446" t="str" cm="1">
        <f t="array" ref="Q446:R446">_xlfn.TEXTSPLIT(O446,"/")</f>
        <v>music</v>
      </c>
      <c r="R446" t="str">
        <v>indie rock</v>
      </c>
      <c r="S446" s="7">
        <f t="shared" si="21"/>
        <v>40748.208333333336</v>
      </c>
      <c r="T446" s="7">
        <f t="shared" si="21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19"/>
        <v>5.1138095238095236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>
        <f t="shared" si="20"/>
        <v>63.170588235294119</v>
      </c>
      <c r="Q447" t="str" cm="1">
        <f t="array" ref="Q447:R447">_xlfn.TEXTSPLIT(O447,"/")</f>
        <v>theater</v>
      </c>
      <c r="R447" t="str">
        <v>plays</v>
      </c>
      <c r="S447" s="7">
        <f t="shared" si="21"/>
        <v>40515.25</v>
      </c>
      <c r="T447" s="7">
        <f t="shared" si="21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19"/>
        <v>0.82044117647058823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P448">
        <f t="shared" si="20"/>
        <v>29.99462365591398</v>
      </c>
      <c r="Q448" t="str" cm="1">
        <f t="array" ref="Q448:R448">_xlfn.TEXTSPLIT(O448,"/")</f>
        <v>technology</v>
      </c>
      <c r="R448" t="str">
        <v>wearables</v>
      </c>
      <c r="S448" s="7">
        <f t="shared" si="21"/>
        <v>41261.25</v>
      </c>
      <c r="T448" s="7">
        <f t="shared" si="21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19"/>
        <v>0.24326030927835052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>
        <f t="shared" si="20"/>
        <v>86</v>
      </c>
      <c r="Q449" t="str" cm="1">
        <f t="array" ref="Q449:R449">_xlfn.TEXTSPLIT(O449,"/")</f>
        <v>film &amp; video</v>
      </c>
      <c r="R449" t="str">
        <v>television</v>
      </c>
      <c r="S449" s="7">
        <f t="shared" si="21"/>
        <v>43088.25</v>
      </c>
      <c r="T449" s="7">
        <f t="shared" si="21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2">E450/D450</f>
        <v>0.50482758620689661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P450">
        <f t="shared" si="20"/>
        <v>75.014876033057845</v>
      </c>
      <c r="Q450" t="str" cm="1">
        <f t="array" ref="Q450:R450">_xlfn.TEXTSPLIT(O450,"/")</f>
        <v>games</v>
      </c>
      <c r="R450" t="str">
        <v>video games</v>
      </c>
      <c r="S450" s="7">
        <f t="shared" si="21"/>
        <v>41378.208333333336</v>
      </c>
      <c r="T450" s="7">
        <f t="shared" si="21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2"/>
        <v>9.67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>
        <f t="shared" ref="P451:P514" si="23">IFERROR(E451/H451, 0)</f>
        <v>101.19767441860465</v>
      </c>
      <c r="Q451" t="str" cm="1">
        <f t="array" ref="Q451:R451">_xlfn.TEXTSPLIT(O451,"/")</f>
        <v>games</v>
      </c>
      <c r="R451" t="str">
        <v>video games</v>
      </c>
      <c r="S451" s="7">
        <f t="shared" si="21"/>
        <v>43530.25</v>
      </c>
      <c r="T451" s="7">
        <f t="shared" si="21"/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2"/>
        <v>0.04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P452">
        <f t="shared" si="23"/>
        <v>4</v>
      </c>
      <c r="Q452" t="str" cm="1">
        <f t="array" ref="Q452:R452">_xlfn.TEXTSPLIT(O452,"/")</f>
        <v>film &amp; video</v>
      </c>
      <c r="R452" t="str">
        <v>animation</v>
      </c>
      <c r="S452" s="7">
        <f t="shared" ref="S452:T515" si="24">(((K452/60)/60)/24)+DATE(1970,1,1)</f>
        <v>43394.208333333328</v>
      </c>
      <c r="T452" s="7">
        <f t="shared" si="24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2"/>
        <v>1.2284501347708894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>
        <f t="shared" si="23"/>
        <v>29.001272669424118</v>
      </c>
      <c r="Q453" t="str" cm="1">
        <f t="array" ref="Q453:R453">_xlfn.TEXTSPLIT(O453,"/")</f>
        <v>music</v>
      </c>
      <c r="R453" t="str">
        <v>rock</v>
      </c>
      <c r="S453" s="7">
        <f t="shared" si="24"/>
        <v>42935.208333333328</v>
      </c>
      <c r="T453" s="7">
        <f t="shared" si="24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2"/>
        <v>0.63437500000000002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P454">
        <f t="shared" si="23"/>
        <v>98.225806451612897</v>
      </c>
      <c r="Q454" t="str" cm="1">
        <f t="array" ref="Q454:R454">_xlfn.TEXTSPLIT(O454,"/")</f>
        <v>film &amp; video</v>
      </c>
      <c r="R454" t="str">
        <v>drama</v>
      </c>
      <c r="S454" s="7">
        <f t="shared" si="24"/>
        <v>40365.208333333336</v>
      </c>
      <c r="T454" s="7">
        <f t="shared" si="24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2"/>
        <v>0.56331688596491225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P455">
        <f t="shared" si="23"/>
        <v>87.001693480101608</v>
      </c>
      <c r="Q455" t="str" cm="1">
        <f t="array" ref="Q455:R455">_xlfn.TEXTSPLIT(O455,"/")</f>
        <v>film &amp; video</v>
      </c>
      <c r="R455" t="str">
        <v>science fiction</v>
      </c>
      <c r="S455" s="7">
        <f t="shared" si="24"/>
        <v>42705.25</v>
      </c>
      <c r="T455" s="7">
        <f t="shared" si="24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2"/>
        <v>0.44074999999999998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P456">
        <f t="shared" si="23"/>
        <v>45.205128205128204</v>
      </c>
      <c r="Q456" t="str" cm="1">
        <f t="array" ref="Q456:R456">_xlfn.TEXTSPLIT(O456,"/")</f>
        <v>film &amp; video</v>
      </c>
      <c r="R456" t="str">
        <v>drama</v>
      </c>
      <c r="S456" s="7">
        <f t="shared" si="24"/>
        <v>41568.208333333336</v>
      </c>
      <c r="T456" s="7">
        <f t="shared" si="24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2"/>
        <v>1.1837253218884121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>
        <f t="shared" si="23"/>
        <v>37.001341561577675</v>
      </c>
      <c r="Q457" t="str" cm="1">
        <f t="array" ref="Q457:R457">_xlfn.TEXTSPLIT(O457,"/")</f>
        <v>theater</v>
      </c>
      <c r="R457" t="str">
        <v>plays</v>
      </c>
      <c r="S457" s="7">
        <f t="shared" si="24"/>
        <v>40809.208333333336</v>
      </c>
      <c r="T457" s="7">
        <f t="shared" si="24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2"/>
        <v>1.041243169398907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>
        <f t="shared" si="23"/>
        <v>94.976947040498445</v>
      </c>
      <c r="Q458" t="str" cm="1">
        <f t="array" ref="Q458:R458">_xlfn.TEXTSPLIT(O458,"/")</f>
        <v>music</v>
      </c>
      <c r="R458" t="str">
        <v>indie rock</v>
      </c>
      <c r="S458" s="7">
        <f t="shared" si="24"/>
        <v>43141.25</v>
      </c>
      <c r="T458" s="7">
        <f t="shared" si="24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2"/>
        <v>0.26640000000000003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P459">
        <f t="shared" si="23"/>
        <v>28.956521739130434</v>
      </c>
      <c r="Q459" t="str" cm="1">
        <f t="array" ref="Q459:R459">_xlfn.TEXTSPLIT(O459,"/")</f>
        <v>theater</v>
      </c>
      <c r="R459" t="str">
        <v>plays</v>
      </c>
      <c r="S459" s="7">
        <f t="shared" si="24"/>
        <v>42657.208333333328</v>
      </c>
      <c r="T459" s="7">
        <f t="shared" si="24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2"/>
        <v>3.5120118343195266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>
        <f t="shared" si="23"/>
        <v>55.993396226415094</v>
      </c>
      <c r="Q460" t="str" cm="1">
        <f t="array" ref="Q460:R460">_xlfn.TEXTSPLIT(O460,"/")</f>
        <v>theater</v>
      </c>
      <c r="R460" t="str">
        <v>plays</v>
      </c>
      <c r="S460" s="7">
        <f t="shared" si="24"/>
        <v>40265.208333333336</v>
      </c>
      <c r="T460" s="7">
        <f t="shared" si="24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2"/>
        <v>0.90063492063492068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P461">
        <f t="shared" si="23"/>
        <v>54.038095238095238</v>
      </c>
      <c r="Q461" t="str" cm="1">
        <f t="array" ref="Q461:R461">_xlfn.TEXTSPLIT(O461,"/")</f>
        <v>film &amp; video</v>
      </c>
      <c r="R461" t="str">
        <v>documentary</v>
      </c>
      <c r="S461" s="7">
        <f t="shared" si="24"/>
        <v>42001.25</v>
      </c>
      <c r="T461" s="7">
        <f t="shared" si="24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2"/>
        <v>1.7162500000000001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>
        <f t="shared" si="23"/>
        <v>82.38</v>
      </c>
      <c r="Q462" t="str" cm="1">
        <f t="array" ref="Q462:R462">_xlfn.TEXTSPLIT(O462,"/")</f>
        <v>theater</v>
      </c>
      <c r="R462" t="str">
        <v>plays</v>
      </c>
      <c r="S462" s="7">
        <f t="shared" si="24"/>
        <v>40399.208333333336</v>
      </c>
      <c r="T462" s="7">
        <f t="shared" si="24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2"/>
        <v>1.4104655870445344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>
        <f t="shared" si="23"/>
        <v>66.997115384615384</v>
      </c>
      <c r="Q463" t="str" cm="1">
        <f t="array" ref="Q463:R463">_xlfn.TEXTSPLIT(O463,"/")</f>
        <v>film &amp; video</v>
      </c>
      <c r="R463" t="str">
        <v>drama</v>
      </c>
      <c r="S463" s="7">
        <f t="shared" si="24"/>
        <v>41757.208333333336</v>
      </c>
      <c r="T463" s="7">
        <f t="shared" si="24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2"/>
        <v>0.30579449152542371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P464">
        <f t="shared" si="23"/>
        <v>107.91401869158878</v>
      </c>
      <c r="Q464" t="str" cm="1">
        <f t="array" ref="Q464:R464">_xlfn.TEXTSPLIT(O464,"/")</f>
        <v>games</v>
      </c>
      <c r="R464" t="str">
        <v>mobile games</v>
      </c>
      <c r="S464" s="7">
        <f t="shared" si="24"/>
        <v>41304.25</v>
      </c>
      <c r="T464" s="7">
        <f t="shared" si="24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2"/>
        <v>1.0816455696202532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>
        <f t="shared" si="23"/>
        <v>69.009501187648453</v>
      </c>
      <c r="Q465" t="str" cm="1">
        <f t="array" ref="Q465:R465">_xlfn.TEXTSPLIT(O465,"/")</f>
        <v>film &amp; video</v>
      </c>
      <c r="R465" t="str">
        <v>animation</v>
      </c>
      <c r="S465" s="7">
        <f t="shared" si="24"/>
        <v>41639.25</v>
      </c>
      <c r="T465" s="7">
        <f t="shared" si="24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2"/>
        <v>1.3345505617977529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>
        <f t="shared" si="23"/>
        <v>39.006568144499177</v>
      </c>
      <c r="Q466" t="str" cm="1">
        <f t="array" ref="Q466:R466">_xlfn.TEXTSPLIT(O466,"/")</f>
        <v>theater</v>
      </c>
      <c r="R466" t="str">
        <v>plays</v>
      </c>
      <c r="S466" s="7">
        <f t="shared" si="24"/>
        <v>43142.25</v>
      </c>
      <c r="T466" s="7">
        <f t="shared" si="24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2"/>
        <v>1.8785106382978722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>
        <f t="shared" si="23"/>
        <v>110.3625</v>
      </c>
      <c r="Q467" t="str" cm="1">
        <f t="array" ref="Q467:R467">_xlfn.TEXTSPLIT(O467,"/")</f>
        <v>publishing</v>
      </c>
      <c r="R467" t="str">
        <v>translations</v>
      </c>
      <c r="S467" s="7">
        <f t="shared" si="24"/>
        <v>43127.25</v>
      </c>
      <c r="T467" s="7">
        <f t="shared" si="24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2"/>
        <v>3.32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>
        <f t="shared" si="23"/>
        <v>94.857142857142861</v>
      </c>
      <c r="Q468" t="str" cm="1">
        <f t="array" ref="Q468:R468">_xlfn.TEXTSPLIT(O468,"/")</f>
        <v>technology</v>
      </c>
      <c r="R468" t="str">
        <v>wearables</v>
      </c>
      <c r="S468" s="7">
        <f t="shared" si="24"/>
        <v>41409.208333333336</v>
      </c>
      <c r="T468" s="7">
        <f t="shared" si="24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2"/>
        <v>5.7521428571428572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>
        <f t="shared" si="23"/>
        <v>57.935251798561154</v>
      </c>
      <c r="Q469" t="str" cm="1">
        <f t="array" ref="Q469:R469">_xlfn.TEXTSPLIT(O469,"/")</f>
        <v>technology</v>
      </c>
      <c r="R469" t="str">
        <v>web</v>
      </c>
      <c r="S469" s="7">
        <f t="shared" si="24"/>
        <v>42331.25</v>
      </c>
      <c r="T469" s="7">
        <f t="shared" si="24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2"/>
        <v>0.40500000000000003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P470">
        <f t="shared" si="23"/>
        <v>101.25</v>
      </c>
      <c r="Q470" t="str" cm="1">
        <f t="array" ref="Q470:R470">_xlfn.TEXTSPLIT(O470,"/")</f>
        <v>theater</v>
      </c>
      <c r="R470" t="str">
        <v>plays</v>
      </c>
      <c r="S470" s="7">
        <f t="shared" si="24"/>
        <v>43569.208333333328</v>
      </c>
      <c r="T470" s="7">
        <f t="shared" si="24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2"/>
        <v>1.8442857142857143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>
        <f t="shared" si="23"/>
        <v>64.95597484276729</v>
      </c>
      <c r="Q471" t="str" cm="1">
        <f t="array" ref="Q471:R471">_xlfn.TEXTSPLIT(O471,"/")</f>
        <v>film &amp; video</v>
      </c>
      <c r="R471" t="str">
        <v>drama</v>
      </c>
      <c r="S471" s="7">
        <f t="shared" si="24"/>
        <v>42142.208333333328</v>
      </c>
      <c r="T471" s="7">
        <f t="shared" si="24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2"/>
        <v>2.8580555555555556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>
        <f t="shared" si="23"/>
        <v>27.00524934383202</v>
      </c>
      <c r="Q472" t="str" cm="1">
        <f t="array" ref="Q472:R472">_xlfn.TEXTSPLIT(O472,"/")</f>
        <v>technology</v>
      </c>
      <c r="R472" t="str">
        <v>wearables</v>
      </c>
      <c r="S472" s="7">
        <f t="shared" si="24"/>
        <v>42716.25</v>
      </c>
      <c r="T472" s="7">
        <f t="shared" si="24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2"/>
        <v>3.19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>
        <f t="shared" si="23"/>
        <v>50.97422680412371</v>
      </c>
      <c r="Q473" t="str" cm="1">
        <f t="array" ref="Q473:R473">_xlfn.TEXTSPLIT(O473,"/")</f>
        <v>food</v>
      </c>
      <c r="R473" t="str">
        <v>food trucks</v>
      </c>
      <c r="S473" s="7">
        <f t="shared" si="24"/>
        <v>41031.208333333336</v>
      </c>
      <c r="T473" s="7">
        <f t="shared" si="24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2"/>
        <v>0.39234070221066319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P474">
        <f t="shared" si="23"/>
        <v>104.94260869565217</v>
      </c>
      <c r="Q474" t="str" cm="1">
        <f t="array" ref="Q474:R474">_xlfn.TEXTSPLIT(O474,"/")</f>
        <v>music</v>
      </c>
      <c r="R474" t="str">
        <v>rock</v>
      </c>
      <c r="S474" s="7">
        <f t="shared" si="24"/>
        <v>43535.208333333328</v>
      </c>
      <c r="T474" s="7">
        <f t="shared" si="24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2"/>
        <v>1.7814000000000001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>
        <f t="shared" si="23"/>
        <v>84.028301886792448</v>
      </c>
      <c r="Q475" t="str" cm="1">
        <f t="array" ref="Q475:R475">_xlfn.TEXTSPLIT(O475,"/")</f>
        <v>music</v>
      </c>
      <c r="R475" t="str">
        <v>electric music</v>
      </c>
      <c r="S475" s="7">
        <f t="shared" si="24"/>
        <v>43277.208333333328</v>
      </c>
      <c r="T475" s="7">
        <f t="shared" si="24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2"/>
        <v>3.6515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>
        <f t="shared" si="23"/>
        <v>102.85915492957747</v>
      </c>
      <c r="Q476" t="str" cm="1">
        <f t="array" ref="Q476:R476">_xlfn.TEXTSPLIT(O476,"/")</f>
        <v>film &amp; video</v>
      </c>
      <c r="R476" t="str">
        <v>television</v>
      </c>
      <c r="S476" s="7">
        <f t="shared" si="24"/>
        <v>41989.25</v>
      </c>
      <c r="T476" s="7">
        <f t="shared" si="24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2"/>
        <v>1.1394594594594594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>
        <f t="shared" si="23"/>
        <v>39.962085308056871</v>
      </c>
      <c r="Q477" t="str" cm="1">
        <f t="array" ref="Q477:R477">_xlfn.TEXTSPLIT(O477,"/")</f>
        <v>publishing</v>
      </c>
      <c r="R477" t="str">
        <v>translations</v>
      </c>
      <c r="S477" s="7">
        <f t="shared" si="24"/>
        <v>41450.208333333336</v>
      </c>
      <c r="T477" s="7">
        <f t="shared" si="24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2"/>
        <v>0.29828720626631855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P478">
        <f t="shared" si="23"/>
        <v>51.001785714285717</v>
      </c>
      <c r="Q478" t="str" cm="1">
        <f t="array" ref="Q478:R478">_xlfn.TEXTSPLIT(O478,"/")</f>
        <v>publishing</v>
      </c>
      <c r="R478" t="str">
        <v>fiction</v>
      </c>
      <c r="S478" s="7">
        <f t="shared" si="24"/>
        <v>43322.208333333328</v>
      </c>
      <c r="T478" s="7">
        <f t="shared" si="24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2"/>
        <v>0.54270588235294115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P479">
        <f t="shared" si="23"/>
        <v>40.823008849557525</v>
      </c>
      <c r="Q479" t="str" cm="1">
        <f t="array" ref="Q479:R479">_xlfn.TEXTSPLIT(O479,"/")</f>
        <v>film &amp; video</v>
      </c>
      <c r="R479" t="str">
        <v>science fiction</v>
      </c>
      <c r="S479" s="7">
        <f t="shared" si="24"/>
        <v>40720.208333333336</v>
      </c>
      <c r="T479" s="7">
        <f t="shared" si="24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2"/>
        <v>2.3634156976744185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>
        <f t="shared" si="23"/>
        <v>58.999637155297535</v>
      </c>
      <c r="Q480" t="str" cm="1">
        <f t="array" ref="Q480:R480">_xlfn.TEXTSPLIT(O480,"/")</f>
        <v>technology</v>
      </c>
      <c r="R480" t="str">
        <v>wearables</v>
      </c>
      <c r="S480" s="7">
        <f t="shared" si="24"/>
        <v>42072.208333333328</v>
      </c>
      <c r="T480" s="7">
        <f t="shared" si="24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2"/>
        <v>5.1291666666666664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>
        <f t="shared" si="23"/>
        <v>71.156069364161851</v>
      </c>
      <c r="Q481" t="str" cm="1">
        <f t="array" ref="Q481:R481">_xlfn.TEXTSPLIT(O481,"/")</f>
        <v>food</v>
      </c>
      <c r="R481" t="str">
        <v>food trucks</v>
      </c>
      <c r="S481" s="7">
        <f t="shared" si="24"/>
        <v>42945.208333333328</v>
      </c>
      <c r="T481" s="7">
        <f t="shared" si="24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2"/>
        <v>1.0065116279069768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>
        <f t="shared" si="23"/>
        <v>99.494252873563212</v>
      </c>
      <c r="Q482" t="str" cm="1">
        <f t="array" ref="Q482:R482">_xlfn.TEXTSPLIT(O482,"/")</f>
        <v>photography</v>
      </c>
      <c r="R482" t="str">
        <v>photography books</v>
      </c>
      <c r="S482" s="7">
        <f t="shared" si="24"/>
        <v>40248.25</v>
      </c>
      <c r="T482" s="7">
        <f t="shared" si="24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2"/>
        <v>0.81348423194303154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P483">
        <f t="shared" si="23"/>
        <v>103.98634590377114</v>
      </c>
      <c r="Q483" t="str" cm="1">
        <f t="array" ref="Q483:R483">_xlfn.TEXTSPLIT(O483,"/")</f>
        <v>theater</v>
      </c>
      <c r="R483" t="str">
        <v>plays</v>
      </c>
      <c r="S483" s="7">
        <f t="shared" si="24"/>
        <v>41913.208333333336</v>
      </c>
      <c r="T483" s="7">
        <f t="shared" si="24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2"/>
        <v>0.16404761904761905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P484">
        <f t="shared" si="23"/>
        <v>76.555555555555557</v>
      </c>
      <c r="Q484" t="str" cm="1">
        <f t="array" ref="Q484:R484">_xlfn.TEXTSPLIT(O484,"/")</f>
        <v>publishing</v>
      </c>
      <c r="R484" t="str">
        <v>fiction</v>
      </c>
      <c r="S484" s="7">
        <f t="shared" si="24"/>
        <v>40963.25</v>
      </c>
      <c r="T484" s="7">
        <f t="shared" si="24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2"/>
        <v>0.52774617067833696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P485">
        <f t="shared" si="23"/>
        <v>87.068592057761734</v>
      </c>
      <c r="Q485" t="str" cm="1">
        <f t="array" ref="Q485:R485">_xlfn.TEXTSPLIT(O485,"/")</f>
        <v>theater</v>
      </c>
      <c r="R485" t="str">
        <v>plays</v>
      </c>
      <c r="S485" s="7">
        <f t="shared" si="24"/>
        <v>43811.25</v>
      </c>
      <c r="T485" s="7">
        <f t="shared" si="24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2"/>
        <v>2.6020608108108108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>
        <f t="shared" si="23"/>
        <v>48.99554707379135</v>
      </c>
      <c r="Q486" t="str" cm="1">
        <f t="array" ref="Q486:R486">_xlfn.TEXTSPLIT(O486,"/")</f>
        <v>food</v>
      </c>
      <c r="R486" t="str">
        <v>food trucks</v>
      </c>
      <c r="S486" s="7">
        <f t="shared" si="24"/>
        <v>41855.208333333336</v>
      </c>
      <c r="T486" s="7">
        <f t="shared" si="24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2"/>
        <v>0.30732891832229581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P487">
        <f t="shared" si="23"/>
        <v>42.969135802469133</v>
      </c>
      <c r="Q487" t="str" cm="1">
        <f t="array" ref="Q487:R487">_xlfn.TEXTSPLIT(O487,"/")</f>
        <v>theater</v>
      </c>
      <c r="R487" t="str">
        <v>plays</v>
      </c>
      <c r="S487" s="7">
        <f t="shared" si="24"/>
        <v>43626.208333333328</v>
      </c>
      <c r="T487" s="7">
        <f t="shared" si="24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2"/>
        <v>0.13500000000000001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P488">
        <f t="shared" si="23"/>
        <v>33.428571428571431</v>
      </c>
      <c r="Q488" t="str" cm="1">
        <f t="array" ref="Q488:R488">_xlfn.TEXTSPLIT(O488,"/")</f>
        <v>publishing</v>
      </c>
      <c r="R488" t="str">
        <v>translations</v>
      </c>
      <c r="S488" s="7">
        <f t="shared" si="24"/>
        <v>43168.25</v>
      </c>
      <c r="T488" s="7">
        <f t="shared" si="24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2"/>
        <v>1.7862556663644606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>
        <f t="shared" si="23"/>
        <v>83.982949701619773</v>
      </c>
      <c r="Q489" t="str" cm="1">
        <f t="array" ref="Q489:R489">_xlfn.TEXTSPLIT(O489,"/")</f>
        <v>theater</v>
      </c>
      <c r="R489" t="str">
        <v>plays</v>
      </c>
      <c r="S489" s="7">
        <f t="shared" si="24"/>
        <v>42845.208333333328</v>
      </c>
      <c r="T489" s="7">
        <f t="shared" si="24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2"/>
        <v>2.2005660377358489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>
        <f t="shared" si="23"/>
        <v>101.41739130434783</v>
      </c>
      <c r="Q490" t="str" cm="1">
        <f t="array" ref="Q490:R490">_xlfn.TEXTSPLIT(O490,"/")</f>
        <v>theater</v>
      </c>
      <c r="R490" t="str">
        <v>plays</v>
      </c>
      <c r="S490" s="7">
        <f t="shared" si="24"/>
        <v>42403.25</v>
      </c>
      <c r="T490" s="7">
        <f t="shared" si="24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2"/>
        <v>1.015108695652174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>
        <f t="shared" si="23"/>
        <v>109.87058823529412</v>
      </c>
      <c r="Q491" t="str" cm="1">
        <f t="array" ref="Q491:R491">_xlfn.TEXTSPLIT(O491,"/")</f>
        <v>technology</v>
      </c>
      <c r="R491" t="str">
        <v>wearables</v>
      </c>
      <c r="S491" s="7">
        <f t="shared" si="24"/>
        <v>40406.208333333336</v>
      </c>
      <c r="T491" s="7">
        <f t="shared" si="24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2"/>
        <v>1.915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>
        <f t="shared" si="23"/>
        <v>31.916666666666668</v>
      </c>
      <c r="Q492" t="str" cm="1">
        <f t="array" ref="Q492:R492">_xlfn.TEXTSPLIT(O492,"/")</f>
        <v>journalism</v>
      </c>
      <c r="R492" t="str">
        <v>audio</v>
      </c>
      <c r="S492" s="7">
        <f t="shared" si="24"/>
        <v>43786.25</v>
      </c>
      <c r="T492" s="7">
        <f t="shared" si="24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2"/>
        <v>3.0534683098591549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>
        <f t="shared" si="23"/>
        <v>70.993450675399103</v>
      </c>
      <c r="Q493" t="str" cm="1">
        <f t="array" ref="Q493:R493">_xlfn.TEXTSPLIT(O493,"/")</f>
        <v>food</v>
      </c>
      <c r="R493" t="str">
        <v>food trucks</v>
      </c>
      <c r="S493" s="7">
        <f t="shared" si="24"/>
        <v>41456.208333333336</v>
      </c>
      <c r="T493" s="7">
        <f t="shared" si="24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2"/>
        <v>0.23995287958115183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>
        <f t="shared" si="23"/>
        <v>77.026890756302521</v>
      </c>
      <c r="Q494" t="str" cm="1">
        <f t="array" ref="Q494:R494">_xlfn.TEXTSPLIT(O494,"/")</f>
        <v>film &amp; video</v>
      </c>
      <c r="R494" t="str">
        <v>shorts</v>
      </c>
      <c r="S494" s="7">
        <f t="shared" si="24"/>
        <v>40336.208333333336</v>
      </c>
      <c r="T494" s="7">
        <f t="shared" si="24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2"/>
        <v>7.2377777777777776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>
        <f t="shared" si="23"/>
        <v>101.78125</v>
      </c>
      <c r="Q495" t="str" cm="1">
        <f t="array" ref="Q495:R495">_xlfn.TEXTSPLIT(O495,"/")</f>
        <v>photography</v>
      </c>
      <c r="R495" t="str">
        <v>photography books</v>
      </c>
      <c r="S495" s="7">
        <f t="shared" si="24"/>
        <v>43645.208333333328</v>
      </c>
      <c r="T495" s="7">
        <f t="shared" si="24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2"/>
        <v>5.4736000000000002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>
        <f t="shared" si="23"/>
        <v>51.059701492537314</v>
      </c>
      <c r="Q496" t="str" cm="1">
        <f t="array" ref="Q496:R496">_xlfn.TEXTSPLIT(O496,"/")</f>
        <v>technology</v>
      </c>
      <c r="R496" t="str">
        <v>wearables</v>
      </c>
      <c r="S496" s="7">
        <f t="shared" si="24"/>
        <v>40990.208333333336</v>
      </c>
      <c r="T496" s="7">
        <f t="shared" si="24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2"/>
        <v>4.1449999999999996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>
        <f t="shared" si="23"/>
        <v>68.02051282051282</v>
      </c>
      <c r="Q497" t="str" cm="1">
        <f t="array" ref="Q497:R497">_xlfn.TEXTSPLIT(O497,"/")</f>
        <v>theater</v>
      </c>
      <c r="R497" t="str">
        <v>plays</v>
      </c>
      <c r="S497" s="7">
        <f t="shared" si="24"/>
        <v>41800.208333333336</v>
      </c>
      <c r="T497" s="7">
        <f t="shared" si="24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2"/>
        <v>9.0696409140369975E-3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P498">
        <f t="shared" si="23"/>
        <v>30.87037037037037</v>
      </c>
      <c r="Q498" t="str" cm="1">
        <f t="array" ref="Q498:R498">_xlfn.TEXTSPLIT(O498,"/")</f>
        <v>film &amp; video</v>
      </c>
      <c r="R498" t="str">
        <v>animation</v>
      </c>
      <c r="S498" s="7">
        <f t="shared" si="24"/>
        <v>42876.208333333328</v>
      </c>
      <c r="T498" s="7">
        <f t="shared" si="24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2"/>
        <v>0.34173469387755101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P499">
        <f t="shared" si="23"/>
        <v>27.908333333333335</v>
      </c>
      <c r="Q499" t="str" cm="1">
        <f t="array" ref="Q499:R499">_xlfn.TEXTSPLIT(O499,"/")</f>
        <v>technology</v>
      </c>
      <c r="R499" t="str">
        <v>wearables</v>
      </c>
      <c r="S499" s="7">
        <f t="shared" si="24"/>
        <v>42724.25</v>
      </c>
      <c r="T499" s="7">
        <f t="shared" si="24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2"/>
        <v>0.239488107549121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P500">
        <f t="shared" si="23"/>
        <v>79.994818652849744</v>
      </c>
      <c r="Q500" t="str" cm="1">
        <f t="array" ref="Q500:R500">_xlfn.TEXTSPLIT(O500,"/")</f>
        <v>technology</v>
      </c>
      <c r="R500" t="str">
        <v>web</v>
      </c>
      <c r="S500" s="7">
        <f t="shared" si="24"/>
        <v>42005.25</v>
      </c>
      <c r="T500" s="7">
        <f t="shared" si="24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2"/>
        <v>0.48072649572649573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P501">
        <f t="shared" si="23"/>
        <v>38.003378378378379</v>
      </c>
      <c r="Q501" t="str" cm="1">
        <f t="array" ref="Q501:R501">_xlfn.TEXTSPLIT(O501,"/")</f>
        <v>film &amp; video</v>
      </c>
      <c r="R501" t="str">
        <v>documentary</v>
      </c>
      <c r="S501" s="7">
        <f t="shared" si="24"/>
        <v>42444.208333333328</v>
      </c>
      <c r="T501" s="7">
        <f t="shared" si="24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2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P502">
        <f t="shared" si="23"/>
        <v>0</v>
      </c>
      <c r="Q502" t="str" cm="1">
        <f t="array" ref="Q502:R502">_xlfn.TEXTSPLIT(O502,"/")</f>
        <v>theater</v>
      </c>
      <c r="R502" t="str">
        <v>plays</v>
      </c>
      <c r="S502" s="7">
        <f t="shared" si="24"/>
        <v>41395.208333333336</v>
      </c>
      <c r="T502" s="7">
        <f t="shared" si="24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2"/>
        <v>0.70145182291666663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P503">
        <f t="shared" si="23"/>
        <v>59.990534521158132</v>
      </c>
      <c r="Q503" t="str" cm="1">
        <f t="array" ref="Q503:R503">_xlfn.TEXTSPLIT(O503,"/")</f>
        <v>film &amp; video</v>
      </c>
      <c r="R503" t="str">
        <v>documentary</v>
      </c>
      <c r="S503" s="7">
        <f t="shared" si="24"/>
        <v>41345.208333333336</v>
      </c>
      <c r="T503" s="7">
        <f t="shared" si="24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2"/>
        <v>5.2992307692307694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>
        <f t="shared" si="23"/>
        <v>37.037634408602152</v>
      </c>
      <c r="Q504" t="str" cm="1">
        <f t="array" ref="Q504:R504">_xlfn.TEXTSPLIT(O504,"/")</f>
        <v>games</v>
      </c>
      <c r="R504" t="str">
        <v>video games</v>
      </c>
      <c r="S504" s="7">
        <f t="shared" si="24"/>
        <v>41117.208333333336</v>
      </c>
      <c r="T504" s="7">
        <f t="shared" si="24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2"/>
        <v>1.8032549019607844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>
        <f t="shared" si="23"/>
        <v>99.963043478260872</v>
      </c>
      <c r="Q505" t="str" cm="1">
        <f t="array" ref="Q505:R505">_xlfn.TEXTSPLIT(O505,"/")</f>
        <v>film &amp; video</v>
      </c>
      <c r="R505" t="str">
        <v>drama</v>
      </c>
      <c r="S505" s="7">
        <f t="shared" si="24"/>
        <v>42186.208333333328</v>
      </c>
      <c r="T505" s="7">
        <f t="shared" si="24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2"/>
        <v>0.92320000000000002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P506">
        <f t="shared" si="23"/>
        <v>111.6774193548387</v>
      </c>
      <c r="Q506" t="str" cm="1">
        <f t="array" ref="Q506:R506">_xlfn.TEXTSPLIT(O506,"/")</f>
        <v>music</v>
      </c>
      <c r="R506" t="str">
        <v>rock</v>
      </c>
      <c r="S506" s="7">
        <f t="shared" si="24"/>
        <v>42142.208333333328</v>
      </c>
      <c r="T506" s="7">
        <f t="shared" si="24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2"/>
        <v>0.13901001112347053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P507">
        <f t="shared" si="23"/>
        <v>36.014409221902014</v>
      </c>
      <c r="Q507" t="str" cm="1">
        <f t="array" ref="Q507:R507">_xlfn.TEXTSPLIT(O507,"/")</f>
        <v>publishing</v>
      </c>
      <c r="R507" t="str">
        <v>radio &amp; podcasts</v>
      </c>
      <c r="S507" s="7">
        <f t="shared" si="24"/>
        <v>41341.25</v>
      </c>
      <c r="T507" s="7">
        <f t="shared" si="24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2"/>
        <v>9.2707777777777771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>
        <f t="shared" si="23"/>
        <v>66.010284810126578</v>
      </c>
      <c r="Q508" t="str" cm="1">
        <f t="array" ref="Q508:R508">_xlfn.TEXTSPLIT(O508,"/")</f>
        <v>theater</v>
      </c>
      <c r="R508" t="str">
        <v>plays</v>
      </c>
      <c r="S508" s="7">
        <f t="shared" si="24"/>
        <v>43062.25</v>
      </c>
      <c r="T508" s="7">
        <f t="shared" si="24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2"/>
        <v>0.39857142857142858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P509">
        <f t="shared" si="23"/>
        <v>44.05263157894737</v>
      </c>
      <c r="Q509" t="str" cm="1">
        <f t="array" ref="Q509:R509">_xlfn.TEXTSPLIT(O509,"/")</f>
        <v>technology</v>
      </c>
      <c r="R509" t="str">
        <v>web</v>
      </c>
      <c r="S509" s="7">
        <f t="shared" si="24"/>
        <v>41373.208333333336</v>
      </c>
      <c r="T509" s="7">
        <f t="shared" si="24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2"/>
        <v>1.1222929936305732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>
        <f t="shared" si="23"/>
        <v>52.999726551818434</v>
      </c>
      <c r="Q510" t="str" cm="1">
        <f t="array" ref="Q510:R510">_xlfn.TEXTSPLIT(O510,"/")</f>
        <v>theater</v>
      </c>
      <c r="R510" t="str">
        <v>plays</v>
      </c>
      <c r="S510" s="7">
        <f t="shared" si="24"/>
        <v>43310.208333333328</v>
      </c>
      <c r="T510" s="7">
        <f t="shared" si="24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2"/>
        <v>0.70925816023738875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P511">
        <f t="shared" si="23"/>
        <v>95</v>
      </c>
      <c r="Q511" t="str" cm="1">
        <f t="array" ref="Q511:R511">_xlfn.TEXTSPLIT(O511,"/")</f>
        <v>theater</v>
      </c>
      <c r="R511" t="str">
        <v>plays</v>
      </c>
      <c r="S511" s="7">
        <f t="shared" si="24"/>
        <v>41034.208333333336</v>
      </c>
      <c r="T511" s="7">
        <f t="shared" si="24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2"/>
        <v>1.1908974358974358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>
        <f t="shared" si="23"/>
        <v>70.908396946564892</v>
      </c>
      <c r="Q512" t="str" cm="1">
        <f t="array" ref="Q512:R512">_xlfn.TEXTSPLIT(O512,"/")</f>
        <v>film &amp; video</v>
      </c>
      <c r="R512" t="str">
        <v>drama</v>
      </c>
      <c r="S512" s="7">
        <f t="shared" si="24"/>
        <v>43251.208333333328</v>
      </c>
      <c r="T512" s="7">
        <f t="shared" si="24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2"/>
        <v>0.24017591339648173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P513">
        <f t="shared" si="23"/>
        <v>98.060773480662988</v>
      </c>
      <c r="Q513" t="str" cm="1">
        <f t="array" ref="Q513:R513">_xlfn.TEXTSPLIT(O513,"/")</f>
        <v>theater</v>
      </c>
      <c r="R513" t="str">
        <v>plays</v>
      </c>
      <c r="S513" s="7">
        <f t="shared" si="24"/>
        <v>43671.208333333328</v>
      </c>
      <c r="T513" s="7">
        <f t="shared" si="24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25">E514/D514</f>
        <v>1.3931868131868133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>
        <f t="shared" si="23"/>
        <v>53.046025104602514</v>
      </c>
      <c r="Q514" t="str" cm="1">
        <f t="array" ref="Q514:R514">_xlfn.TEXTSPLIT(O514,"/")</f>
        <v>games</v>
      </c>
      <c r="R514" t="str">
        <v>video games</v>
      </c>
      <c r="S514" s="7">
        <f t="shared" si="24"/>
        <v>41825.208333333336</v>
      </c>
      <c r="T514" s="7">
        <f t="shared" si="24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25"/>
        <v>0.39277108433734942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>
        <f t="shared" ref="P515:P578" si="26">IFERROR(E515/H515, 0)</f>
        <v>93.142857142857139</v>
      </c>
      <c r="Q515" t="str" cm="1">
        <f t="array" ref="Q515:R515">_xlfn.TEXTSPLIT(O515,"/")</f>
        <v>film &amp; video</v>
      </c>
      <c r="R515" t="str">
        <v>television</v>
      </c>
      <c r="S515" s="7">
        <f t="shared" si="24"/>
        <v>40430.208333333336</v>
      </c>
      <c r="T515" s="7">
        <f t="shared" si="24"/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25"/>
        <v>0.22439077144917088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>
        <f t="shared" si="26"/>
        <v>58.945075757575758</v>
      </c>
      <c r="Q516" t="str" cm="1">
        <f t="array" ref="Q516:R516">_xlfn.TEXTSPLIT(O516,"/")</f>
        <v>music</v>
      </c>
      <c r="R516" t="str">
        <v>rock</v>
      </c>
      <c r="S516" s="7">
        <f t="shared" ref="S516:T579" si="27">(((K516/60)/60)/24)+DATE(1970,1,1)</f>
        <v>41614.25</v>
      </c>
      <c r="T516" s="7">
        <f t="shared" si="27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25"/>
        <v>0.55779069767441858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P517">
        <f t="shared" si="26"/>
        <v>36.067669172932334</v>
      </c>
      <c r="Q517" t="str" cm="1">
        <f t="array" ref="Q517:R517">_xlfn.TEXTSPLIT(O517,"/")</f>
        <v>theater</v>
      </c>
      <c r="R517" t="str">
        <v>plays</v>
      </c>
      <c r="S517" s="7">
        <f t="shared" si="27"/>
        <v>40900.25</v>
      </c>
      <c r="T517" s="7">
        <f t="shared" si="27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25"/>
        <v>0.42523125996810207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P518">
        <f t="shared" si="26"/>
        <v>63.030732860520096</v>
      </c>
      <c r="Q518" t="str" cm="1">
        <f t="array" ref="Q518:R518">_xlfn.TEXTSPLIT(O518,"/")</f>
        <v>publishing</v>
      </c>
      <c r="R518" t="str">
        <v>nonfiction</v>
      </c>
      <c r="S518" s="7">
        <f t="shared" si="27"/>
        <v>40396.208333333336</v>
      </c>
      <c r="T518" s="7">
        <f t="shared" si="27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25"/>
        <v>1.1200000000000001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>
        <f t="shared" si="26"/>
        <v>84.717948717948715</v>
      </c>
      <c r="Q519" t="str" cm="1">
        <f t="array" ref="Q519:R519">_xlfn.TEXTSPLIT(O519,"/")</f>
        <v>food</v>
      </c>
      <c r="R519" t="str">
        <v>food trucks</v>
      </c>
      <c r="S519" s="7">
        <f t="shared" si="27"/>
        <v>42860.208333333328</v>
      </c>
      <c r="T519" s="7">
        <f t="shared" si="27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25"/>
        <v>7.0681818181818179E-2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P520">
        <f t="shared" si="26"/>
        <v>62.2</v>
      </c>
      <c r="Q520" t="str" cm="1">
        <f t="array" ref="Q520:R520">_xlfn.TEXTSPLIT(O520,"/")</f>
        <v>film &amp; video</v>
      </c>
      <c r="R520" t="str">
        <v>animation</v>
      </c>
      <c r="S520" s="7">
        <f t="shared" si="27"/>
        <v>43154.25</v>
      </c>
      <c r="T520" s="7">
        <f t="shared" si="27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25"/>
        <v>1.0174563871693867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>
        <f t="shared" si="26"/>
        <v>101.97518330513255</v>
      </c>
      <c r="Q521" t="str" cm="1">
        <f t="array" ref="Q521:R521">_xlfn.TEXTSPLIT(O521,"/")</f>
        <v>music</v>
      </c>
      <c r="R521" t="str">
        <v>rock</v>
      </c>
      <c r="S521" s="7">
        <f t="shared" si="27"/>
        <v>42012.25</v>
      </c>
      <c r="T521" s="7">
        <f t="shared" si="27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25"/>
        <v>4.2575000000000003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>
        <f t="shared" si="26"/>
        <v>106.4375</v>
      </c>
      <c r="Q522" t="str" cm="1">
        <f t="array" ref="Q522:R522">_xlfn.TEXTSPLIT(O522,"/")</f>
        <v>theater</v>
      </c>
      <c r="R522" t="str">
        <v>plays</v>
      </c>
      <c r="S522" s="7">
        <f t="shared" si="27"/>
        <v>43574.208333333328</v>
      </c>
      <c r="T522" s="7">
        <f t="shared" si="27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25"/>
        <v>1.4553947368421052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>
        <f t="shared" si="26"/>
        <v>29.975609756097562</v>
      </c>
      <c r="Q523" t="str" cm="1">
        <f t="array" ref="Q523:R523">_xlfn.TEXTSPLIT(O523,"/")</f>
        <v>film &amp; video</v>
      </c>
      <c r="R523" t="str">
        <v>drama</v>
      </c>
      <c r="S523" s="7">
        <f t="shared" si="27"/>
        <v>42605.208333333328</v>
      </c>
      <c r="T523" s="7">
        <f t="shared" si="27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25"/>
        <v>0.32453465346534655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P524">
        <f t="shared" si="26"/>
        <v>85.806282722513089</v>
      </c>
      <c r="Q524" t="str" cm="1">
        <f t="array" ref="Q524:R524">_xlfn.TEXTSPLIT(O524,"/")</f>
        <v>film &amp; video</v>
      </c>
      <c r="R524" t="str">
        <v>shorts</v>
      </c>
      <c r="S524" s="7">
        <f t="shared" si="27"/>
        <v>41093.208333333336</v>
      </c>
      <c r="T524" s="7">
        <f t="shared" si="27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25"/>
        <v>7.003333333333333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>
        <f t="shared" si="26"/>
        <v>70.82022471910112</v>
      </c>
      <c r="Q525" t="str" cm="1">
        <f t="array" ref="Q525:R525">_xlfn.TEXTSPLIT(O525,"/")</f>
        <v>film &amp; video</v>
      </c>
      <c r="R525" t="str">
        <v>shorts</v>
      </c>
      <c r="S525" s="7">
        <f t="shared" si="27"/>
        <v>40241.25</v>
      </c>
      <c r="T525" s="7">
        <f t="shared" si="27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25"/>
        <v>0.83904860392967939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P526">
        <f t="shared" si="26"/>
        <v>40.998484082870135</v>
      </c>
      <c r="Q526" t="str" cm="1">
        <f t="array" ref="Q526:R526">_xlfn.TEXTSPLIT(O526,"/")</f>
        <v>theater</v>
      </c>
      <c r="R526" t="str">
        <v>plays</v>
      </c>
      <c r="S526" s="7">
        <f t="shared" si="27"/>
        <v>40294.208333333336</v>
      </c>
      <c r="T526" s="7">
        <f t="shared" si="27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25"/>
        <v>0.84190476190476193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P527">
        <f t="shared" si="26"/>
        <v>28.063492063492063</v>
      </c>
      <c r="Q527" t="str" cm="1">
        <f t="array" ref="Q527:R527">_xlfn.TEXTSPLIT(O527,"/")</f>
        <v>technology</v>
      </c>
      <c r="R527" t="str">
        <v>wearables</v>
      </c>
      <c r="S527" s="7">
        <f t="shared" si="27"/>
        <v>40505.25</v>
      </c>
      <c r="T527" s="7">
        <f t="shared" si="27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25"/>
        <v>1.5595180722891566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>
        <f t="shared" si="26"/>
        <v>88.054421768707485</v>
      </c>
      <c r="Q528" t="str" cm="1">
        <f t="array" ref="Q528:R528">_xlfn.TEXTSPLIT(O528,"/")</f>
        <v>theater</v>
      </c>
      <c r="R528" t="str">
        <v>plays</v>
      </c>
      <c r="S528" s="7">
        <f t="shared" si="27"/>
        <v>42364.25</v>
      </c>
      <c r="T528" s="7">
        <f t="shared" si="27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25"/>
        <v>0.99619450317124736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P529">
        <f t="shared" si="26"/>
        <v>31</v>
      </c>
      <c r="Q529" t="str" cm="1">
        <f t="array" ref="Q529:R529">_xlfn.TEXTSPLIT(O529,"/")</f>
        <v>film &amp; video</v>
      </c>
      <c r="R529" t="str">
        <v>animation</v>
      </c>
      <c r="S529" s="7">
        <f t="shared" si="27"/>
        <v>42405.25</v>
      </c>
      <c r="T529" s="7">
        <f t="shared" si="27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25"/>
        <v>0.80300000000000005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P530">
        <f t="shared" si="26"/>
        <v>90.337500000000006</v>
      </c>
      <c r="Q530" t="str" cm="1">
        <f t="array" ref="Q530:R530">_xlfn.TEXTSPLIT(O530,"/")</f>
        <v>music</v>
      </c>
      <c r="R530" t="str">
        <v>indie rock</v>
      </c>
      <c r="S530" s="7">
        <f t="shared" si="27"/>
        <v>41601.25</v>
      </c>
      <c r="T530" s="7">
        <f t="shared" si="27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25"/>
        <v>0.11254901960784314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P531">
        <f t="shared" si="26"/>
        <v>63.777777777777779</v>
      </c>
      <c r="Q531" t="str" cm="1">
        <f t="array" ref="Q531:R531">_xlfn.TEXTSPLIT(O531,"/")</f>
        <v>games</v>
      </c>
      <c r="R531" t="str">
        <v>video games</v>
      </c>
      <c r="S531" s="7">
        <f t="shared" si="27"/>
        <v>41769.208333333336</v>
      </c>
      <c r="T531" s="7">
        <f t="shared" si="27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25"/>
        <v>0.91740952380952379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P532">
        <f t="shared" si="26"/>
        <v>53.995515695067262</v>
      </c>
      <c r="Q532" t="str" cm="1">
        <f t="array" ref="Q532:R532">_xlfn.TEXTSPLIT(O532,"/")</f>
        <v>publishing</v>
      </c>
      <c r="R532" t="str">
        <v>fiction</v>
      </c>
      <c r="S532" s="7">
        <f t="shared" si="27"/>
        <v>40421.208333333336</v>
      </c>
      <c r="T532" s="7">
        <f t="shared" si="27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25"/>
        <v>0.95521156936261387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>
        <f t="shared" si="26"/>
        <v>48.993956043956047</v>
      </c>
      <c r="Q533" t="str" cm="1">
        <f t="array" ref="Q533:R533">_xlfn.TEXTSPLIT(O533,"/")</f>
        <v>games</v>
      </c>
      <c r="R533" t="str">
        <v>video games</v>
      </c>
      <c r="S533" s="7">
        <f t="shared" si="27"/>
        <v>41589.25</v>
      </c>
      <c r="T533" s="7">
        <f t="shared" si="27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25"/>
        <v>5.0287499999999996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>
        <f t="shared" si="26"/>
        <v>63.857142857142854</v>
      </c>
      <c r="Q534" t="str" cm="1">
        <f t="array" ref="Q534:R534">_xlfn.TEXTSPLIT(O534,"/")</f>
        <v>theater</v>
      </c>
      <c r="R534" t="str">
        <v>plays</v>
      </c>
      <c r="S534" s="7">
        <f t="shared" si="27"/>
        <v>43125.25</v>
      </c>
      <c r="T534" s="7">
        <f t="shared" si="27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25"/>
        <v>1.5924394463667819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>
        <f t="shared" si="26"/>
        <v>82.996393146979258</v>
      </c>
      <c r="Q535" t="str" cm="1">
        <f t="array" ref="Q535:R535">_xlfn.TEXTSPLIT(O535,"/")</f>
        <v>music</v>
      </c>
      <c r="R535" t="str">
        <v>indie rock</v>
      </c>
      <c r="S535" s="7">
        <f t="shared" si="27"/>
        <v>41479.208333333336</v>
      </c>
      <c r="T535" s="7">
        <f t="shared" si="27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25"/>
        <v>0.15022446689113356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P536">
        <f t="shared" si="26"/>
        <v>55.08230452674897</v>
      </c>
      <c r="Q536" t="str" cm="1">
        <f t="array" ref="Q536:R536">_xlfn.TEXTSPLIT(O536,"/")</f>
        <v>film &amp; video</v>
      </c>
      <c r="R536" t="str">
        <v>drama</v>
      </c>
      <c r="S536" s="7">
        <f t="shared" si="27"/>
        <v>43329.208333333328</v>
      </c>
      <c r="T536" s="7">
        <f t="shared" si="27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25"/>
        <v>4.820384615384615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>
        <f t="shared" si="26"/>
        <v>62.044554455445542</v>
      </c>
      <c r="Q537" t="str" cm="1">
        <f t="array" ref="Q537:R537">_xlfn.TEXTSPLIT(O537,"/")</f>
        <v>theater</v>
      </c>
      <c r="R537" t="str">
        <v>plays</v>
      </c>
      <c r="S537" s="7">
        <f t="shared" si="27"/>
        <v>43259.208333333328</v>
      </c>
      <c r="T537" s="7">
        <f t="shared" si="27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25"/>
        <v>1.4996938775510205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>
        <f t="shared" si="26"/>
        <v>104.97857142857143</v>
      </c>
      <c r="Q538" t="str" cm="1">
        <f t="array" ref="Q538:R538">_xlfn.TEXTSPLIT(O538,"/")</f>
        <v>publishing</v>
      </c>
      <c r="R538" t="str">
        <v>fiction</v>
      </c>
      <c r="S538" s="7">
        <f t="shared" si="27"/>
        <v>40414.208333333336</v>
      </c>
      <c r="T538" s="7">
        <f t="shared" si="27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25"/>
        <v>1.1722156398104266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>
        <f t="shared" si="26"/>
        <v>94.044676806083643</v>
      </c>
      <c r="Q539" t="str" cm="1">
        <f t="array" ref="Q539:R539">_xlfn.TEXTSPLIT(O539,"/")</f>
        <v>film &amp; video</v>
      </c>
      <c r="R539" t="str">
        <v>documentary</v>
      </c>
      <c r="S539" s="7">
        <f t="shared" si="27"/>
        <v>43342.208333333328</v>
      </c>
      <c r="T539" s="7">
        <f t="shared" si="27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25"/>
        <v>0.37695968274950431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P540">
        <f t="shared" si="26"/>
        <v>44.007716049382715</v>
      </c>
      <c r="Q540" t="str" cm="1">
        <f t="array" ref="Q540:R540">_xlfn.TEXTSPLIT(O540,"/")</f>
        <v>games</v>
      </c>
      <c r="R540" t="str">
        <v>mobile games</v>
      </c>
      <c r="S540" s="7">
        <f t="shared" si="27"/>
        <v>41539.208333333336</v>
      </c>
      <c r="T540" s="7">
        <f t="shared" si="27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25"/>
        <v>0.72653061224489801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P541">
        <f t="shared" si="26"/>
        <v>92.467532467532465</v>
      </c>
      <c r="Q541" t="str" cm="1">
        <f t="array" ref="Q541:R541">_xlfn.TEXTSPLIT(O541,"/")</f>
        <v>food</v>
      </c>
      <c r="R541" t="str">
        <v>food trucks</v>
      </c>
      <c r="S541" s="7">
        <f t="shared" si="27"/>
        <v>43647.208333333328</v>
      </c>
      <c r="T541" s="7">
        <f t="shared" si="27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25"/>
        <v>2.6598113207547169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>
        <f t="shared" si="26"/>
        <v>57.072874493927124</v>
      </c>
      <c r="Q542" t="str" cm="1">
        <f t="array" ref="Q542:R542">_xlfn.TEXTSPLIT(O542,"/")</f>
        <v>photography</v>
      </c>
      <c r="R542" t="str">
        <v>photography books</v>
      </c>
      <c r="S542" s="7">
        <f t="shared" si="27"/>
        <v>43225.208333333328</v>
      </c>
      <c r="T542" s="7">
        <f t="shared" si="27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25"/>
        <v>0.24205617977528091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P543">
        <f t="shared" si="26"/>
        <v>109.07848101265823</v>
      </c>
      <c r="Q543" t="str" cm="1">
        <f t="array" ref="Q543:R543">_xlfn.TEXTSPLIT(O543,"/")</f>
        <v>games</v>
      </c>
      <c r="R543" t="str">
        <v>mobile games</v>
      </c>
      <c r="S543" s="7">
        <f t="shared" si="27"/>
        <v>42165.208333333328</v>
      </c>
      <c r="T543" s="7">
        <f t="shared" si="27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25"/>
        <v>2.5064935064935064E-2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P544">
        <f t="shared" si="26"/>
        <v>39.387755102040813</v>
      </c>
      <c r="Q544" t="str" cm="1">
        <f t="array" ref="Q544:R544">_xlfn.TEXTSPLIT(O544,"/")</f>
        <v>music</v>
      </c>
      <c r="R544" t="str">
        <v>indie rock</v>
      </c>
      <c r="S544" s="7">
        <f t="shared" si="27"/>
        <v>42391.25</v>
      </c>
      <c r="T544" s="7">
        <f t="shared" si="27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25"/>
        <v>0.1632979976442874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P545">
        <f t="shared" si="26"/>
        <v>77.022222222222226</v>
      </c>
      <c r="Q545" t="str" cm="1">
        <f t="array" ref="Q545:R545">_xlfn.TEXTSPLIT(O545,"/")</f>
        <v>games</v>
      </c>
      <c r="R545" t="str">
        <v>video games</v>
      </c>
      <c r="S545" s="7">
        <f t="shared" si="27"/>
        <v>41528.208333333336</v>
      </c>
      <c r="T545" s="7">
        <f t="shared" si="27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25"/>
        <v>2.7650000000000001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>
        <f t="shared" si="26"/>
        <v>92.166666666666671</v>
      </c>
      <c r="Q546" t="str" cm="1">
        <f t="array" ref="Q546:R546">_xlfn.TEXTSPLIT(O546,"/")</f>
        <v>music</v>
      </c>
      <c r="R546" t="str">
        <v>rock</v>
      </c>
      <c r="S546" s="7">
        <f t="shared" si="27"/>
        <v>42377.25</v>
      </c>
      <c r="T546" s="7">
        <f t="shared" si="27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25"/>
        <v>0.88803571428571426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P547">
        <f t="shared" si="26"/>
        <v>61.007063197026021</v>
      </c>
      <c r="Q547" t="str" cm="1">
        <f t="array" ref="Q547:R547">_xlfn.TEXTSPLIT(O547,"/")</f>
        <v>theater</v>
      </c>
      <c r="R547" t="str">
        <v>plays</v>
      </c>
      <c r="S547" s="7">
        <f t="shared" si="27"/>
        <v>43824.25</v>
      </c>
      <c r="T547" s="7">
        <f t="shared" si="27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25"/>
        <v>1.6357142857142857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>
        <f t="shared" si="26"/>
        <v>78.068181818181813</v>
      </c>
      <c r="Q548" t="str" cm="1">
        <f t="array" ref="Q548:R548">_xlfn.TEXTSPLIT(O548,"/")</f>
        <v>theater</v>
      </c>
      <c r="R548" t="str">
        <v>plays</v>
      </c>
      <c r="S548" s="7">
        <f t="shared" si="27"/>
        <v>43360.208333333328</v>
      </c>
      <c r="T548" s="7">
        <f t="shared" si="27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25"/>
        <v>9.69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>
        <f t="shared" si="26"/>
        <v>80.75</v>
      </c>
      <c r="Q549" t="str" cm="1">
        <f t="array" ref="Q549:R549">_xlfn.TEXTSPLIT(O549,"/")</f>
        <v>film &amp; video</v>
      </c>
      <c r="R549" t="str">
        <v>drama</v>
      </c>
      <c r="S549" s="7">
        <f t="shared" si="27"/>
        <v>42029.25</v>
      </c>
      <c r="T549" s="7">
        <f t="shared" si="27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25"/>
        <v>2.7091376701966716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>
        <f t="shared" si="26"/>
        <v>59.991289782244557</v>
      </c>
      <c r="Q550" t="str" cm="1">
        <f t="array" ref="Q550:R550">_xlfn.TEXTSPLIT(O550,"/")</f>
        <v>theater</v>
      </c>
      <c r="R550" t="str">
        <v>plays</v>
      </c>
      <c r="S550" s="7">
        <f t="shared" si="27"/>
        <v>42461.208333333328</v>
      </c>
      <c r="T550" s="7">
        <f t="shared" si="27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25"/>
        <v>2.8421355932203389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>
        <f t="shared" si="26"/>
        <v>110.03018372703411</v>
      </c>
      <c r="Q551" t="str" cm="1">
        <f t="array" ref="Q551:R551">_xlfn.TEXTSPLIT(O551,"/")</f>
        <v>technology</v>
      </c>
      <c r="R551" t="str">
        <v>wearables</v>
      </c>
      <c r="S551" s="7">
        <f t="shared" si="27"/>
        <v>41422.208333333336</v>
      </c>
      <c r="T551" s="7">
        <f t="shared" si="27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25"/>
        <v>0.04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>
        <f t="shared" si="26"/>
        <v>4</v>
      </c>
      <c r="Q552" t="str" cm="1">
        <f t="array" ref="Q552:R552">_xlfn.TEXTSPLIT(O552,"/")</f>
        <v>music</v>
      </c>
      <c r="R552" t="str">
        <v>indie rock</v>
      </c>
      <c r="S552" s="7">
        <f t="shared" si="27"/>
        <v>40968.25</v>
      </c>
      <c r="T552" s="7">
        <f t="shared" si="27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25"/>
        <v>0.58632981676846196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P553">
        <f t="shared" si="26"/>
        <v>37.99856063332134</v>
      </c>
      <c r="Q553" t="str" cm="1">
        <f t="array" ref="Q553:R553">_xlfn.TEXTSPLIT(O553,"/")</f>
        <v>technology</v>
      </c>
      <c r="R553" t="str">
        <v>web</v>
      </c>
      <c r="S553" s="7">
        <f t="shared" si="27"/>
        <v>41993.25</v>
      </c>
      <c r="T553" s="7">
        <f t="shared" si="27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25"/>
        <v>0.98511111111111116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P554">
        <f t="shared" si="26"/>
        <v>96.369565217391298</v>
      </c>
      <c r="Q554" t="str" cm="1">
        <f t="array" ref="Q554:R554">_xlfn.TEXTSPLIT(O554,"/")</f>
        <v>theater</v>
      </c>
      <c r="R554" t="str">
        <v>plays</v>
      </c>
      <c r="S554" s="7">
        <f t="shared" si="27"/>
        <v>42700.25</v>
      </c>
      <c r="T554" s="7">
        <f t="shared" si="27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25"/>
        <v>0.43975381008206332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P555">
        <f t="shared" si="26"/>
        <v>72.978599221789878</v>
      </c>
      <c r="Q555" t="str" cm="1">
        <f t="array" ref="Q555:R555">_xlfn.TEXTSPLIT(O555,"/")</f>
        <v>music</v>
      </c>
      <c r="R555" t="str">
        <v>rock</v>
      </c>
      <c r="S555" s="7">
        <f t="shared" si="27"/>
        <v>40545.25</v>
      </c>
      <c r="T555" s="7">
        <f t="shared" si="27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25"/>
        <v>1.5166315789473683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>
        <f t="shared" si="26"/>
        <v>26.007220216606498</v>
      </c>
      <c r="Q556" t="str" cm="1">
        <f t="array" ref="Q556:R556">_xlfn.TEXTSPLIT(O556,"/")</f>
        <v>music</v>
      </c>
      <c r="R556" t="str">
        <v>indie rock</v>
      </c>
      <c r="S556" s="7">
        <f t="shared" si="27"/>
        <v>42723.25</v>
      </c>
      <c r="T556" s="7">
        <f t="shared" si="27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25"/>
        <v>2.2363492063492063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>
        <f t="shared" si="26"/>
        <v>104.36296296296297</v>
      </c>
      <c r="Q557" t="str" cm="1">
        <f t="array" ref="Q557:R557">_xlfn.TEXTSPLIT(O557,"/")</f>
        <v>music</v>
      </c>
      <c r="R557" t="str">
        <v>rock</v>
      </c>
      <c r="S557" s="7">
        <f t="shared" si="27"/>
        <v>41731.208333333336</v>
      </c>
      <c r="T557" s="7">
        <f t="shared" si="27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25"/>
        <v>2.3975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>
        <f t="shared" si="26"/>
        <v>102.18852459016394</v>
      </c>
      <c r="Q558" t="str" cm="1">
        <f t="array" ref="Q558:R558">_xlfn.TEXTSPLIT(O558,"/")</f>
        <v>publishing</v>
      </c>
      <c r="R558" t="str">
        <v>translations</v>
      </c>
      <c r="S558" s="7">
        <f t="shared" si="27"/>
        <v>40792.208333333336</v>
      </c>
      <c r="T558" s="7">
        <f t="shared" si="27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25"/>
        <v>1.9933333333333334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>
        <f t="shared" si="26"/>
        <v>54.117647058823529</v>
      </c>
      <c r="Q559" t="str" cm="1">
        <f t="array" ref="Q559:R559">_xlfn.TEXTSPLIT(O559,"/")</f>
        <v>film &amp; video</v>
      </c>
      <c r="R559" t="str">
        <v>science fiction</v>
      </c>
      <c r="S559" s="7">
        <f t="shared" si="27"/>
        <v>42279.208333333328</v>
      </c>
      <c r="T559" s="7">
        <f t="shared" si="27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25"/>
        <v>1.373448275862069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>
        <f t="shared" si="26"/>
        <v>63.222222222222221</v>
      </c>
      <c r="Q560" t="str" cm="1">
        <f t="array" ref="Q560:R560">_xlfn.TEXTSPLIT(O560,"/")</f>
        <v>theater</v>
      </c>
      <c r="R560" t="str">
        <v>plays</v>
      </c>
      <c r="S560" s="7">
        <f t="shared" si="27"/>
        <v>42424.25</v>
      </c>
      <c r="T560" s="7">
        <f t="shared" si="27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25"/>
        <v>1.009696106362773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>
        <f t="shared" si="26"/>
        <v>104.03228962818004</v>
      </c>
      <c r="Q561" t="str" cm="1">
        <f t="array" ref="Q561:R561">_xlfn.TEXTSPLIT(O561,"/")</f>
        <v>theater</v>
      </c>
      <c r="R561" t="str">
        <v>plays</v>
      </c>
      <c r="S561" s="7">
        <f t="shared" si="27"/>
        <v>42584.208333333328</v>
      </c>
      <c r="T561" s="7">
        <f t="shared" si="27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25"/>
        <v>7.9416000000000002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>
        <f t="shared" si="26"/>
        <v>49.994334277620396</v>
      </c>
      <c r="Q562" t="str" cm="1">
        <f t="array" ref="Q562:R562">_xlfn.TEXTSPLIT(O562,"/")</f>
        <v>film &amp; video</v>
      </c>
      <c r="R562" t="str">
        <v>animation</v>
      </c>
      <c r="S562" s="7">
        <f t="shared" si="27"/>
        <v>40865.25</v>
      </c>
      <c r="T562" s="7">
        <f t="shared" si="27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25"/>
        <v>3.6970000000000001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>
        <f t="shared" si="26"/>
        <v>56.015151515151516</v>
      </c>
      <c r="Q563" t="str" cm="1">
        <f t="array" ref="Q563:R563">_xlfn.TEXTSPLIT(O563,"/")</f>
        <v>theater</v>
      </c>
      <c r="R563" t="str">
        <v>plays</v>
      </c>
      <c r="S563" s="7">
        <f t="shared" si="27"/>
        <v>40833.208333333336</v>
      </c>
      <c r="T563" s="7">
        <f t="shared" si="27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25"/>
        <v>0.12818181818181817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P564">
        <f t="shared" si="26"/>
        <v>48.807692307692307</v>
      </c>
      <c r="Q564" t="str" cm="1">
        <f t="array" ref="Q564:R564">_xlfn.TEXTSPLIT(O564,"/")</f>
        <v>music</v>
      </c>
      <c r="R564" t="str">
        <v>rock</v>
      </c>
      <c r="S564" s="7">
        <f t="shared" si="27"/>
        <v>43536.208333333328</v>
      </c>
      <c r="T564" s="7">
        <f t="shared" si="27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25"/>
        <v>1.3802702702702703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>
        <f t="shared" si="26"/>
        <v>60.082352941176474</v>
      </c>
      <c r="Q565" t="str" cm="1">
        <f t="array" ref="Q565:R565">_xlfn.TEXTSPLIT(O565,"/")</f>
        <v>film &amp; video</v>
      </c>
      <c r="R565" t="str">
        <v>documentary</v>
      </c>
      <c r="S565" s="7">
        <f t="shared" si="27"/>
        <v>43417.25</v>
      </c>
      <c r="T565" s="7">
        <f t="shared" si="27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25"/>
        <v>0.83813278008298753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P566">
        <f t="shared" si="26"/>
        <v>78.990502793296088</v>
      </c>
      <c r="Q566" t="str" cm="1">
        <f t="array" ref="Q566:R566">_xlfn.TEXTSPLIT(O566,"/")</f>
        <v>theater</v>
      </c>
      <c r="R566" t="str">
        <v>plays</v>
      </c>
      <c r="S566" s="7">
        <f t="shared" si="27"/>
        <v>42078.208333333328</v>
      </c>
      <c r="T566" s="7">
        <f t="shared" si="27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25"/>
        <v>2.0460063224446787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>
        <f t="shared" si="26"/>
        <v>53.99499443826474</v>
      </c>
      <c r="Q567" t="str" cm="1">
        <f t="array" ref="Q567:R567">_xlfn.TEXTSPLIT(O567,"/")</f>
        <v>theater</v>
      </c>
      <c r="R567" t="str">
        <v>plays</v>
      </c>
      <c r="S567" s="7">
        <f t="shared" si="27"/>
        <v>40862.25</v>
      </c>
      <c r="T567" s="7">
        <f t="shared" si="27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25"/>
        <v>0.44344086021505374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P568">
        <f t="shared" si="26"/>
        <v>111.45945945945945</v>
      </c>
      <c r="Q568" t="str" cm="1">
        <f t="array" ref="Q568:R568">_xlfn.TEXTSPLIT(O568,"/")</f>
        <v>music</v>
      </c>
      <c r="R568" t="str">
        <v>electric music</v>
      </c>
      <c r="S568" s="7">
        <f t="shared" si="27"/>
        <v>42424.25</v>
      </c>
      <c r="T568" s="7">
        <f t="shared" si="27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25"/>
        <v>2.1860294117647059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>
        <f t="shared" si="26"/>
        <v>60.922131147540981</v>
      </c>
      <c r="Q569" t="str" cm="1">
        <f t="array" ref="Q569:R569">_xlfn.TEXTSPLIT(O569,"/")</f>
        <v>music</v>
      </c>
      <c r="R569" t="str">
        <v>rock</v>
      </c>
      <c r="S569" s="7">
        <f t="shared" si="27"/>
        <v>41830.208333333336</v>
      </c>
      <c r="T569" s="7">
        <f t="shared" si="27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25"/>
        <v>1.8603314917127072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>
        <f t="shared" si="26"/>
        <v>26.0015444015444</v>
      </c>
      <c r="Q570" t="str" cm="1">
        <f t="array" ref="Q570:R570">_xlfn.TEXTSPLIT(O570,"/")</f>
        <v>theater</v>
      </c>
      <c r="R570" t="str">
        <v>plays</v>
      </c>
      <c r="S570" s="7">
        <f t="shared" si="27"/>
        <v>40374.208333333336</v>
      </c>
      <c r="T570" s="7">
        <f t="shared" si="27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25"/>
        <v>2.3733830845771142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>
        <f t="shared" si="26"/>
        <v>80.993208828522924</v>
      </c>
      <c r="Q571" t="str" cm="1">
        <f t="array" ref="Q571:R571">_xlfn.TEXTSPLIT(O571,"/")</f>
        <v>film &amp; video</v>
      </c>
      <c r="R571" t="str">
        <v>animation</v>
      </c>
      <c r="S571" s="7">
        <f t="shared" si="27"/>
        <v>40554.25</v>
      </c>
      <c r="T571" s="7">
        <f t="shared" si="27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25"/>
        <v>3.0565384615384614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>
        <f t="shared" si="26"/>
        <v>34.995963302752294</v>
      </c>
      <c r="Q572" t="str" cm="1">
        <f t="array" ref="Q572:R572">_xlfn.TEXTSPLIT(O572,"/")</f>
        <v>music</v>
      </c>
      <c r="R572" t="str">
        <v>rock</v>
      </c>
      <c r="S572" s="7">
        <f t="shared" si="27"/>
        <v>41993.25</v>
      </c>
      <c r="T572" s="7">
        <f t="shared" si="27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25"/>
        <v>0.94142857142857139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P573">
        <f t="shared" si="26"/>
        <v>94.142857142857139</v>
      </c>
      <c r="Q573" t="str" cm="1">
        <f t="array" ref="Q573:R573">_xlfn.TEXTSPLIT(O573,"/")</f>
        <v>film &amp; video</v>
      </c>
      <c r="R573" t="str">
        <v>shorts</v>
      </c>
      <c r="S573" s="7">
        <f t="shared" si="27"/>
        <v>42174.208333333328</v>
      </c>
      <c r="T573" s="7">
        <f t="shared" si="27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25"/>
        <v>0.54400000000000004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>
        <f t="shared" si="26"/>
        <v>52.085106382978722</v>
      </c>
      <c r="Q574" t="str" cm="1">
        <f t="array" ref="Q574:R574">_xlfn.TEXTSPLIT(O574,"/")</f>
        <v>music</v>
      </c>
      <c r="R574" t="str">
        <v>rock</v>
      </c>
      <c r="S574" s="7">
        <f t="shared" si="27"/>
        <v>42275.208333333328</v>
      </c>
      <c r="T574" s="7">
        <f t="shared" si="27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25"/>
        <v>1.1188059701492536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>
        <f t="shared" si="26"/>
        <v>24.986666666666668</v>
      </c>
      <c r="Q575" t="str" cm="1">
        <f t="array" ref="Q575:R575">_xlfn.TEXTSPLIT(O575,"/")</f>
        <v>journalism</v>
      </c>
      <c r="R575" t="str">
        <v>audio</v>
      </c>
      <c r="S575" s="7">
        <f t="shared" si="27"/>
        <v>41761.208333333336</v>
      </c>
      <c r="T575" s="7">
        <f t="shared" si="27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25"/>
        <v>3.6914814814814814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>
        <f t="shared" si="26"/>
        <v>69.215277777777771</v>
      </c>
      <c r="Q576" t="str" cm="1">
        <f t="array" ref="Q576:R576">_xlfn.TEXTSPLIT(O576,"/")</f>
        <v>food</v>
      </c>
      <c r="R576" t="str">
        <v>food trucks</v>
      </c>
      <c r="S576" s="7">
        <f t="shared" si="27"/>
        <v>43806.25</v>
      </c>
      <c r="T576" s="7">
        <f t="shared" si="27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25"/>
        <v>0.62930372148859548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P577">
        <f t="shared" si="26"/>
        <v>93.944444444444443</v>
      </c>
      <c r="Q577" t="str" cm="1">
        <f t="array" ref="Q577:R577">_xlfn.TEXTSPLIT(O577,"/")</f>
        <v>theater</v>
      </c>
      <c r="R577" t="str">
        <v>plays</v>
      </c>
      <c r="S577" s="7">
        <f t="shared" si="27"/>
        <v>41779.208333333336</v>
      </c>
      <c r="T577" s="7">
        <f t="shared" si="27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28">E578/D578</f>
        <v>0.6492783505154639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P578">
        <f t="shared" si="26"/>
        <v>98.40625</v>
      </c>
      <c r="Q578" t="str" cm="1">
        <f t="array" ref="Q578:R578">_xlfn.TEXTSPLIT(O578,"/")</f>
        <v>theater</v>
      </c>
      <c r="R578" t="str">
        <v>plays</v>
      </c>
      <c r="S578" s="7">
        <f t="shared" si="27"/>
        <v>43040.208333333328</v>
      </c>
      <c r="T578" s="7">
        <f t="shared" si="27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28"/>
        <v>0.18853658536585366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>
        <f t="shared" ref="P579:P642" si="29">IFERROR(E579/H579, 0)</f>
        <v>41.783783783783782</v>
      </c>
      <c r="Q579" t="str" cm="1">
        <f t="array" ref="Q579:R579">_xlfn.TEXTSPLIT(O579,"/")</f>
        <v>music</v>
      </c>
      <c r="R579" t="str">
        <v>jazz</v>
      </c>
      <c r="S579" s="7">
        <f t="shared" si="27"/>
        <v>40613.25</v>
      </c>
      <c r="T579" s="7">
        <f t="shared" si="27"/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28"/>
        <v>0.1675440414507772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P580">
        <f t="shared" si="29"/>
        <v>65.991836734693877</v>
      </c>
      <c r="Q580" t="str" cm="1">
        <f t="array" ref="Q580:R580">_xlfn.TEXTSPLIT(O580,"/")</f>
        <v>film &amp; video</v>
      </c>
      <c r="R580" t="str">
        <v>science fiction</v>
      </c>
      <c r="S580" s="7">
        <f t="shared" ref="S580:T643" si="30">(((K580/60)/60)/24)+DATE(1970,1,1)</f>
        <v>40878.25</v>
      </c>
      <c r="T580" s="7">
        <f t="shared" si="30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28"/>
        <v>1.0111290322580646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>
        <f t="shared" si="29"/>
        <v>72.05747126436782</v>
      </c>
      <c r="Q581" t="str" cm="1">
        <f t="array" ref="Q581:R581">_xlfn.TEXTSPLIT(O581,"/")</f>
        <v>music</v>
      </c>
      <c r="R581" t="str">
        <v>jazz</v>
      </c>
      <c r="S581" s="7">
        <f t="shared" si="30"/>
        <v>40762.208333333336</v>
      </c>
      <c r="T581" s="7">
        <f t="shared" si="30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28"/>
        <v>3.4150228310502282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>
        <f t="shared" si="29"/>
        <v>48.003209242618745</v>
      </c>
      <c r="Q582" t="str" cm="1">
        <f t="array" ref="Q582:R582">_xlfn.TEXTSPLIT(O582,"/")</f>
        <v>theater</v>
      </c>
      <c r="R582" t="str">
        <v>plays</v>
      </c>
      <c r="S582" s="7">
        <f t="shared" si="30"/>
        <v>41696.25</v>
      </c>
      <c r="T582" s="7">
        <f t="shared" si="30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28"/>
        <v>0.64016666666666666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P583">
        <f t="shared" si="29"/>
        <v>54.098591549295776</v>
      </c>
      <c r="Q583" t="str" cm="1">
        <f t="array" ref="Q583:R583">_xlfn.TEXTSPLIT(O583,"/")</f>
        <v>technology</v>
      </c>
      <c r="R583" t="str">
        <v>web</v>
      </c>
      <c r="S583" s="7">
        <f t="shared" si="30"/>
        <v>40662.208333333336</v>
      </c>
      <c r="T583" s="7">
        <f t="shared" si="30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28"/>
        <v>0.5208045977011494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P584">
        <f t="shared" si="29"/>
        <v>107.88095238095238</v>
      </c>
      <c r="Q584" t="str" cm="1">
        <f t="array" ref="Q584:R584">_xlfn.TEXTSPLIT(O584,"/")</f>
        <v>games</v>
      </c>
      <c r="R584" t="str">
        <v>video games</v>
      </c>
      <c r="S584" s="7">
        <f t="shared" si="30"/>
        <v>42165.208333333328</v>
      </c>
      <c r="T584" s="7">
        <f t="shared" si="30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28"/>
        <v>3.2240211640211642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>
        <f t="shared" si="29"/>
        <v>67.034103410341032</v>
      </c>
      <c r="Q585" t="str" cm="1">
        <f t="array" ref="Q585:R585">_xlfn.TEXTSPLIT(O585,"/")</f>
        <v>film &amp; video</v>
      </c>
      <c r="R585" t="str">
        <v>documentary</v>
      </c>
      <c r="S585" s="7">
        <f t="shared" si="30"/>
        <v>40959.25</v>
      </c>
      <c r="T585" s="7">
        <f t="shared" si="30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28"/>
        <v>1.1950810185185186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>
        <f t="shared" si="29"/>
        <v>64.01425914445133</v>
      </c>
      <c r="Q586" t="str" cm="1">
        <f t="array" ref="Q586:R586">_xlfn.TEXTSPLIT(O586,"/")</f>
        <v>technology</v>
      </c>
      <c r="R586" t="str">
        <v>web</v>
      </c>
      <c r="S586" s="7">
        <f t="shared" si="30"/>
        <v>41024.208333333336</v>
      </c>
      <c r="T586" s="7">
        <f t="shared" si="30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28"/>
        <v>1.4679775280898877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>
        <f t="shared" si="29"/>
        <v>96.066176470588232</v>
      </c>
      <c r="Q587" t="str" cm="1">
        <f t="array" ref="Q587:R587">_xlfn.TEXTSPLIT(O587,"/")</f>
        <v>publishing</v>
      </c>
      <c r="R587" t="str">
        <v>translations</v>
      </c>
      <c r="S587" s="7">
        <f t="shared" si="30"/>
        <v>40255.208333333336</v>
      </c>
      <c r="T587" s="7">
        <f t="shared" si="30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28"/>
        <v>9.5057142857142853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>
        <f t="shared" si="29"/>
        <v>51.184615384615384</v>
      </c>
      <c r="Q588" t="str" cm="1">
        <f t="array" ref="Q588:R588">_xlfn.TEXTSPLIT(O588,"/")</f>
        <v>music</v>
      </c>
      <c r="R588" t="str">
        <v>rock</v>
      </c>
      <c r="S588" s="7">
        <f t="shared" si="30"/>
        <v>40499.25</v>
      </c>
      <c r="T588" s="7">
        <f t="shared" si="30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28"/>
        <v>0.72893617021276591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P589">
        <f t="shared" si="29"/>
        <v>43.92307692307692</v>
      </c>
      <c r="Q589" t="str" cm="1">
        <f t="array" ref="Q589:R589">_xlfn.TEXTSPLIT(O589,"/")</f>
        <v>food</v>
      </c>
      <c r="R589" t="str">
        <v>food trucks</v>
      </c>
      <c r="S589" s="7">
        <f t="shared" si="30"/>
        <v>43484.25</v>
      </c>
      <c r="T589" s="7">
        <f t="shared" si="30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28"/>
        <v>0.7900824873096447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P590">
        <f t="shared" si="29"/>
        <v>91.021198830409361</v>
      </c>
      <c r="Q590" t="str" cm="1">
        <f t="array" ref="Q590:R590">_xlfn.TEXTSPLIT(O590,"/")</f>
        <v>theater</v>
      </c>
      <c r="R590" t="str">
        <v>plays</v>
      </c>
      <c r="S590" s="7">
        <f t="shared" si="30"/>
        <v>40262.208333333336</v>
      </c>
      <c r="T590" s="7">
        <f t="shared" si="30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28"/>
        <v>0.64721518987341775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P591">
        <f t="shared" si="29"/>
        <v>50.127450980392155</v>
      </c>
      <c r="Q591" t="str" cm="1">
        <f t="array" ref="Q591:R591">_xlfn.TEXTSPLIT(O591,"/")</f>
        <v>film &amp; video</v>
      </c>
      <c r="R591" t="str">
        <v>documentary</v>
      </c>
      <c r="S591" s="7">
        <f t="shared" si="30"/>
        <v>42190.208333333328</v>
      </c>
      <c r="T591" s="7">
        <f t="shared" si="30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28"/>
        <v>0.82028169014084507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P592">
        <f t="shared" si="29"/>
        <v>67.720930232558146</v>
      </c>
      <c r="Q592" t="str" cm="1">
        <f t="array" ref="Q592:R592">_xlfn.TEXTSPLIT(O592,"/")</f>
        <v>publishing</v>
      </c>
      <c r="R592" t="str">
        <v>radio &amp; podcasts</v>
      </c>
      <c r="S592" s="7">
        <f t="shared" si="30"/>
        <v>41994.25</v>
      </c>
      <c r="T592" s="7">
        <f t="shared" si="30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28"/>
        <v>10.376666666666667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>
        <f t="shared" si="29"/>
        <v>61.03921568627451</v>
      </c>
      <c r="Q593" t="str" cm="1">
        <f t="array" ref="Q593:R593">_xlfn.TEXTSPLIT(O593,"/")</f>
        <v>games</v>
      </c>
      <c r="R593" t="str">
        <v>video games</v>
      </c>
      <c r="S593" s="7">
        <f t="shared" si="30"/>
        <v>40373.208333333336</v>
      </c>
      <c r="T593" s="7">
        <f t="shared" si="30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28"/>
        <v>0.12910076530612244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P594">
        <f t="shared" si="29"/>
        <v>80.011857707509876</v>
      </c>
      <c r="Q594" t="str" cm="1">
        <f t="array" ref="Q594:R594">_xlfn.TEXTSPLIT(O594,"/")</f>
        <v>theater</v>
      </c>
      <c r="R594" t="str">
        <v>plays</v>
      </c>
      <c r="S594" s="7">
        <f t="shared" si="30"/>
        <v>41789.208333333336</v>
      </c>
      <c r="T594" s="7">
        <f t="shared" si="30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28"/>
        <v>1.5484210526315789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>
        <f t="shared" si="29"/>
        <v>47.001497753369947</v>
      </c>
      <c r="Q595" t="str" cm="1">
        <f t="array" ref="Q595:R595">_xlfn.TEXTSPLIT(O595,"/")</f>
        <v>film &amp; video</v>
      </c>
      <c r="R595" t="str">
        <v>animation</v>
      </c>
      <c r="S595" s="7">
        <f t="shared" si="30"/>
        <v>41724.208333333336</v>
      </c>
      <c r="T595" s="7">
        <f t="shared" si="30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28"/>
        <v>7.0991735537190084E-2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P596">
        <f t="shared" si="29"/>
        <v>71.127388535031841</v>
      </c>
      <c r="Q596" t="str" cm="1">
        <f t="array" ref="Q596:R596">_xlfn.TEXTSPLIT(O596,"/")</f>
        <v>theater</v>
      </c>
      <c r="R596" t="str">
        <v>plays</v>
      </c>
      <c r="S596" s="7">
        <f t="shared" si="30"/>
        <v>42548.208333333328</v>
      </c>
      <c r="T596" s="7">
        <f t="shared" si="30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28"/>
        <v>2.0852773826458035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>
        <f t="shared" si="29"/>
        <v>89.99079189686924</v>
      </c>
      <c r="Q597" t="str" cm="1">
        <f t="array" ref="Q597:R597">_xlfn.TEXTSPLIT(O597,"/")</f>
        <v>theater</v>
      </c>
      <c r="R597" t="str">
        <v>plays</v>
      </c>
      <c r="S597" s="7">
        <f t="shared" si="30"/>
        <v>40253.208333333336</v>
      </c>
      <c r="T597" s="7">
        <f t="shared" si="30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28"/>
        <v>0.99683544303797467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P598">
        <f t="shared" si="29"/>
        <v>43.032786885245905</v>
      </c>
      <c r="Q598" t="str" cm="1">
        <f t="array" ref="Q598:R598">_xlfn.TEXTSPLIT(O598,"/")</f>
        <v>film &amp; video</v>
      </c>
      <c r="R598" t="str">
        <v>drama</v>
      </c>
      <c r="S598" s="7">
        <f t="shared" si="30"/>
        <v>42434.25</v>
      </c>
      <c r="T598" s="7">
        <f t="shared" si="30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28"/>
        <v>2.0159756097560977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>
        <f t="shared" si="29"/>
        <v>67.997714808043881</v>
      </c>
      <c r="Q599" t="str" cm="1">
        <f t="array" ref="Q599:R599">_xlfn.TEXTSPLIT(O599,"/")</f>
        <v>theater</v>
      </c>
      <c r="R599" t="str">
        <v>plays</v>
      </c>
      <c r="S599" s="7">
        <f t="shared" si="30"/>
        <v>43786.25</v>
      </c>
      <c r="T599" s="7">
        <f t="shared" si="30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28"/>
        <v>1.6209032258064515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>
        <f t="shared" si="29"/>
        <v>73.004566210045667</v>
      </c>
      <c r="Q600" t="str" cm="1">
        <f t="array" ref="Q600:R600">_xlfn.TEXTSPLIT(O600,"/")</f>
        <v>music</v>
      </c>
      <c r="R600" t="str">
        <v>rock</v>
      </c>
      <c r="S600" s="7">
        <f t="shared" si="30"/>
        <v>40344.208333333336</v>
      </c>
      <c r="T600" s="7">
        <f t="shared" si="30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28"/>
        <v>3.6436208125445471E-2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P601">
        <f t="shared" si="29"/>
        <v>62.341463414634148</v>
      </c>
      <c r="Q601" t="str" cm="1">
        <f t="array" ref="Q601:R601">_xlfn.TEXTSPLIT(O601,"/")</f>
        <v>film &amp; video</v>
      </c>
      <c r="R601" t="str">
        <v>documentary</v>
      </c>
      <c r="S601" s="7">
        <f t="shared" si="30"/>
        <v>42047.25</v>
      </c>
      <c r="T601" s="7">
        <f t="shared" si="30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28"/>
        <v>0.05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P602">
        <f t="shared" si="29"/>
        <v>5</v>
      </c>
      <c r="Q602" t="str" cm="1">
        <f t="array" ref="Q602:R602">_xlfn.TEXTSPLIT(O602,"/")</f>
        <v>food</v>
      </c>
      <c r="R602" t="str">
        <v>food trucks</v>
      </c>
      <c r="S602" s="7">
        <f t="shared" si="30"/>
        <v>41485.208333333336</v>
      </c>
      <c r="T602" s="7">
        <f t="shared" si="30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28"/>
        <v>2.0663492063492064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>
        <f t="shared" si="29"/>
        <v>67.103092783505161</v>
      </c>
      <c r="Q603" t="str" cm="1">
        <f t="array" ref="Q603:R603">_xlfn.TEXTSPLIT(O603,"/")</f>
        <v>technology</v>
      </c>
      <c r="R603" t="str">
        <v>wearables</v>
      </c>
      <c r="S603" s="7">
        <f t="shared" si="30"/>
        <v>41789.208333333336</v>
      </c>
      <c r="T603" s="7">
        <f t="shared" si="30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28"/>
        <v>1.2823628691983122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>
        <f t="shared" si="29"/>
        <v>79.978947368421046</v>
      </c>
      <c r="Q604" t="str" cm="1">
        <f t="array" ref="Q604:R604">_xlfn.TEXTSPLIT(O604,"/")</f>
        <v>theater</v>
      </c>
      <c r="R604" t="str">
        <v>plays</v>
      </c>
      <c r="S604" s="7">
        <f t="shared" si="30"/>
        <v>42160.208333333328</v>
      </c>
      <c r="T604" s="7">
        <f t="shared" si="30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28"/>
        <v>1.1966037735849056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>
        <f t="shared" si="29"/>
        <v>62.176470588235297</v>
      </c>
      <c r="Q605" t="str" cm="1">
        <f t="array" ref="Q605:R605">_xlfn.TEXTSPLIT(O605,"/")</f>
        <v>theater</v>
      </c>
      <c r="R605" t="str">
        <v>plays</v>
      </c>
      <c r="S605" s="7">
        <f t="shared" si="30"/>
        <v>43573.208333333328</v>
      </c>
      <c r="T605" s="7">
        <f t="shared" si="30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28"/>
        <v>1.7073055242390078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>
        <f t="shared" si="29"/>
        <v>53.005950297514879</v>
      </c>
      <c r="Q606" t="str" cm="1">
        <f t="array" ref="Q606:R606">_xlfn.TEXTSPLIT(O606,"/")</f>
        <v>theater</v>
      </c>
      <c r="R606" t="str">
        <v>plays</v>
      </c>
      <c r="S606" s="7">
        <f t="shared" si="30"/>
        <v>40565.25</v>
      </c>
      <c r="T606" s="7">
        <f t="shared" si="30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28"/>
        <v>1.8721212121212121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>
        <f t="shared" si="29"/>
        <v>57.738317757009348</v>
      </c>
      <c r="Q607" t="str" cm="1">
        <f t="array" ref="Q607:R607">_xlfn.TEXTSPLIT(O607,"/")</f>
        <v>publishing</v>
      </c>
      <c r="R607" t="str">
        <v>nonfiction</v>
      </c>
      <c r="S607" s="7">
        <f t="shared" si="30"/>
        <v>42280.208333333328</v>
      </c>
      <c r="T607" s="7">
        <f t="shared" si="30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28"/>
        <v>1.8838235294117647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>
        <f t="shared" si="29"/>
        <v>40.03125</v>
      </c>
      <c r="Q608" t="str" cm="1">
        <f t="array" ref="Q608:R608">_xlfn.TEXTSPLIT(O608,"/")</f>
        <v>music</v>
      </c>
      <c r="R608" t="str">
        <v>rock</v>
      </c>
      <c r="S608" s="7">
        <f t="shared" si="30"/>
        <v>42436.25</v>
      </c>
      <c r="T608" s="7">
        <f t="shared" si="30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28"/>
        <v>1.3129869186046512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>
        <f t="shared" si="29"/>
        <v>81.016591928251117</v>
      </c>
      <c r="Q609" t="str" cm="1">
        <f t="array" ref="Q609:R609">_xlfn.TEXTSPLIT(O609,"/")</f>
        <v>food</v>
      </c>
      <c r="R609" t="str">
        <v>food trucks</v>
      </c>
      <c r="S609" s="7">
        <f t="shared" si="30"/>
        <v>41721.208333333336</v>
      </c>
      <c r="T609" s="7">
        <f t="shared" si="30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28"/>
        <v>2.8397435897435899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>
        <f t="shared" si="29"/>
        <v>35.047468354430379</v>
      </c>
      <c r="Q610" t="str" cm="1">
        <f t="array" ref="Q610:R610">_xlfn.TEXTSPLIT(O610,"/")</f>
        <v>music</v>
      </c>
      <c r="R610" t="str">
        <v>jazz</v>
      </c>
      <c r="S610" s="7">
        <f t="shared" si="30"/>
        <v>43530.25</v>
      </c>
      <c r="T610" s="7">
        <f t="shared" si="30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28"/>
        <v>1.2041999999999999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>
        <f t="shared" si="29"/>
        <v>102.92307692307692</v>
      </c>
      <c r="Q611" t="str" cm="1">
        <f t="array" ref="Q611:R611">_xlfn.TEXTSPLIT(O611,"/")</f>
        <v>film &amp; video</v>
      </c>
      <c r="R611" t="str">
        <v>science fiction</v>
      </c>
      <c r="S611" s="7">
        <f t="shared" si="30"/>
        <v>43481.25</v>
      </c>
      <c r="T611" s="7">
        <f t="shared" si="30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28"/>
        <v>4.1905607476635511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>
        <f t="shared" si="29"/>
        <v>27.998126756166094</v>
      </c>
      <c r="Q612" t="str" cm="1">
        <f t="array" ref="Q612:R612">_xlfn.TEXTSPLIT(O612,"/")</f>
        <v>theater</v>
      </c>
      <c r="R612" t="str">
        <v>plays</v>
      </c>
      <c r="S612" s="7">
        <f t="shared" si="30"/>
        <v>41259.25</v>
      </c>
      <c r="T612" s="7">
        <f t="shared" si="30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28"/>
        <v>0.13853658536585367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>
        <f t="shared" si="29"/>
        <v>75.733333333333334</v>
      </c>
      <c r="Q613" t="str" cm="1">
        <f t="array" ref="Q613:R613">_xlfn.TEXTSPLIT(O613,"/")</f>
        <v>theater</v>
      </c>
      <c r="R613" t="str">
        <v>plays</v>
      </c>
      <c r="S613" s="7">
        <f t="shared" si="30"/>
        <v>41480.208333333336</v>
      </c>
      <c r="T613" s="7">
        <f t="shared" si="30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28"/>
        <v>1.3943548387096774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>
        <f t="shared" si="29"/>
        <v>45.026041666666664</v>
      </c>
      <c r="Q614" t="str" cm="1">
        <f t="array" ref="Q614:R614">_xlfn.TEXTSPLIT(O614,"/")</f>
        <v>music</v>
      </c>
      <c r="R614" t="str">
        <v>electric music</v>
      </c>
      <c r="S614" s="7">
        <f t="shared" si="30"/>
        <v>40474.208333333336</v>
      </c>
      <c r="T614" s="7">
        <f t="shared" si="30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28"/>
        <v>1.74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>
        <f t="shared" si="29"/>
        <v>73.615384615384613</v>
      </c>
      <c r="Q615" t="str" cm="1">
        <f t="array" ref="Q615:R615">_xlfn.TEXTSPLIT(O615,"/")</f>
        <v>theater</v>
      </c>
      <c r="R615" t="str">
        <v>plays</v>
      </c>
      <c r="S615" s="7">
        <f t="shared" si="30"/>
        <v>42973.208333333328</v>
      </c>
      <c r="T615" s="7">
        <f t="shared" si="30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28"/>
        <v>1.5549056603773586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>
        <f t="shared" si="29"/>
        <v>56.991701244813278</v>
      </c>
      <c r="Q616" t="str" cm="1">
        <f t="array" ref="Q616:R616">_xlfn.TEXTSPLIT(O616,"/")</f>
        <v>theater</v>
      </c>
      <c r="R616" t="str">
        <v>plays</v>
      </c>
      <c r="S616" s="7">
        <f t="shared" si="30"/>
        <v>42746.25</v>
      </c>
      <c r="T616" s="7">
        <f t="shared" si="30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28"/>
        <v>1.7044705882352942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>
        <f t="shared" si="29"/>
        <v>85.223529411764702</v>
      </c>
      <c r="Q617" t="str" cm="1">
        <f t="array" ref="Q617:R617">_xlfn.TEXTSPLIT(O617,"/")</f>
        <v>theater</v>
      </c>
      <c r="R617" t="str">
        <v>plays</v>
      </c>
      <c r="S617" s="7">
        <f t="shared" si="30"/>
        <v>42489.208333333328</v>
      </c>
      <c r="T617" s="7">
        <f t="shared" si="30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28"/>
        <v>1.8951562500000001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>
        <f t="shared" si="29"/>
        <v>50.962184873949582</v>
      </c>
      <c r="Q618" t="str" cm="1">
        <f t="array" ref="Q618:R618">_xlfn.TEXTSPLIT(O618,"/")</f>
        <v>music</v>
      </c>
      <c r="R618" t="str">
        <v>indie rock</v>
      </c>
      <c r="S618" s="7">
        <f t="shared" si="30"/>
        <v>41537.208333333336</v>
      </c>
      <c r="T618" s="7">
        <f t="shared" si="30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28"/>
        <v>2.4971428571428573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>
        <f t="shared" si="29"/>
        <v>63.563636363636363</v>
      </c>
      <c r="Q619" t="str" cm="1">
        <f t="array" ref="Q619:R619">_xlfn.TEXTSPLIT(O619,"/")</f>
        <v>theater</v>
      </c>
      <c r="R619" t="str">
        <v>plays</v>
      </c>
      <c r="S619" s="7">
        <f t="shared" si="30"/>
        <v>41794.208333333336</v>
      </c>
      <c r="T619" s="7">
        <f t="shared" si="30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28"/>
        <v>0.48860523665659616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P620">
        <f t="shared" si="29"/>
        <v>80.999165275459092</v>
      </c>
      <c r="Q620" t="str" cm="1">
        <f t="array" ref="Q620:R620">_xlfn.TEXTSPLIT(O620,"/")</f>
        <v>publishing</v>
      </c>
      <c r="R620" t="str">
        <v>nonfiction</v>
      </c>
      <c r="S620" s="7">
        <f t="shared" si="30"/>
        <v>41396.208333333336</v>
      </c>
      <c r="T620" s="7">
        <f t="shared" si="30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28"/>
        <v>0.28461970393057684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P621">
        <f t="shared" si="29"/>
        <v>86.044753086419746</v>
      </c>
      <c r="Q621" t="str" cm="1">
        <f t="array" ref="Q621:R621">_xlfn.TEXTSPLIT(O621,"/")</f>
        <v>theater</v>
      </c>
      <c r="R621" t="str">
        <v>plays</v>
      </c>
      <c r="S621" s="7">
        <f t="shared" si="30"/>
        <v>40669.208333333336</v>
      </c>
      <c r="T621" s="7">
        <f t="shared" si="30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28"/>
        <v>2.6802325581395348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>
        <f t="shared" si="29"/>
        <v>90.0390625</v>
      </c>
      <c r="Q622" t="str" cm="1">
        <f t="array" ref="Q622:R622">_xlfn.TEXTSPLIT(O622,"/")</f>
        <v>photography</v>
      </c>
      <c r="R622" t="str">
        <v>photography books</v>
      </c>
      <c r="S622" s="7">
        <f t="shared" si="30"/>
        <v>42559.208333333328</v>
      </c>
      <c r="T622" s="7">
        <f t="shared" si="30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28"/>
        <v>6.1980078125000002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>
        <f t="shared" si="29"/>
        <v>74.006063432835816</v>
      </c>
      <c r="Q623" t="str" cm="1">
        <f t="array" ref="Q623:R623">_xlfn.TEXTSPLIT(O623,"/")</f>
        <v>theater</v>
      </c>
      <c r="R623" t="str">
        <v>plays</v>
      </c>
      <c r="S623" s="7">
        <f t="shared" si="30"/>
        <v>42626.208333333328</v>
      </c>
      <c r="T623" s="7">
        <f t="shared" si="30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28"/>
        <v>3.1301587301587303E-2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P624">
        <f t="shared" si="29"/>
        <v>92.4375</v>
      </c>
      <c r="Q624" t="str" cm="1">
        <f t="array" ref="Q624:R624">_xlfn.TEXTSPLIT(O624,"/")</f>
        <v>music</v>
      </c>
      <c r="R624" t="str">
        <v>indie rock</v>
      </c>
      <c r="S624" s="7">
        <f t="shared" si="30"/>
        <v>43205.208333333328</v>
      </c>
      <c r="T624" s="7">
        <f t="shared" si="30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28"/>
        <v>1.5992152704135738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>
        <f t="shared" si="29"/>
        <v>55.999257333828446</v>
      </c>
      <c r="Q625" t="str" cm="1">
        <f t="array" ref="Q625:R625">_xlfn.TEXTSPLIT(O625,"/")</f>
        <v>theater</v>
      </c>
      <c r="R625" t="str">
        <v>plays</v>
      </c>
      <c r="S625" s="7">
        <f t="shared" si="30"/>
        <v>42201.208333333328</v>
      </c>
      <c r="T625" s="7">
        <f t="shared" si="30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28"/>
        <v>2.793921568627451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>
        <f t="shared" si="29"/>
        <v>32.983796296296298</v>
      </c>
      <c r="Q626" t="str" cm="1">
        <f t="array" ref="Q626:R626">_xlfn.TEXTSPLIT(O626,"/")</f>
        <v>photography</v>
      </c>
      <c r="R626" t="str">
        <v>photography books</v>
      </c>
      <c r="S626" s="7">
        <f t="shared" si="30"/>
        <v>42029.25</v>
      </c>
      <c r="T626" s="7">
        <f t="shared" si="30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28"/>
        <v>0.77373333333333338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P627">
        <f t="shared" si="29"/>
        <v>93.596774193548384</v>
      </c>
      <c r="Q627" t="str" cm="1">
        <f t="array" ref="Q627:R627">_xlfn.TEXTSPLIT(O627,"/")</f>
        <v>theater</v>
      </c>
      <c r="R627" t="str">
        <v>plays</v>
      </c>
      <c r="S627" s="7">
        <f t="shared" si="30"/>
        <v>43857.25</v>
      </c>
      <c r="T627" s="7">
        <f t="shared" si="30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28"/>
        <v>2.0632812500000002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>
        <f t="shared" si="29"/>
        <v>69.867724867724874</v>
      </c>
      <c r="Q628" t="str" cm="1">
        <f t="array" ref="Q628:R628">_xlfn.TEXTSPLIT(O628,"/")</f>
        <v>theater</v>
      </c>
      <c r="R628" t="str">
        <v>plays</v>
      </c>
      <c r="S628" s="7">
        <f t="shared" si="30"/>
        <v>40449.208333333336</v>
      </c>
      <c r="T628" s="7">
        <f t="shared" si="30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28"/>
        <v>6.9424999999999999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>
        <f t="shared" si="29"/>
        <v>72.129870129870127</v>
      </c>
      <c r="Q629" t="str" cm="1">
        <f t="array" ref="Q629:R629">_xlfn.TEXTSPLIT(O629,"/")</f>
        <v>food</v>
      </c>
      <c r="R629" t="str">
        <v>food trucks</v>
      </c>
      <c r="S629" s="7">
        <f t="shared" si="30"/>
        <v>40345.208333333336</v>
      </c>
      <c r="T629" s="7">
        <f t="shared" si="30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28"/>
        <v>1.5178947368421052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>
        <f t="shared" si="29"/>
        <v>30.041666666666668</v>
      </c>
      <c r="Q630" t="str" cm="1">
        <f t="array" ref="Q630:R630">_xlfn.TEXTSPLIT(O630,"/")</f>
        <v>music</v>
      </c>
      <c r="R630" t="str">
        <v>indie rock</v>
      </c>
      <c r="S630" s="7">
        <f t="shared" si="30"/>
        <v>40455.208333333336</v>
      </c>
      <c r="T630" s="7">
        <f t="shared" si="30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28"/>
        <v>0.64582072176949945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P631">
        <f t="shared" si="29"/>
        <v>73.968000000000004</v>
      </c>
      <c r="Q631" t="str" cm="1">
        <f t="array" ref="Q631:R631">_xlfn.TEXTSPLIT(O631,"/")</f>
        <v>theater</v>
      </c>
      <c r="R631" t="str">
        <v>plays</v>
      </c>
      <c r="S631" s="7">
        <f t="shared" si="30"/>
        <v>42557.208333333328</v>
      </c>
      <c r="T631" s="7">
        <f t="shared" si="30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28"/>
        <v>0.62873684210526315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>
        <f t="shared" si="29"/>
        <v>68.65517241379311</v>
      </c>
      <c r="Q632" t="str" cm="1">
        <f t="array" ref="Q632:R632">_xlfn.TEXTSPLIT(O632,"/")</f>
        <v>theater</v>
      </c>
      <c r="R632" t="str">
        <v>plays</v>
      </c>
      <c r="S632" s="7">
        <f t="shared" si="30"/>
        <v>43586.208333333328</v>
      </c>
      <c r="T632" s="7">
        <f t="shared" si="30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28"/>
        <v>3.1039864864864866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>
        <f t="shared" si="29"/>
        <v>59.992164544564154</v>
      </c>
      <c r="Q633" t="str" cm="1">
        <f t="array" ref="Q633:R633">_xlfn.TEXTSPLIT(O633,"/")</f>
        <v>theater</v>
      </c>
      <c r="R633" t="str">
        <v>plays</v>
      </c>
      <c r="S633" s="7">
        <f t="shared" si="30"/>
        <v>43550.208333333328</v>
      </c>
      <c r="T633" s="7">
        <f t="shared" si="30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28"/>
        <v>0.42859916782246882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>
        <f t="shared" si="29"/>
        <v>111.15827338129496</v>
      </c>
      <c r="Q634" t="str" cm="1">
        <f t="array" ref="Q634:R634">_xlfn.TEXTSPLIT(O634,"/")</f>
        <v>theater</v>
      </c>
      <c r="R634" t="str">
        <v>plays</v>
      </c>
      <c r="S634" s="7">
        <f t="shared" si="30"/>
        <v>41945.208333333336</v>
      </c>
      <c r="T634" s="7">
        <f t="shared" si="30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28"/>
        <v>0.83119402985074631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P635">
        <f t="shared" si="29"/>
        <v>53.038095238095238</v>
      </c>
      <c r="Q635" t="str" cm="1">
        <f t="array" ref="Q635:R635">_xlfn.TEXTSPLIT(O635,"/")</f>
        <v>film &amp; video</v>
      </c>
      <c r="R635" t="str">
        <v>animation</v>
      </c>
      <c r="S635" s="7">
        <f t="shared" si="30"/>
        <v>42315.25</v>
      </c>
      <c r="T635" s="7">
        <f t="shared" si="30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28"/>
        <v>0.78531302876480547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>
        <f t="shared" si="29"/>
        <v>55.985524728588658</v>
      </c>
      <c r="Q636" t="str" cm="1">
        <f t="array" ref="Q636:R636">_xlfn.TEXTSPLIT(O636,"/")</f>
        <v>film &amp; video</v>
      </c>
      <c r="R636" t="str">
        <v>television</v>
      </c>
      <c r="S636" s="7">
        <f t="shared" si="30"/>
        <v>42819.208333333328</v>
      </c>
      <c r="T636" s="7">
        <f t="shared" si="30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28"/>
        <v>1.1409352517985611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>
        <f t="shared" si="29"/>
        <v>69.986760812003524</v>
      </c>
      <c r="Q637" t="str" cm="1">
        <f t="array" ref="Q637:R637">_xlfn.TEXTSPLIT(O637,"/")</f>
        <v>film &amp; video</v>
      </c>
      <c r="R637" t="str">
        <v>television</v>
      </c>
      <c r="S637" s="7">
        <f t="shared" si="30"/>
        <v>41314.25</v>
      </c>
      <c r="T637" s="7">
        <f t="shared" si="30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28"/>
        <v>0.64537683358624176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P638">
        <f t="shared" si="29"/>
        <v>48.998079877112133</v>
      </c>
      <c r="Q638" t="str" cm="1">
        <f t="array" ref="Q638:R638">_xlfn.TEXTSPLIT(O638,"/")</f>
        <v>film &amp; video</v>
      </c>
      <c r="R638" t="str">
        <v>animation</v>
      </c>
      <c r="S638" s="7">
        <f t="shared" si="30"/>
        <v>40926.25</v>
      </c>
      <c r="T638" s="7">
        <f t="shared" si="30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28"/>
        <v>0.79411764705882348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P639">
        <f t="shared" si="29"/>
        <v>103.84615384615384</v>
      </c>
      <c r="Q639" t="str" cm="1">
        <f t="array" ref="Q639:R639">_xlfn.TEXTSPLIT(O639,"/")</f>
        <v>theater</v>
      </c>
      <c r="R639" t="str">
        <v>plays</v>
      </c>
      <c r="S639" s="7">
        <f t="shared" si="30"/>
        <v>42688.25</v>
      </c>
      <c r="T639" s="7">
        <f t="shared" si="30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28"/>
        <v>0.11419117647058824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P640">
        <f t="shared" si="29"/>
        <v>99.127659574468083</v>
      </c>
      <c r="Q640" t="str" cm="1">
        <f t="array" ref="Q640:R640">_xlfn.TEXTSPLIT(O640,"/")</f>
        <v>theater</v>
      </c>
      <c r="R640" t="str">
        <v>plays</v>
      </c>
      <c r="S640" s="7">
        <f t="shared" si="30"/>
        <v>40386.208333333336</v>
      </c>
      <c r="T640" s="7">
        <f t="shared" si="30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28"/>
        <v>0.56186046511627907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>
        <f t="shared" si="29"/>
        <v>107.37777777777778</v>
      </c>
      <c r="Q641" t="str" cm="1">
        <f t="array" ref="Q641:R641">_xlfn.TEXTSPLIT(O641,"/")</f>
        <v>film &amp; video</v>
      </c>
      <c r="R641" t="str">
        <v>drama</v>
      </c>
      <c r="S641" s="7">
        <f t="shared" si="30"/>
        <v>43309.208333333328</v>
      </c>
      <c r="T641" s="7">
        <f t="shared" si="30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31">E642/D642</f>
        <v>0.16501669449081802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P642">
        <f t="shared" si="29"/>
        <v>76.922178988326849</v>
      </c>
      <c r="Q642" t="str" cm="1">
        <f t="array" ref="Q642:R642">_xlfn.TEXTSPLIT(O642,"/")</f>
        <v>theater</v>
      </c>
      <c r="R642" t="str">
        <v>plays</v>
      </c>
      <c r="S642" s="7">
        <f t="shared" si="30"/>
        <v>42387.25</v>
      </c>
      <c r="T642" s="7">
        <f t="shared" si="30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1"/>
        <v>1.1996808510638297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>
        <f t="shared" ref="P643:P706" si="32">IFERROR(E643/H643, 0)</f>
        <v>58.128865979381445</v>
      </c>
      <c r="Q643" t="str" cm="1">
        <f t="array" ref="Q643:R643">_xlfn.TEXTSPLIT(O643,"/")</f>
        <v>theater</v>
      </c>
      <c r="R643" t="str">
        <v>plays</v>
      </c>
      <c r="S643" s="7">
        <f t="shared" si="30"/>
        <v>42786.25</v>
      </c>
      <c r="T643" s="7">
        <f t="shared" si="30"/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1"/>
        <v>1.4545652173913044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>
        <f t="shared" si="32"/>
        <v>103.73643410852713</v>
      </c>
      <c r="Q644" t="str" cm="1">
        <f t="array" ref="Q644:R644">_xlfn.TEXTSPLIT(O644,"/")</f>
        <v>technology</v>
      </c>
      <c r="R644" t="str">
        <v>wearables</v>
      </c>
      <c r="S644" s="7">
        <f t="shared" ref="S644:T707" si="33">(((K644/60)/60)/24)+DATE(1970,1,1)</f>
        <v>43451.25</v>
      </c>
      <c r="T644" s="7">
        <f t="shared" si="33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1"/>
        <v>2.2138255033557046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>
        <f t="shared" si="32"/>
        <v>87.962666666666664</v>
      </c>
      <c r="Q645" t="str" cm="1">
        <f t="array" ref="Q645:R645">_xlfn.TEXTSPLIT(O645,"/")</f>
        <v>theater</v>
      </c>
      <c r="R645" t="str">
        <v>plays</v>
      </c>
      <c r="S645" s="7">
        <f t="shared" si="33"/>
        <v>42795.25</v>
      </c>
      <c r="T645" s="7">
        <f t="shared" si="33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31"/>
        <v>0.48396694214876035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P646">
        <f t="shared" si="32"/>
        <v>28</v>
      </c>
      <c r="Q646" t="str" cm="1">
        <f t="array" ref="Q646:R646">_xlfn.TEXTSPLIT(O646,"/")</f>
        <v>theater</v>
      </c>
      <c r="R646" t="str">
        <v>plays</v>
      </c>
      <c r="S646" s="7">
        <f t="shared" si="33"/>
        <v>43452.25</v>
      </c>
      <c r="T646" s="7">
        <f t="shared" si="33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31"/>
        <v>0.92911504424778757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P647">
        <f t="shared" si="32"/>
        <v>37.999361294443261</v>
      </c>
      <c r="Q647" t="str" cm="1">
        <f t="array" ref="Q647:R647">_xlfn.TEXTSPLIT(O647,"/")</f>
        <v>music</v>
      </c>
      <c r="R647" t="str">
        <v>rock</v>
      </c>
      <c r="S647" s="7">
        <f t="shared" si="33"/>
        <v>43369.208333333328</v>
      </c>
      <c r="T647" s="7">
        <f t="shared" si="33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31"/>
        <v>0.88599797365754818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P648">
        <f t="shared" si="32"/>
        <v>29.999313893653515</v>
      </c>
      <c r="Q648" t="str" cm="1">
        <f t="array" ref="Q648:R648">_xlfn.TEXTSPLIT(O648,"/")</f>
        <v>games</v>
      </c>
      <c r="R648" t="str">
        <v>video games</v>
      </c>
      <c r="S648" s="7">
        <f t="shared" si="33"/>
        <v>41346.208333333336</v>
      </c>
      <c r="T648" s="7">
        <f t="shared" si="33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31"/>
        <v>0.41399999999999998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P649">
        <f t="shared" si="32"/>
        <v>103.5</v>
      </c>
      <c r="Q649" t="str" cm="1">
        <f t="array" ref="Q649:R649">_xlfn.TEXTSPLIT(O649,"/")</f>
        <v>publishing</v>
      </c>
      <c r="R649" t="str">
        <v>translations</v>
      </c>
      <c r="S649" s="7">
        <f t="shared" si="33"/>
        <v>43199.208333333328</v>
      </c>
      <c r="T649" s="7">
        <f t="shared" si="33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31"/>
        <v>0.63056795131845844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>
        <f t="shared" si="32"/>
        <v>85.994467496542185</v>
      </c>
      <c r="Q650" t="str" cm="1">
        <f t="array" ref="Q650:R650">_xlfn.TEXTSPLIT(O650,"/")</f>
        <v>food</v>
      </c>
      <c r="R650" t="str">
        <v>food trucks</v>
      </c>
      <c r="S650" s="7">
        <f t="shared" si="33"/>
        <v>42922.208333333328</v>
      </c>
      <c r="T650" s="7">
        <f t="shared" si="33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31"/>
        <v>0.48482333607230893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P651">
        <f t="shared" si="32"/>
        <v>98.011627906976742</v>
      </c>
      <c r="Q651" t="str" cm="1">
        <f t="array" ref="Q651:R651">_xlfn.TEXTSPLIT(O651,"/")</f>
        <v>theater</v>
      </c>
      <c r="R651" t="str">
        <v>plays</v>
      </c>
      <c r="S651" s="7">
        <f t="shared" si="33"/>
        <v>40471.208333333336</v>
      </c>
      <c r="T651" s="7">
        <f t="shared" si="33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31"/>
        <v>0.02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P652">
        <f t="shared" si="32"/>
        <v>2</v>
      </c>
      <c r="Q652" t="str" cm="1">
        <f t="array" ref="Q652:R652">_xlfn.TEXTSPLIT(O652,"/")</f>
        <v>music</v>
      </c>
      <c r="R652" t="str">
        <v>jazz</v>
      </c>
      <c r="S652" s="7">
        <f t="shared" si="33"/>
        <v>41828.208333333336</v>
      </c>
      <c r="T652" s="7">
        <f t="shared" si="33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31"/>
        <v>0.88479410269445857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P653">
        <f t="shared" si="32"/>
        <v>44.994570837642193</v>
      </c>
      <c r="Q653" t="str" cm="1">
        <f t="array" ref="Q653:R653">_xlfn.TEXTSPLIT(O653,"/")</f>
        <v>film &amp; video</v>
      </c>
      <c r="R653" t="str">
        <v>shorts</v>
      </c>
      <c r="S653" s="7">
        <f t="shared" si="33"/>
        <v>41692.25</v>
      </c>
      <c r="T653" s="7">
        <f t="shared" si="33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31"/>
        <v>1.2684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>
        <f t="shared" si="32"/>
        <v>31.012224938875306</v>
      </c>
      <c r="Q654" t="str" cm="1">
        <f t="array" ref="Q654:R654">_xlfn.TEXTSPLIT(O654,"/")</f>
        <v>technology</v>
      </c>
      <c r="R654" t="str">
        <v>web</v>
      </c>
      <c r="S654" s="7">
        <f t="shared" si="33"/>
        <v>42587.208333333328</v>
      </c>
      <c r="T654" s="7">
        <f t="shared" si="33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31"/>
        <v>23.388333333333332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>
        <f t="shared" si="32"/>
        <v>59.970085470085472</v>
      </c>
      <c r="Q655" t="str" cm="1">
        <f t="array" ref="Q655:R655">_xlfn.TEXTSPLIT(O655,"/")</f>
        <v>technology</v>
      </c>
      <c r="R655" t="str">
        <v>web</v>
      </c>
      <c r="S655" s="7">
        <f t="shared" si="33"/>
        <v>42468.208333333328</v>
      </c>
      <c r="T655" s="7">
        <f t="shared" si="33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31"/>
        <v>5.0838857142857146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>
        <f t="shared" si="32"/>
        <v>58.9973474801061</v>
      </c>
      <c r="Q656" t="str" cm="1">
        <f t="array" ref="Q656:R656">_xlfn.TEXTSPLIT(O656,"/")</f>
        <v>music</v>
      </c>
      <c r="R656" t="str">
        <v>metal</v>
      </c>
      <c r="S656" s="7">
        <f t="shared" si="33"/>
        <v>42240.208333333328</v>
      </c>
      <c r="T656" s="7">
        <f t="shared" si="33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31"/>
        <v>1.9147826086956521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>
        <f t="shared" si="32"/>
        <v>50.045454545454547</v>
      </c>
      <c r="Q657" t="str" cm="1">
        <f t="array" ref="Q657:R657">_xlfn.TEXTSPLIT(O657,"/")</f>
        <v>photography</v>
      </c>
      <c r="R657" t="str">
        <v>photography books</v>
      </c>
      <c r="S657" s="7">
        <f t="shared" si="33"/>
        <v>42796.25</v>
      </c>
      <c r="T657" s="7">
        <f t="shared" si="33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31"/>
        <v>0.42127533783783783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P658">
        <f t="shared" si="32"/>
        <v>98.966269841269835</v>
      </c>
      <c r="Q658" t="str" cm="1">
        <f t="array" ref="Q658:R658">_xlfn.TEXTSPLIT(O658,"/")</f>
        <v>food</v>
      </c>
      <c r="R658" t="str">
        <v>food trucks</v>
      </c>
      <c r="S658" s="7">
        <f t="shared" si="33"/>
        <v>43097.25</v>
      </c>
      <c r="T658" s="7">
        <f t="shared" si="33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31"/>
        <v>8.2400000000000001E-2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P659">
        <f t="shared" si="32"/>
        <v>58.857142857142854</v>
      </c>
      <c r="Q659" t="str" cm="1">
        <f t="array" ref="Q659:R659">_xlfn.TEXTSPLIT(O659,"/")</f>
        <v>film &amp; video</v>
      </c>
      <c r="R659" t="str">
        <v>science fiction</v>
      </c>
      <c r="S659" s="7">
        <f t="shared" si="33"/>
        <v>43096.25</v>
      </c>
      <c r="T659" s="7">
        <f t="shared" si="33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31"/>
        <v>0.60064638783269964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>
        <f t="shared" si="32"/>
        <v>81.010256410256417</v>
      </c>
      <c r="Q660" t="str" cm="1">
        <f t="array" ref="Q660:R660">_xlfn.TEXTSPLIT(O660,"/")</f>
        <v>music</v>
      </c>
      <c r="R660" t="str">
        <v>rock</v>
      </c>
      <c r="S660" s="7">
        <f t="shared" si="33"/>
        <v>42246.208333333328</v>
      </c>
      <c r="T660" s="7">
        <f t="shared" si="33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31"/>
        <v>0.47232808616404309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P661">
        <f t="shared" si="32"/>
        <v>76.013333333333335</v>
      </c>
      <c r="Q661" t="str" cm="1">
        <f t="array" ref="Q661:R661">_xlfn.TEXTSPLIT(O661,"/")</f>
        <v>film &amp; video</v>
      </c>
      <c r="R661" t="str">
        <v>documentary</v>
      </c>
      <c r="S661" s="7">
        <f t="shared" si="33"/>
        <v>40570.25</v>
      </c>
      <c r="T661" s="7">
        <f t="shared" si="33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31"/>
        <v>0.81736263736263737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P662">
        <f t="shared" si="32"/>
        <v>96.597402597402592</v>
      </c>
      <c r="Q662" t="str" cm="1">
        <f t="array" ref="Q662:R662">_xlfn.TEXTSPLIT(O662,"/")</f>
        <v>theater</v>
      </c>
      <c r="R662" t="str">
        <v>plays</v>
      </c>
      <c r="S662" s="7">
        <f t="shared" si="33"/>
        <v>42237.208333333328</v>
      </c>
      <c r="T662" s="7">
        <f t="shared" si="33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31"/>
        <v>0.54187265917603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P663">
        <f t="shared" si="32"/>
        <v>76.957446808510639</v>
      </c>
      <c r="Q663" t="str" cm="1">
        <f t="array" ref="Q663:R663">_xlfn.TEXTSPLIT(O663,"/")</f>
        <v>music</v>
      </c>
      <c r="R663" t="str">
        <v>jazz</v>
      </c>
      <c r="S663" s="7">
        <f t="shared" si="33"/>
        <v>40996.208333333336</v>
      </c>
      <c r="T663" s="7">
        <f t="shared" si="33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31"/>
        <v>0.97868131868131869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P664">
        <f t="shared" si="32"/>
        <v>67.984732824427482</v>
      </c>
      <c r="Q664" t="str" cm="1">
        <f t="array" ref="Q664:R664">_xlfn.TEXTSPLIT(O664,"/")</f>
        <v>theater</v>
      </c>
      <c r="R664" t="str">
        <v>plays</v>
      </c>
      <c r="S664" s="7">
        <f t="shared" si="33"/>
        <v>43443.25</v>
      </c>
      <c r="T664" s="7">
        <f t="shared" si="33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31"/>
        <v>0.77239999999999998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P665">
        <f t="shared" si="32"/>
        <v>88.781609195402297</v>
      </c>
      <c r="Q665" t="str" cm="1">
        <f t="array" ref="Q665:R665">_xlfn.TEXTSPLIT(O665,"/")</f>
        <v>theater</v>
      </c>
      <c r="R665" t="str">
        <v>plays</v>
      </c>
      <c r="S665" s="7">
        <f t="shared" si="33"/>
        <v>40458.208333333336</v>
      </c>
      <c r="T665" s="7">
        <f t="shared" si="33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31"/>
        <v>0.33464735516372796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P666">
        <f t="shared" si="32"/>
        <v>24.99623706491063</v>
      </c>
      <c r="Q666" t="str" cm="1">
        <f t="array" ref="Q666:R666">_xlfn.TEXTSPLIT(O666,"/")</f>
        <v>music</v>
      </c>
      <c r="R666" t="str">
        <v>jazz</v>
      </c>
      <c r="S666" s="7">
        <f t="shared" si="33"/>
        <v>40959.25</v>
      </c>
      <c r="T666" s="7">
        <f t="shared" si="33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31"/>
        <v>2.3958823529411766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>
        <f t="shared" si="32"/>
        <v>44.922794117647058</v>
      </c>
      <c r="Q667" t="str" cm="1">
        <f t="array" ref="Q667:R667">_xlfn.TEXTSPLIT(O667,"/")</f>
        <v>film &amp; video</v>
      </c>
      <c r="R667" t="str">
        <v>documentary</v>
      </c>
      <c r="S667" s="7">
        <f t="shared" si="33"/>
        <v>40733.208333333336</v>
      </c>
      <c r="T667" s="7">
        <f t="shared" si="33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31"/>
        <v>0.64032258064516134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>
        <f t="shared" si="32"/>
        <v>79.400000000000006</v>
      </c>
      <c r="Q668" t="str" cm="1">
        <f t="array" ref="Q668:R668">_xlfn.TEXTSPLIT(O668,"/")</f>
        <v>theater</v>
      </c>
      <c r="R668" t="str">
        <v>plays</v>
      </c>
      <c r="S668" s="7">
        <f t="shared" si="33"/>
        <v>41516.208333333336</v>
      </c>
      <c r="T668" s="7">
        <f t="shared" si="33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31"/>
        <v>1.7615942028985507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>
        <f t="shared" si="32"/>
        <v>29.009546539379475</v>
      </c>
      <c r="Q669" t="str" cm="1">
        <f t="array" ref="Q669:R669">_xlfn.TEXTSPLIT(O669,"/")</f>
        <v>journalism</v>
      </c>
      <c r="R669" t="str">
        <v>audio</v>
      </c>
      <c r="S669" s="7">
        <f t="shared" si="33"/>
        <v>41892.208333333336</v>
      </c>
      <c r="T669" s="7">
        <f t="shared" si="33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31"/>
        <v>0.20338181818181819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P670">
        <f t="shared" si="32"/>
        <v>73.59210526315789</v>
      </c>
      <c r="Q670" t="str" cm="1">
        <f t="array" ref="Q670:R670">_xlfn.TEXTSPLIT(O670,"/")</f>
        <v>theater</v>
      </c>
      <c r="R670" t="str">
        <v>plays</v>
      </c>
      <c r="S670" s="7">
        <f t="shared" si="33"/>
        <v>41122.208333333336</v>
      </c>
      <c r="T670" s="7">
        <f t="shared" si="33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31"/>
        <v>3.5864754098360656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>
        <f t="shared" si="32"/>
        <v>107.97038864898211</v>
      </c>
      <c r="Q671" t="str" cm="1">
        <f t="array" ref="Q671:R671">_xlfn.TEXTSPLIT(O671,"/")</f>
        <v>theater</v>
      </c>
      <c r="R671" t="str">
        <v>plays</v>
      </c>
      <c r="S671" s="7">
        <f t="shared" si="33"/>
        <v>42912.208333333328</v>
      </c>
      <c r="T671" s="7">
        <f t="shared" si="33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31"/>
        <v>4.6885802469135802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>
        <f t="shared" si="32"/>
        <v>68.987284287011803</v>
      </c>
      <c r="Q672" t="str" cm="1">
        <f t="array" ref="Q672:R672">_xlfn.TEXTSPLIT(O672,"/")</f>
        <v>music</v>
      </c>
      <c r="R672" t="str">
        <v>indie rock</v>
      </c>
      <c r="S672" s="7">
        <f t="shared" si="33"/>
        <v>42425.25</v>
      </c>
      <c r="T672" s="7">
        <f t="shared" si="33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31"/>
        <v>1.220563524590164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>
        <f t="shared" si="32"/>
        <v>111.02236719478098</v>
      </c>
      <c r="Q673" t="str" cm="1">
        <f t="array" ref="Q673:R673">_xlfn.TEXTSPLIT(O673,"/")</f>
        <v>theater</v>
      </c>
      <c r="R673" t="str">
        <v>plays</v>
      </c>
      <c r="S673" s="7">
        <f t="shared" si="33"/>
        <v>40390.208333333336</v>
      </c>
      <c r="T673" s="7">
        <f t="shared" si="33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31"/>
        <v>0.55931783729156137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P674">
        <f t="shared" si="32"/>
        <v>24.997515808491418</v>
      </c>
      <c r="Q674" t="str" cm="1">
        <f t="array" ref="Q674:R674">_xlfn.TEXTSPLIT(O674,"/")</f>
        <v>theater</v>
      </c>
      <c r="R674" t="str">
        <v>plays</v>
      </c>
      <c r="S674" s="7">
        <f t="shared" si="33"/>
        <v>43180.208333333328</v>
      </c>
      <c r="T674" s="7">
        <f t="shared" si="33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31"/>
        <v>0.43660714285714286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P675">
        <f t="shared" si="32"/>
        <v>42.155172413793103</v>
      </c>
      <c r="Q675" t="str" cm="1">
        <f t="array" ref="Q675:R675">_xlfn.TEXTSPLIT(O675,"/")</f>
        <v>music</v>
      </c>
      <c r="R675" t="str">
        <v>indie rock</v>
      </c>
      <c r="S675" s="7">
        <f t="shared" si="33"/>
        <v>42475.208333333328</v>
      </c>
      <c r="T675" s="7">
        <f t="shared" si="33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31"/>
        <v>0.33538371411833628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>
        <f t="shared" si="32"/>
        <v>47.003284072249592</v>
      </c>
      <c r="Q676" t="str" cm="1">
        <f t="array" ref="Q676:R676">_xlfn.TEXTSPLIT(O676,"/")</f>
        <v>photography</v>
      </c>
      <c r="R676" t="str">
        <v>photography books</v>
      </c>
      <c r="S676" s="7">
        <f t="shared" si="33"/>
        <v>40774.208333333336</v>
      </c>
      <c r="T676" s="7">
        <f t="shared" si="33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31"/>
        <v>1.2297938144329896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>
        <f t="shared" si="32"/>
        <v>36.0392749244713</v>
      </c>
      <c r="Q677" t="str" cm="1">
        <f t="array" ref="Q677:R677">_xlfn.TEXTSPLIT(O677,"/")</f>
        <v>journalism</v>
      </c>
      <c r="R677" t="str">
        <v>audio</v>
      </c>
      <c r="S677" s="7">
        <f t="shared" si="33"/>
        <v>43719.208333333328</v>
      </c>
      <c r="T677" s="7">
        <f t="shared" si="33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31"/>
        <v>1.8974959871589085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>
        <f t="shared" si="32"/>
        <v>101.03760683760684</v>
      </c>
      <c r="Q678" t="str" cm="1">
        <f t="array" ref="Q678:R678">_xlfn.TEXTSPLIT(O678,"/")</f>
        <v>photography</v>
      </c>
      <c r="R678" t="str">
        <v>photography books</v>
      </c>
      <c r="S678" s="7">
        <f t="shared" si="33"/>
        <v>41178.208333333336</v>
      </c>
      <c r="T678" s="7">
        <f t="shared" si="33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31"/>
        <v>0.83622641509433959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P679">
        <f t="shared" si="32"/>
        <v>39.927927927927925</v>
      </c>
      <c r="Q679" t="str" cm="1">
        <f t="array" ref="Q679:R679">_xlfn.TEXTSPLIT(O679,"/")</f>
        <v>publishing</v>
      </c>
      <c r="R679" t="str">
        <v>fiction</v>
      </c>
      <c r="S679" s="7">
        <f t="shared" si="33"/>
        <v>42561.208333333328</v>
      </c>
      <c r="T679" s="7">
        <f t="shared" si="33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31"/>
        <v>0.17968844221105529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>
        <f t="shared" si="32"/>
        <v>83.158139534883716</v>
      </c>
      <c r="Q680" t="str" cm="1">
        <f t="array" ref="Q680:R680">_xlfn.TEXTSPLIT(O680,"/")</f>
        <v>film &amp; video</v>
      </c>
      <c r="R680" t="str">
        <v>drama</v>
      </c>
      <c r="S680" s="7">
        <f t="shared" si="33"/>
        <v>43484.25</v>
      </c>
      <c r="T680" s="7">
        <f t="shared" si="33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31"/>
        <v>10.365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>
        <f t="shared" si="32"/>
        <v>39.97520661157025</v>
      </c>
      <c r="Q681" t="str" cm="1">
        <f t="array" ref="Q681:R681">_xlfn.TEXTSPLIT(O681,"/")</f>
        <v>food</v>
      </c>
      <c r="R681" t="str">
        <v>food trucks</v>
      </c>
      <c r="S681" s="7">
        <f t="shared" si="33"/>
        <v>43756.208333333328</v>
      </c>
      <c r="T681" s="7">
        <f t="shared" si="33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31"/>
        <v>0.97405219780219776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P682">
        <f t="shared" si="32"/>
        <v>47.993908629441627</v>
      </c>
      <c r="Q682" t="str" cm="1">
        <f t="array" ref="Q682:R682">_xlfn.TEXTSPLIT(O682,"/")</f>
        <v>games</v>
      </c>
      <c r="R682" t="str">
        <v>mobile games</v>
      </c>
      <c r="S682" s="7">
        <f t="shared" si="33"/>
        <v>43813.25</v>
      </c>
      <c r="T682" s="7">
        <f t="shared" si="33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31"/>
        <v>0.86386203150461705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P683">
        <f t="shared" si="32"/>
        <v>95.978877489438744</v>
      </c>
      <c r="Q683" t="str" cm="1">
        <f t="array" ref="Q683:R683">_xlfn.TEXTSPLIT(O683,"/")</f>
        <v>theater</v>
      </c>
      <c r="R683" t="str">
        <v>plays</v>
      </c>
      <c r="S683" s="7">
        <f t="shared" si="33"/>
        <v>40898.25</v>
      </c>
      <c r="T683" s="7">
        <f t="shared" si="33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31"/>
        <v>1.5016666666666667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>
        <f t="shared" si="32"/>
        <v>78.728155339805824</v>
      </c>
      <c r="Q684" t="str" cm="1">
        <f t="array" ref="Q684:R684">_xlfn.TEXTSPLIT(O684,"/")</f>
        <v>theater</v>
      </c>
      <c r="R684" t="str">
        <v>plays</v>
      </c>
      <c r="S684" s="7">
        <f t="shared" si="33"/>
        <v>41619.25</v>
      </c>
      <c r="T684" s="7">
        <f t="shared" si="33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31"/>
        <v>3.5843478260869563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>
        <f t="shared" si="32"/>
        <v>56.081632653061227</v>
      </c>
      <c r="Q685" t="str" cm="1">
        <f t="array" ref="Q685:R685">_xlfn.TEXTSPLIT(O685,"/")</f>
        <v>theater</v>
      </c>
      <c r="R685" t="str">
        <v>plays</v>
      </c>
      <c r="S685" s="7">
        <f t="shared" si="33"/>
        <v>43359.208333333328</v>
      </c>
      <c r="T685" s="7">
        <f t="shared" si="33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31"/>
        <v>5.4285714285714288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>
        <f t="shared" si="32"/>
        <v>69.090909090909093</v>
      </c>
      <c r="Q686" t="str" cm="1">
        <f t="array" ref="Q686:R686">_xlfn.TEXTSPLIT(O686,"/")</f>
        <v>publishing</v>
      </c>
      <c r="R686" t="str">
        <v>nonfiction</v>
      </c>
      <c r="S686" s="7">
        <f t="shared" si="33"/>
        <v>40358.208333333336</v>
      </c>
      <c r="T686" s="7">
        <f t="shared" si="33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31"/>
        <v>0.67500714285714281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P687">
        <f t="shared" si="32"/>
        <v>102.05291576673866</v>
      </c>
      <c r="Q687" t="str" cm="1">
        <f t="array" ref="Q687:R687">_xlfn.TEXTSPLIT(O687,"/")</f>
        <v>theater</v>
      </c>
      <c r="R687" t="str">
        <v>plays</v>
      </c>
      <c r="S687" s="7">
        <f t="shared" si="33"/>
        <v>42239.208333333328</v>
      </c>
      <c r="T687" s="7">
        <f t="shared" si="33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31"/>
        <v>1.9174666666666667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>
        <f t="shared" si="32"/>
        <v>107.32089552238806</v>
      </c>
      <c r="Q688" t="str" cm="1">
        <f t="array" ref="Q688:R688">_xlfn.TEXTSPLIT(O688,"/")</f>
        <v>technology</v>
      </c>
      <c r="R688" t="str">
        <v>wearables</v>
      </c>
      <c r="S688" s="7">
        <f t="shared" si="33"/>
        <v>43186.208333333328</v>
      </c>
      <c r="T688" s="7">
        <f t="shared" si="33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31"/>
        <v>9.32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>
        <f t="shared" si="32"/>
        <v>51.970260223048328</v>
      </c>
      <c r="Q689" t="str" cm="1">
        <f t="array" ref="Q689:R689">_xlfn.TEXTSPLIT(O689,"/")</f>
        <v>theater</v>
      </c>
      <c r="R689" t="str">
        <v>plays</v>
      </c>
      <c r="S689" s="7">
        <f t="shared" si="33"/>
        <v>42806.25</v>
      </c>
      <c r="T689" s="7">
        <f t="shared" si="33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31"/>
        <v>4.2927586206896553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>
        <f t="shared" si="32"/>
        <v>71.137142857142862</v>
      </c>
      <c r="Q690" t="str" cm="1">
        <f t="array" ref="Q690:R690">_xlfn.TEXTSPLIT(O690,"/")</f>
        <v>film &amp; video</v>
      </c>
      <c r="R690" t="str">
        <v>television</v>
      </c>
      <c r="S690" s="7">
        <f t="shared" si="33"/>
        <v>43475.25</v>
      </c>
      <c r="T690" s="7">
        <f t="shared" si="33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31"/>
        <v>1.0065753424657535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>
        <f t="shared" si="32"/>
        <v>106.49275362318841</v>
      </c>
      <c r="Q691" t="str" cm="1">
        <f t="array" ref="Q691:R691">_xlfn.TEXTSPLIT(O691,"/")</f>
        <v>technology</v>
      </c>
      <c r="R691" t="str">
        <v>web</v>
      </c>
      <c r="S691" s="7">
        <f t="shared" si="33"/>
        <v>41576.208333333336</v>
      </c>
      <c r="T691" s="7">
        <f t="shared" si="33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31"/>
        <v>2.266111111111111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>
        <f t="shared" si="32"/>
        <v>42.93684210526316</v>
      </c>
      <c r="Q692" t="str" cm="1">
        <f t="array" ref="Q692:R692">_xlfn.TEXTSPLIT(O692,"/")</f>
        <v>film &amp; video</v>
      </c>
      <c r="R692" t="str">
        <v>documentary</v>
      </c>
      <c r="S692" s="7">
        <f t="shared" si="33"/>
        <v>40874.25</v>
      </c>
      <c r="T692" s="7">
        <f t="shared" si="33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31"/>
        <v>1.4238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>
        <f t="shared" si="32"/>
        <v>30.037974683544302</v>
      </c>
      <c r="Q693" t="str" cm="1">
        <f t="array" ref="Q693:R693">_xlfn.TEXTSPLIT(O693,"/")</f>
        <v>film &amp; video</v>
      </c>
      <c r="R693" t="str">
        <v>documentary</v>
      </c>
      <c r="S693" s="7">
        <f t="shared" si="33"/>
        <v>41185.208333333336</v>
      </c>
      <c r="T693" s="7">
        <f t="shared" si="33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31"/>
        <v>0.90633333333333332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P694">
        <f t="shared" si="32"/>
        <v>70.623376623376629</v>
      </c>
      <c r="Q694" t="str" cm="1">
        <f t="array" ref="Q694:R694">_xlfn.TEXTSPLIT(O694,"/")</f>
        <v>music</v>
      </c>
      <c r="R694" t="str">
        <v>rock</v>
      </c>
      <c r="S694" s="7">
        <f t="shared" si="33"/>
        <v>43655.208333333328</v>
      </c>
      <c r="T694" s="7">
        <f t="shared" si="33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31"/>
        <v>0.63966740576496672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P695">
        <f t="shared" si="32"/>
        <v>66.016018306636155</v>
      </c>
      <c r="Q695" t="str" cm="1">
        <f t="array" ref="Q695:R695">_xlfn.TEXTSPLIT(O695,"/")</f>
        <v>theater</v>
      </c>
      <c r="R695" t="str">
        <v>plays</v>
      </c>
      <c r="S695" s="7">
        <f t="shared" si="33"/>
        <v>43025.208333333328</v>
      </c>
      <c r="T695" s="7">
        <f t="shared" si="33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31"/>
        <v>0.84131868131868137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P696">
        <f t="shared" si="32"/>
        <v>96.911392405063296</v>
      </c>
      <c r="Q696" t="str" cm="1">
        <f t="array" ref="Q696:R696">_xlfn.TEXTSPLIT(O696,"/")</f>
        <v>theater</v>
      </c>
      <c r="R696" t="str">
        <v>plays</v>
      </c>
      <c r="S696" s="7">
        <f t="shared" si="33"/>
        <v>43066.25</v>
      </c>
      <c r="T696" s="7">
        <f t="shared" si="33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31"/>
        <v>1.3393478260869565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>
        <f t="shared" si="32"/>
        <v>62.867346938775512</v>
      </c>
      <c r="Q697" t="str" cm="1">
        <f t="array" ref="Q697:R697">_xlfn.TEXTSPLIT(O697,"/")</f>
        <v>music</v>
      </c>
      <c r="R697" t="str">
        <v>rock</v>
      </c>
      <c r="S697" s="7">
        <f t="shared" si="33"/>
        <v>42322.25</v>
      </c>
      <c r="T697" s="7">
        <f t="shared" si="33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31"/>
        <v>0.59042047531992692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P698">
        <f t="shared" si="32"/>
        <v>108.98537682789652</v>
      </c>
      <c r="Q698" t="str" cm="1">
        <f t="array" ref="Q698:R698">_xlfn.TEXTSPLIT(O698,"/")</f>
        <v>theater</v>
      </c>
      <c r="R698" t="str">
        <v>plays</v>
      </c>
      <c r="S698" s="7">
        <f t="shared" si="33"/>
        <v>42114.208333333328</v>
      </c>
      <c r="T698" s="7">
        <f t="shared" si="33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31"/>
        <v>1.5280062063615205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>
        <f t="shared" si="32"/>
        <v>26.999314599040439</v>
      </c>
      <c r="Q699" t="str" cm="1">
        <f t="array" ref="Q699:R699">_xlfn.TEXTSPLIT(O699,"/")</f>
        <v>music</v>
      </c>
      <c r="R699" t="str">
        <v>electric music</v>
      </c>
      <c r="S699" s="7">
        <f t="shared" si="33"/>
        <v>43190.208333333328</v>
      </c>
      <c r="T699" s="7">
        <f t="shared" si="33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31"/>
        <v>4.466912114014252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>
        <f t="shared" si="32"/>
        <v>65.004147943311438</v>
      </c>
      <c r="Q700" t="str" cm="1">
        <f t="array" ref="Q700:R700">_xlfn.TEXTSPLIT(O700,"/")</f>
        <v>technology</v>
      </c>
      <c r="R700" t="str">
        <v>wearables</v>
      </c>
      <c r="S700" s="7">
        <f t="shared" si="33"/>
        <v>40871.25</v>
      </c>
      <c r="T700" s="7">
        <f t="shared" si="33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31"/>
        <v>0.8439189189189189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P701">
        <f t="shared" si="32"/>
        <v>111.51785714285714</v>
      </c>
      <c r="Q701" t="str" cm="1">
        <f t="array" ref="Q701:R701">_xlfn.TEXTSPLIT(O701,"/")</f>
        <v>film &amp; video</v>
      </c>
      <c r="R701" t="str">
        <v>drama</v>
      </c>
      <c r="S701" s="7">
        <f t="shared" si="33"/>
        <v>43641.208333333328</v>
      </c>
      <c r="T701" s="7">
        <f t="shared" si="33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31"/>
        <v>0.03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P702">
        <f t="shared" si="32"/>
        <v>3</v>
      </c>
      <c r="Q702" t="str" cm="1">
        <f t="array" ref="Q702:R702">_xlfn.TEXTSPLIT(O702,"/")</f>
        <v>technology</v>
      </c>
      <c r="R702" t="str">
        <v>wearables</v>
      </c>
      <c r="S702" s="7">
        <f t="shared" si="33"/>
        <v>40203.25</v>
      </c>
      <c r="T702" s="7">
        <f t="shared" si="33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31"/>
        <v>1.7502692307692307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>
        <f t="shared" si="32"/>
        <v>110.99268292682927</v>
      </c>
      <c r="Q703" t="str" cm="1">
        <f t="array" ref="Q703:R703">_xlfn.TEXTSPLIT(O703,"/")</f>
        <v>theater</v>
      </c>
      <c r="R703" t="str">
        <v>plays</v>
      </c>
      <c r="S703" s="7">
        <f t="shared" si="33"/>
        <v>40629.208333333336</v>
      </c>
      <c r="T703" s="7">
        <f t="shared" si="33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31"/>
        <v>0.54137931034482756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P704">
        <f t="shared" si="32"/>
        <v>56.746987951807228</v>
      </c>
      <c r="Q704" t="str" cm="1">
        <f t="array" ref="Q704:R704">_xlfn.TEXTSPLIT(O704,"/")</f>
        <v>technology</v>
      </c>
      <c r="R704" t="str">
        <v>wearables</v>
      </c>
      <c r="S704" s="7">
        <f t="shared" si="33"/>
        <v>41477.208333333336</v>
      </c>
      <c r="T704" s="7">
        <f t="shared" si="33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31"/>
        <v>3.1187381703470032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>
        <f t="shared" si="32"/>
        <v>97.020608439646708</v>
      </c>
      <c r="Q705" t="str" cm="1">
        <f t="array" ref="Q705:R705">_xlfn.TEXTSPLIT(O705,"/")</f>
        <v>publishing</v>
      </c>
      <c r="R705" t="str">
        <v>translations</v>
      </c>
      <c r="S705" s="7">
        <f t="shared" si="33"/>
        <v>41020.208333333336</v>
      </c>
      <c r="T705" s="7">
        <f t="shared" si="33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34">E706/D706</f>
        <v>1.2278160919540231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>
        <f t="shared" si="32"/>
        <v>92.08620689655173</v>
      </c>
      <c r="Q706" t="str" cm="1">
        <f t="array" ref="Q706:R706">_xlfn.TEXTSPLIT(O706,"/")</f>
        <v>film &amp; video</v>
      </c>
      <c r="R706" t="str">
        <v>animation</v>
      </c>
      <c r="S706" s="7">
        <f t="shared" si="33"/>
        <v>42555.208333333328</v>
      </c>
      <c r="T706" s="7">
        <f t="shared" si="33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34"/>
        <v>0.99026517383618151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P707">
        <f t="shared" ref="P707:P770" si="35">IFERROR(E707/H707, 0)</f>
        <v>82.986666666666665</v>
      </c>
      <c r="Q707" t="str" cm="1">
        <f t="array" ref="Q707:R707">_xlfn.TEXTSPLIT(O707,"/")</f>
        <v>publishing</v>
      </c>
      <c r="R707" t="str">
        <v>nonfiction</v>
      </c>
      <c r="S707" s="7">
        <f t="shared" si="33"/>
        <v>41619.25</v>
      </c>
      <c r="T707" s="7">
        <f t="shared" si="33"/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34"/>
        <v>1.278468634686347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>
        <f t="shared" si="35"/>
        <v>103.03791821561339</v>
      </c>
      <c r="Q708" t="str" cm="1">
        <f t="array" ref="Q708:R708">_xlfn.TEXTSPLIT(O708,"/")</f>
        <v>technology</v>
      </c>
      <c r="R708" t="str">
        <v>web</v>
      </c>
      <c r="S708" s="7">
        <f t="shared" ref="S708:T771" si="36">(((K708/60)/60)/24)+DATE(1970,1,1)</f>
        <v>43471.25</v>
      </c>
      <c r="T708" s="7">
        <f t="shared" si="36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34"/>
        <v>1.5861643835616439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>
        <f t="shared" si="35"/>
        <v>68.922619047619051</v>
      </c>
      <c r="Q709" t="str" cm="1">
        <f t="array" ref="Q709:R709">_xlfn.TEXTSPLIT(O709,"/")</f>
        <v>film &amp; video</v>
      </c>
      <c r="R709" t="str">
        <v>drama</v>
      </c>
      <c r="S709" s="7">
        <f t="shared" si="36"/>
        <v>43442.25</v>
      </c>
      <c r="T709" s="7">
        <f t="shared" si="36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34"/>
        <v>7.0705882352941174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>
        <f t="shared" si="35"/>
        <v>87.737226277372258</v>
      </c>
      <c r="Q710" t="str" cm="1">
        <f t="array" ref="Q710:R710">_xlfn.TEXTSPLIT(O710,"/")</f>
        <v>theater</v>
      </c>
      <c r="R710" t="str">
        <v>plays</v>
      </c>
      <c r="S710" s="7">
        <f t="shared" si="36"/>
        <v>42877.208333333328</v>
      </c>
      <c r="T710" s="7">
        <f t="shared" si="36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34"/>
        <v>1.4238775510204082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>
        <f t="shared" si="35"/>
        <v>75.021505376344081</v>
      </c>
      <c r="Q711" t="str" cm="1">
        <f t="array" ref="Q711:R711">_xlfn.TEXTSPLIT(O711,"/")</f>
        <v>theater</v>
      </c>
      <c r="R711" t="str">
        <v>plays</v>
      </c>
      <c r="S711" s="7">
        <f t="shared" si="36"/>
        <v>41018.208333333336</v>
      </c>
      <c r="T711" s="7">
        <f t="shared" si="36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34"/>
        <v>1.4786046511627906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>
        <f t="shared" si="35"/>
        <v>50.863999999999997</v>
      </c>
      <c r="Q712" t="str" cm="1">
        <f t="array" ref="Q712:R712">_xlfn.TEXTSPLIT(O712,"/")</f>
        <v>theater</v>
      </c>
      <c r="R712" t="str">
        <v>plays</v>
      </c>
      <c r="S712" s="7">
        <f t="shared" si="36"/>
        <v>43295.208333333328</v>
      </c>
      <c r="T712" s="7">
        <f t="shared" si="36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34"/>
        <v>0.20322580645161289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P713">
        <f t="shared" si="35"/>
        <v>90</v>
      </c>
      <c r="Q713" t="str" cm="1">
        <f t="array" ref="Q713:R713">_xlfn.TEXTSPLIT(O713,"/")</f>
        <v>theater</v>
      </c>
      <c r="R713" t="str">
        <v>plays</v>
      </c>
      <c r="S713" s="7">
        <f t="shared" si="36"/>
        <v>42393.25</v>
      </c>
      <c r="T713" s="7">
        <f t="shared" si="36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34"/>
        <v>18.40625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>
        <f t="shared" si="35"/>
        <v>72.896039603960389</v>
      </c>
      <c r="Q714" t="str" cm="1">
        <f t="array" ref="Q714:R714">_xlfn.TEXTSPLIT(O714,"/")</f>
        <v>theater</v>
      </c>
      <c r="R714" t="str">
        <v>plays</v>
      </c>
      <c r="S714" s="7">
        <f t="shared" si="36"/>
        <v>42559.208333333328</v>
      </c>
      <c r="T714" s="7">
        <f t="shared" si="36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34"/>
        <v>1.6194202898550725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>
        <f t="shared" si="35"/>
        <v>108.48543689320388</v>
      </c>
      <c r="Q715" t="str" cm="1">
        <f t="array" ref="Q715:R715">_xlfn.TEXTSPLIT(O715,"/")</f>
        <v>publishing</v>
      </c>
      <c r="R715" t="str">
        <v>radio &amp; podcasts</v>
      </c>
      <c r="S715" s="7">
        <f t="shared" si="36"/>
        <v>42604.208333333328</v>
      </c>
      <c r="T715" s="7">
        <f t="shared" si="36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34"/>
        <v>4.7282077922077921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>
        <f t="shared" si="35"/>
        <v>101.98095238095237</v>
      </c>
      <c r="Q716" t="str" cm="1">
        <f t="array" ref="Q716:R716">_xlfn.TEXTSPLIT(O716,"/")</f>
        <v>music</v>
      </c>
      <c r="R716" t="str">
        <v>rock</v>
      </c>
      <c r="S716" s="7">
        <f t="shared" si="36"/>
        <v>41870.208333333336</v>
      </c>
      <c r="T716" s="7">
        <f t="shared" si="36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34"/>
        <v>0.24466101694915254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P717">
        <f t="shared" si="35"/>
        <v>44.009146341463413</v>
      </c>
      <c r="Q717" t="str" cm="1">
        <f t="array" ref="Q717:R717">_xlfn.TEXTSPLIT(O717,"/")</f>
        <v>games</v>
      </c>
      <c r="R717" t="str">
        <v>mobile games</v>
      </c>
      <c r="S717" s="7">
        <f t="shared" si="36"/>
        <v>40397.208333333336</v>
      </c>
      <c r="T717" s="7">
        <f t="shared" si="36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34"/>
        <v>5.1764999999999999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>
        <f t="shared" si="35"/>
        <v>65.942675159235662</v>
      </c>
      <c r="Q718" t="str" cm="1">
        <f t="array" ref="Q718:R718">_xlfn.TEXTSPLIT(O718,"/")</f>
        <v>theater</v>
      </c>
      <c r="R718" t="str">
        <v>plays</v>
      </c>
      <c r="S718" s="7">
        <f t="shared" si="36"/>
        <v>41465.208333333336</v>
      </c>
      <c r="T718" s="7">
        <f t="shared" si="36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34"/>
        <v>2.4764285714285714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>
        <f t="shared" si="35"/>
        <v>24.987387387387386</v>
      </c>
      <c r="Q719" t="str" cm="1">
        <f t="array" ref="Q719:R719">_xlfn.TEXTSPLIT(O719,"/")</f>
        <v>film &amp; video</v>
      </c>
      <c r="R719" t="str">
        <v>documentary</v>
      </c>
      <c r="S719" s="7">
        <f t="shared" si="36"/>
        <v>40777.208333333336</v>
      </c>
      <c r="T719" s="7">
        <f t="shared" si="36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34"/>
        <v>1.0020481927710843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>
        <f t="shared" si="35"/>
        <v>28.003367003367003</v>
      </c>
      <c r="Q720" t="str" cm="1">
        <f t="array" ref="Q720:R720">_xlfn.TEXTSPLIT(O720,"/")</f>
        <v>technology</v>
      </c>
      <c r="R720" t="str">
        <v>wearables</v>
      </c>
      <c r="S720" s="7">
        <f t="shared" si="36"/>
        <v>41442.208333333336</v>
      </c>
      <c r="T720" s="7">
        <f t="shared" si="36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34"/>
        <v>1.53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>
        <f t="shared" si="35"/>
        <v>85.829268292682926</v>
      </c>
      <c r="Q721" t="str" cm="1">
        <f t="array" ref="Q721:R721">_xlfn.TEXTSPLIT(O721,"/")</f>
        <v>publishing</v>
      </c>
      <c r="R721" t="str">
        <v>fiction</v>
      </c>
      <c r="S721" s="7">
        <f t="shared" si="36"/>
        <v>41058.208333333336</v>
      </c>
      <c r="T721" s="7">
        <f t="shared" si="36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34"/>
        <v>0.37091954022988505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>
        <f t="shared" si="35"/>
        <v>84.921052631578945</v>
      </c>
      <c r="Q722" t="str" cm="1">
        <f t="array" ref="Q722:R722">_xlfn.TEXTSPLIT(O722,"/")</f>
        <v>theater</v>
      </c>
      <c r="R722" t="str">
        <v>plays</v>
      </c>
      <c r="S722" s="7">
        <f t="shared" si="36"/>
        <v>43152.25</v>
      </c>
      <c r="T722" s="7">
        <f t="shared" si="36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34"/>
        <v>4.3923948220064728E-2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>
        <f t="shared" si="35"/>
        <v>90.483333333333334</v>
      </c>
      <c r="Q723" t="str" cm="1">
        <f t="array" ref="Q723:R723">_xlfn.TEXTSPLIT(O723,"/")</f>
        <v>music</v>
      </c>
      <c r="R723" t="str">
        <v>rock</v>
      </c>
      <c r="S723" s="7">
        <f t="shared" si="36"/>
        <v>43194.208333333328</v>
      </c>
      <c r="T723" s="7">
        <f t="shared" si="36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34"/>
        <v>1.5650721649484536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>
        <f t="shared" si="35"/>
        <v>25.00197628458498</v>
      </c>
      <c r="Q724" t="str" cm="1">
        <f t="array" ref="Q724:R724">_xlfn.TEXTSPLIT(O724,"/")</f>
        <v>film &amp; video</v>
      </c>
      <c r="R724" t="str">
        <v>documentary</v>
      </c>
      <c r="S724" s="7">
        <f t="shared" si="36"/>
        <v>43045.25</v>
      </c>
      <c r="T724" s="7">
        <f t="shared" si="36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34"/>
        <v>2.704081632653061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>
        <f t="shared" si="35"/>
        <v>92.013888888888886</v>
      </c>
      <c r="Q725" t="str" cm="1">
        <f t="array" ref="Q725:R725">_xlfn.TEXTSPLIT(O725,"/")</f>
        <v>theater</v>
      </c>
      <c r="R725" t="str">
        <v>plays</v>
      </c>
      <c r="S725" s="7">
        <f t="shared" si="36"/>
        <v>42431.25</v>
      </c>
      <c r="T725" s="7">
        <f t="shared" si="36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34"/>
        <v>1.3405952380952382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>
        <f t="shared" si="35"/>
        <v>93.066115702479337</v>
      </c>
      <c r="Q726" t="str" cm="1">
        <f t="array" ref="Q726:R726">_xlfn.TEXTSPLIT(O726,"/")</f>
        <v>theater</v>
      </c>
      <c r="R726" t="str">
        <v>plays</v>
      </c>
      <c r="S726" s="7">
        <f t="shared" si="36"/>
        <v>41934.208333333336</v>
      </c>
      <c r="T726" s="7">
        <f t="shared" si="36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34"/>
        <v>0.50398033126293995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P727">
        <f t="shared" si="35"/>
        <v>61.008145363408524</v>
      </c>
      <c r="Q727" t="str" cm="1">
        <f t="array" ref="Q727:R727">_xlfn.TEXTSPLIT(O727,"/")</f>
        <v>games</v>
      </c>
      <c r="R727" t="str">
        <v>mobile games</v>
      </c>
      <c r="S727" s="7">
        <f t="shared" si="36"/>
        <v>41958.25</v>
      </c>
      <c r="T727" s="7">
        <f t="shared" si="36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34"/>
        <v>0.88815837937384901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>
        <f t="shared" si="35"/>
        <v>92.036259541984734</v>
      </c>
      <c r="Q728" t="str" cm="1">
        <f t="array" ref="Q728:R728">_xlfn.TEXTSPLIT(O728,"/")</f>
        <v>theater</v>
      </c>
      <c r="R728" t="str">
        <v>plays</v>
      </c>
      <c r="S728" s="7">
        <f t="shared" si="36"/>
        <v>40476.208333333336</v>
      </c>
      <c r="T728" s="7">
        <f t="shared" si="36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34"/>
        <v>1.65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>
        <f t="shared" si="35"/>
        <v>81.132596685082873</v>
      </c>
      <c r="Q729" t="str" cm="1">
        <f t="array" ref="Q729:R729">_xlfn.TEXTSPLIT(O729,"/")</f>
        <v>technology</v>
      </c>
      <c r="R729" t="str">
        <v>web</v>
      </c>
      <c r="S729" s="7">
        <f t="shared" si="36"/>
        <v>43485.25</v>
      </c>
      <c r="T729" s="7">
        <f t="shared" si="36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34"/>
        <v>0.17499999999999999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P730">
        <f t="shared" si="35"/>
        <v>73.5</v>
      </c>
      <c r="Q730" t="str" cm="1">
        <f t="array" ref="Q730:R730">_xlfn.TEXTSPLIT(O730,"/")</f>
        <v>theater</v>
      </c>
      <c r="R730" t="str">
        <v>plays</v>
      </c>
      <c r="S730" s="7">
        <f t="shared" si="36"/>
        <v>42515.208333333328</v>
      </c>
      <c r="T730" s="7">
        <f t="shared" si="36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34"/>
        <v>1.8566071428571429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>
        <f t="shared" si="35"/>
        <v>85.221311475409834</v>
      </c>
      <c r="Q731" t="str" cm="1">
        <f t="array" ref="Q731:R731">_xlfn.TEXTSPLIT(O731,"/")</f>
        <v>film &amp; video</v>
      </c>
      <c r="R731" t="str">
        <v>drama</v>
      </c>
      <c r="S731" s="7">
        <f t="shared" si="36"/>
        <v>41309.25</v>
      </c>
      <c r="T731" s="7">
        <f t="shared" si="36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34"/>
        <v>4.1266319444444441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>
        <f t="shared" si="35"/>
        <v>110.96825396825396</v>
      </c>
      <c r="Q732" t="str" cm="1">
        <f t="array" ref="Q732:R732">_xlfn.TEXTSPLIT(O732,"/")</f>
        <v>technology</v>
      </c>
      <c r="R732" t="str">
        <v>wearables</v>
      </c>
      <c r="S732" s="7">
        <f t="shared" si="36"/>
        <v>42147.208333333328</v>
      </c>
      <c r="T732" s="7">
        <f t="shared" si="36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34"/>
        <v>0.90249999999999997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>
        <f t="shared" si="35"/>
        <v>32.968036529680369</v>
      </c>
      <c r="Q733" t="str" cm="1">
        <f t="array" ref="Q733:R733">_xlfn.TEXTSPLIT(O733,"/")</f>
        <v>technology</v>
      </c>
      <c r="R733" t="str">
        <v>web</v>
      </c>
      <c r="S733" s="7">
        <f t="shared" si="36"/>
        <v>42939.208333333328</v>
      </c>
      <c r="T733" s="7">
        <f t="shared" si="36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34"/>
        <v>0.91984615384615387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P734">
        <f t="shared" si="35"/>
        <v>96.005352363960753</v>
      </c>
      <c r="Q734" t="str" cm="1">
        <f t="array" ref="Q734:R734">_xlfn.TEXTSPLIT(O734,"/")</f>
        <v>music</v>
      </c>
      <c r="R734" t="str">
        <v>rock</v>
      </c>
      <c r="S734" s="7">
        <f t="shared" si="36"/>
        <v>42816.208333333328</v>
      </c>
      <c r="T734" s="7">
        <f t="shared" si="36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34"/>
        <v>5.2700632911392402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>
        <f t="shared" si="35"/>
        <v>84.96632653061225</v>
      </c>
      <c r="Q735" t="str" cm="1">
        <f t="array" ref="Q735:R735">_xlfn.TEXTSPLIT(O735,"/")</f>
        <v>music</v>
      </c>
      <c r="R735" t="str">
        <v>metal</v>
      </c>
      <c r="S735" s="7">
        <f t="shared" si="36"/>
        <v>41844.208333333336</v>
      </c>
      <c r="T735" s="7">
        <f t="shared" si="36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34"/>
        <v>3.1914285714285713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>
        <f t="shared" si="35"/>
        <v>25.007462686567163</v>
      </c>
      <c r="Q736" t="str" cm="1">
        <f t="array" ref="Q736:R736">_xlfn.TEXTSPLIT(O736,"/")</f>
        <v>theater</v>
      </c>
      <c r="R736" t="str">
        <v>plays</v>
      </c>
      <c r="S736" s="7">
        <f t="shared" si="36"/>
        <v>42763.25</v>
      </c>
      <c r="T736" s="7">
        <f t="shared" si="36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34"/>
        <v>3.5418867924528303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>
        <f t="shared" si="35"/>
        <v>65.998995479658461</v>
      </c>
      <c r="Q737" t="str" cm="1">
        <f t="array" ref="Q737:R737">_xlfn.TEXTSPLIT(O737,"/")</f>
        <v>photography</v>
      </c>
      <c r="R737" t="str">
        <v>photography books</v>
      </c>
      <c r="S737" s="7">
        <f t="shared" si="36"/>
        <v>42459.208333333328</v>
      </c>
      <c r="T737" s="7">
        <f t="shared" si="36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34"/>
        <v>0.32896103896103895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>
        <f t="shared" si="35"/>
        <v>87.34482758620689</v>
      </c>
      <c r="Q738" t="str" cm="1">
        <f t="array" ref="Q738:R738">_xlfn.TEXTSPLIT(O738,"/")</f>
        <v>publishing</v>
      </c>
      <c r="R738" t="str">
        <v>nonfiction</v>
      </c>
      <c r="S738" s="7">
        <f t="shared" si="36"/>
        <v>42055.25</v>
      </c>
      <c r="T738" s="7">
        <f t="shared" si="36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34"/>
        <v>1.358918918918919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>
        <f t="shared" si="35"/>
        <v>27.933333333333334</v>
      </c>
      <c r="Q739" t="str" cm="1">
        <f t="array" ref="Q739:R739">_xlfn.TEXTSPLIT(O739,"/")</f>
        <v>music</v>
      </c>
      <c r="R739" t="str">
        <v>indie rock</v>
      </c>
      <c r="S739" s="7">
        <f t="shared" si="36"/>
        <v>42685.25</v>
      </c>
      <c r="T739" s="7">
        <f t="shared" si="36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34"/>
        <v>2.0843373493975904E-2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P740">
        <f t="shared" si="35"/>
        <v>103.8</v>
      </c>
      <c r="Q740" t="str" cm="1">
        <f t="array" ref="Q740:R740">_xlfn.TEXTSPLIT(O740,"/")</f>
        <v>theater</v>
      </c>
      <c r="R740" t="str">
        <v>plays</v>
      </c>
      <c r="S740" s="7">
        <f t="shared" si="36"/>
        <v>41959.25</v>
      </c>
      <c r="T740" s="7">
        <f t="shared" si="36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34"/>
        <v>0.61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P741">
        <f t="shared" si="35"/>
        <v>31.937172774869111</v>
      </c>
      <c r="Q741" t="str" cm="1">
        <f t="array" ref="Q741:R741">_xlfn.TEXTSPLIT(O741,"/")</f>
        <v>music</v>
      </c>
      <c r="R741" t="str">
        <v>indie rock</v>
      </c>
      <c r="S741" s="7">
        <f t="shared" si="36"/>
        <v>41089.208333333336</v>
      </c>
      <c r="T741" s="7">
        <f t="shared" si="36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34"/>
        <v>0.30037735849056602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P742">
        <f t="shared" si="35"/>
        <v>99.5</v>
      </c>
      <c r="Q742" t="str" cm="1">
        <f t="array" ref="Q742:R742">_xlfn.TEXTSPLIT(O742,"/")</f>
        <v>theater</v>
      </c>
      <c r="R742" t="str">
        <v>plays</v>
      </c>
      <c r="S742" s="7">
        <f t="shared" si="36"/>
        <v>42769.25</v>
      </c>
      <c r="T742" s="7">
        <f t="shared" si="36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34"/>
        <v>11.791666666666666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>
        <f t="shared" si="35"/>
        <v>108.84615384615384</v>
      </c>
      <c r="Q743" t="str" cm="1">
        <f t="array" ref="Q743:R743">_xlfn.TEXTSPLIT(O743,"/")</f>
        <v>theater</v>
      </c>
      <c r="R743" t="str">
        <v>plays</v>
      </c>
      <c r="S743" s="7">
        <f t="shared" si="36"/>
        <v>40321.208333333336</v>
      </c>
      <c r="T743" s="7">
        <f t="shared" si="36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34"/>
        <v>11.260833333333334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>
        <f t="shared" si="35"/>
        <v>110.76229508196721</v>
      </c>
      <c r="Q744" t="str" cm="1">
        <f t="array" ref="Q744:R744">_xlfn.TEXTSPLIT(O744,"/")</f>
        <v>music</v>
      </c>
      <c r="R744" t="str">
        <v>electric music</v>
      </c>
      <c r="S744" s="7">
        <f t="shared" si="36"/>
        <v>40197.25</v>
      </c>
      <c r="T744" s="7">
        <f t="shared" si="36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34"/>
        <v>0.12923076923076923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P745">
        <f t="shared" si="35"/>
        <v>29.647058823529413</v>
      </c>
      <c r="Q745" t="str" cm="1">
        <f t="array" ref="Q745:R745">_xlfn.TEXTSPLIT(O745,"/")</f>
        <v>theater</v>
      </c>
      <c r="R745" t="str">
        <v>plays</v>
      </c>
      <c r="S745" s="7">
        <f t="shared" si="36"/>
        <v>42298.208333333328</v>
      </c>
      <c r="T745" s="7">
        <f t="shared" si="36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34"/>
        <v>7.12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>
        <f t="shared" si="35"/>
        <v>101.71428571428571</v>
      </c>
      <c r="Q746" t="str" cm="1">
        <f t="array" ref="Q746:R746">_xlfn.TEXTSPLIT(O746,"/")</f>
        <v>theater</v>
      </c>
      <c r="R746" t="str">
        <v>plays</v>
      </c>
      <c r="S746" s="7">
        <f t="shared" si="36"/>
        <v>43322.208333333328</v>
      </c>
      <c r="T746" s="7">
        <f t="shared" si="36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34"/>
        <v>0.30304347826086958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P747">
        <f t="shared" si="35"/>
        <v>61.5</v>
      </c>
      <c r="Q747" t="str" cm="1">
        <f t="array" ref="Q747:R747">_xlfn.TEXTSPLIT(O747,"/")</f>
        <v>technology</v>
      </c>
      <c r="R747" t="str">
        <v>wearables</v>
      </c>
      <c r="S747" s="7">
        <f t="shared" si="36"/>
        <v>40328.208333333336</v>
      </c>
      <c r="T747" s="7">
        <f t="shared" si="36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34"/>
        <v>2.1250896057347672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>
        <f t="shared" si="35"/>
        <v>35</v>
      </c>
      <c r="Q748" t="str" cm="1">
        <f t="array" ref="Q748:R748">_xlfn.TEXTSPLIT(O748,"/")</f>
        <v>technology</v>
      </c>
      <c r="R748" t="str">
        <v>web</v>
      </c>
      <c r="S748" s="7">
        <f t="shared" si="36"/>
        <v>40825.208333333336</v>
      </c>
      <c r="T748" s="7">
        <f t="shared" si="36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34"/>
        <v>2.2885714285714287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>
        <f t="shared" si="35"/>
        <v>40.049999999999997</v>
      </c>
      <c r="Q749" t="str" cm="1">
        <f t="array" ref="Q749:R749">_xlfn.TEXTSPLIT(O749,"/")</f>
        <v>theater</v>
      </c>
      <c r="R749" t="str">
        <v>plays</v>
      </c>
      <c r="S749" s="7">
        <f t="shared" si="36"/>
        <v>40423.208333333336</v>
      </c>
      <c r="T749" s="7">
        <f t="shared" si="36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34"/>
        <v>0.34959979476654696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>
        <f t="shared" si="35"/>
        <v>110.97231270358306</v>
      </c>
      <c r="Q750" t="str" cm="1">
        <f t="array" ref="Q750:R750">_xlfn.TEXTSPLIT(O750,"/")</f>
        <v>film &amp; video</v>
      </c>
      <c r="R750" t="str">
        <v>animation</v>
      </c>
      <c r="S750" s="7">
        <f t="shared" si="36"/>
        <v>40238.25</v>
      </c>
      <c r="T750" s="7">
        <f t="shared" si="36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34"/>
        <v>1.5729069767441861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>
        <f t="shared" si="35"/>
        <v>36.959016393442624</v>
      </c>
      <c r="Q751" t="str" cm="1">
        <f t="array" ref="Q751:R751">_xlfn.TEXTSPLIT(O751,"/")</f>
        <v>technology</v>
      </c>
      <c r="R751" t="str">
        <v>wearables</v>
      </c>
      <c r="S751" s="7">
        <f t="shared" si="36"/>
        <v>41920.208333333336</v>
      </c>
      <c r="T751" s="7">
        <f t="shared" si="36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34"/>
        <v>0.01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P752">
        <f t="shared" si="35"/>
        <v>1</v>
      </c>
      <c r="Q752" t="str" cm="1">
        <f t="array" ref="Q752:R752">_xlfn.TEXTSPLIT(O752,"/")</f>
        <v>music</v>
      </c>
      <c r="R752" t="str">
        <v>electric music</v>
      </c>
      <c r="S752" s="7">
        <f t="shared" si="36"/>
        <v>40360.208333333336</v>
      </c>
      <c r="T752" s="7">
        <f t="shared" si="36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34"/>
        <v>2.3230555555555554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>
        <f t="shared" si="35"/>
        <v>30.974074074074075</v>
      </c>
      <c r="Q753" t="str" cm="1">
        <f t="array" ref="Q753:R753">_xlfn.TEXTSPLIT(O753,"/")</f>
        <v>publishing</v>
      </c>
      <c r="R753" t="str">
        <v>nonfiction</v>
      </c>
      <c r="S753" s="7">
        <f t="shared" si="36"/>
        <v>42446.208333333328</v>
      </c>
      <c r="T753" s="7">
        <f t="shared" si="36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34"/>
        <v>0.92448275862068963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>
        <f t="shared" si="35"/>
        <v>47.035087719298247</v>
      </c>
      <c r="Q754" t="str" cm="1">
        <f t="array" ref="Q754:R754">_xlfn.TEXTSPLIT(O754,"/")</f>
        <v>theater</v>
      </c>
      <c r="R754" t="str">
        <v>plays</v>
      </c>
      <c r="S754" s="7">
        <f t="shared" si="36"/>
        <v>40395.208333333336</v>
      </c>
      <c r="T754" s="7">
        <f t="shared" si="36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34"/>
        <v>2.5670212765957445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>
        <f t="shared" si="35"/>
        <v>88.065693430656935</v>
      </c>
      <c r="Q755" t="str" cm="1">
        <f t="array" ref="Q755:R755">_xlfn.TEXTSPLIT(O755,"/")</f>
        <v>photography</v>
      </c>
      <c r="R755" t="str">
        <v>photography books</v>
      </c>
      <c r="S755" s="7">
        <f t="shared" si="36"/>
        <v>40321.208333333336</v>
      </c>
      <c r="T755" s="7">
        <f t="shared" si="36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34"/>
        <v>1.6847017045454546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>
        <f t="shared" si="35"/>
        <v>37.005616224648989</v>
      </c>
      <c r="Q756" t="str" cm="1">
        <f t="array" ref="Q756:R756">_xlfn.TEXTSPLIT(O756,"/")</f>
        <v>theater</v>
      </c>
      <c r="R756" t="str">
        <v>plays</v>
      </c>
      <c r="S756" s="7">
        <f t="shared" si="36"/>
        <v>41210.208333333336</v>
      </c>
      <c r="T756" s="7">
        <f t="shared" si="36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34"/>
        <v>1.6657777777777778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>
        <f t="shared" si="35"/>
        <v>26.027777777777779</v>
      </c>
      <c r="Q757" t="str" cm="1">
        <f t="array" ref="Q757:R757">_xlfn.TEXTSPLIT(O757,"/")</f>
        <v>theater</v>
      </c>
      <c r="R757" t="str">
        <v>plays</v>
      </c>
      <c r="S757" s="7">
        <f t="shared" si="36"/>
        <v>43096.25</v>
      </c>
      <c r="T757" s="7">
        <f t="shared" si="36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34"/>
        <v>7.7207692307692311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>
        <f t="shared" si="35"/>
        <v>67.817567567567565</v>
      </c>
      <c r="Q758" t="str" cm="1">
        <f t="array" ref="Q758:R758">_xlfn.TEXTSPLIT(O758,"/")</f>
        <v>theater</v>
      </c>
      <c r="R758" t="str">
        <v>plays</v>
      </c>
      <c r="S758" s="7">
        <f t="shared" si="36"/>
        <v>42024.25</v>
      </c>
      <c r="T758" s="7">
        <f t="shared" si="36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34"/>
        <v>4.0685714285714285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>
        <f t="shared" si="35"/>
        <v>49.964912280701753</v>
      </c>
      <c r="Q759" t="str" cm="1">
        <f t="array" ref="Q759:R759">_xlfn.TEXTSPLIT(O759,"/")</f>
        <v>film &amp; video</v>
      </c>
      <c r="R759" t="str">
        <v>drama</v>
      </c>
      <c r="S759" s="7">
        <f t="shared" si="36"/>
        <v>40675.208333333336</v>
      </c>
      <c r="T759" s="7">
        <f t="shared" si="36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34"/>
        <v>5.6420608108108112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>
        <f t="shared" si="35"/>
        <v>110.01646903820817</v>
      </c>
      <c r="Q760" t="str" cm="1">
        <f t="array" ref="Q760:R760">_xlfn.TEXTSPLIT(O760,"/")</f>
        <v>music</v>
      </c>
      <c r="R760" t="str">
        <v>rock</v>
      </c>
      <c r="S760" s="7">
        <f t="shared" si="36"/>
        <v>41936.208333333336</v>
      </c>
      <c r="T760" s="7">
        <f t="shared" si="36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34"/>
        <v>0.6842686567164179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P761">
        <f t="shared" si="35"/>
        <v>89.964678178963894</v>
      </c>
      <c r="Q761" t="str" cm="1">
        <f t="array" ref="Q761:R761">_xlfn.TEXTSPLIT(O761,"/")</f>
        <v>music</v>
      </c>
      <c r="R761" t="str">
        <v>electric music</v>
      </c>
      <c r="S761" s="7">
        <f t="shared" si="36"/>
        <v>43136.25</v>
      </c>
      <c r="T761" s="7">
        <f t="shared" si="36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34"/>
        <v>0.34351966873706002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P762">
        <f t="shared" si="35"/>
        <v>79.009523809523813</v>
      </c>
      <c r="Q762" t="str" cm="1">
        <f t="array" ref="Q762:R762">_xlfn.TEXTSPLIT(O762,"/")</f>
        <v>games</v>
      </c>
      <c r="R762" t="str">
        <v>video games</v>
      </c>
      <c r="S762" s="7">
        <f t="shared" si="36"/>
        <v>43678.208333333328</v>
      </c>
      <c r="T762" s="7">
        <f t="shared" si="36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34"/>
        <v>6.5545454545454547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>
        <f t="shared" si="35"/>
        <v>86.867469879518069</v>
      </c>
      <c r="Q763" t="str" cm="1">
        <f t="array" ref="Q763:R763">_xlfn.TEXTSPLIT(O763,"/")</f>
        <v>music</v>
      </c>
      <c r="R763" t="str">
        <v>rock</v>
      </c>
      <c r="S763" s="7">
        <f t="shared" si="36"/>
        <v>42938.208333333328</v>
      </c>
      <c r="T763" s="7">
        <f t="shared" si="36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34"/>
        <v>1.7725714285714285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>
        <f t="shared" si="35"/>
        <v>62.04</v>
      </c>
      <c r="Q764" t="str" cm="1">
        <f t="array" ref="Q764:R764">_xlfn.TEXTSPLIT(O764,"/")</f>
        <v>music</v>
      </c>
      <c r="R764" t="str">
        <v>jazz</v>
      </c>
      <c r="S764" s="7">
        <f t="shared" si="36"/>
        <v>41241.25</v>
      </c>
      <c r="T764" s="7">
        <f t="shared" si="36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34"/>
        <v>1.1317857142857144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>
        <f t="shared" si="35"/>
        <v>26.970212765957445</v>
      </c>
      <c r="Q765" t="str" cm="1">
        <f t="array" ref="Q765:R765">_xlfn.TEXTSPLIT(O765,"/")</f>
        <v>theater</v>
      </c>
      <c r="R765" t="str">
        <v>plays</v>
      </c>
      <c r="S765" s="7">
        <f t="shared" si="36"/>
        <v>41037.208333333336</v>
      </c>
      <c r="T765" s="7">
        <f t="shared" si="36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34"/>
        <v>7.2818181818181822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>
        <f t="shared" si="35"/>
        <v>54.121621621621621</v>
      </c>
      <c r="Q766" t="str" cm="1">
        <f t="array" ref="Q766:R766">_xlfn.TEXTSPLIT(O766,"/")</f>
        <v>music</v>
      </c>
      <c r="R766" t="str">
        <v>rock</v>
      </c>
      <c r="S766" s="7">
        <f t="shared" si="36"/>
        <v>40676.208333333336</v>
      </c>
      <c r="T766" s="7">
        <f t="shared" si="36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34"/>
        <v>2.0833333333333335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>
        <f t="shared" si="35"/>
        <v>41.035353535353536</v>
      </c>
      <c r="Q767" t="str" cm="1">
        <f t="array" ref="Q767:R767">_xlfn.TEXTSPLIT(O767,"/")</f>
        <v>music</v>
      </c>
      <c r="R767" t="str">
        <v>indie rock</v>
      </c>
      <c r="S767" s="7">
        <f t="shared" si="36"/>
        <v>42840.208333333328</v>
      </c>
      <c r="T767" s="7">
        <f t="shared" si="36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34"/>
        <v>0.31171232876712329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P768">
        <f t="shared" si="35"/>
        <v>55.052419354838712</v>
      </c>
      <c r="Q768" t="str" cm="1">
        <f t="array" ref="Q768:R768">_xlfn.TEXTSPLIT(O768,"/")</f>
        <v>film &amp; video</v>
      </c>
      <c r="R768" t="str">
        <v>science fiction</v>
      </c>
      <c r="S768" s="7">
        <f t="shared" si="36"/>
        <v>43362.208333333328</v>
      </c>
      <c r="T768" s="7">
        <f t="shared" si="36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34"/>
        <v>0.56967078189300413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P769">
        <f t="shared" si="35"/>
        <v>107.93762183235867</v>
      </c>
      <c r="Q769" t="str" cm="1">
        <f t="array" ref="Q769:R769">_xlfn.TEXTSPLIT(O769,"/")</f>
        <v>publishing</v>
      </c>
      <c r="R769" t="str">
        <v>translations</v>
      </c>
      <c r="S769" s="7">
        <f t="shared" si="36"/>
        <v>42283.208333333328</v>
      </c>
      <c r="T769" s="7">
        <f t="shared" si="36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37">E770/D770</f>
        <v>2.31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>
        <f t="shared" si="35"/>
        <v>73.92</v>
      </c>
      <c r="Q770" t="str" cm="1">
        <f t="array" ref="Q770:R770">_xlfn.TEXTSPLIT(O770,"/")</f>
        <v>theater</v>
      </c>
      <c r="R770" t="str">
        <v>plays</v>
      </c>
      <c r="S770" s="7">
        <f t="shared" si="36"/>
        <v>41619.25</v>
      </c>
      <c r="T770" s="7">
        <f t="shared" si="36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37"/>
        <v>0.86867834394904464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P771">
        <f t="shared" ref="P771:P834" si="38">IFERROR(E771/H771, 0)</f>
        <v>31.995894428152493</v>
      </c>
      <c r="Q771" t="str" cm="1">
        <f t="array" ref="Q771:R771">_xlfn.TEXTSPLIT(O771,"/")</f>
        <v>games</v>
      </c>
      <c r="R771" t="str">
        <v>video games</v>
      </c>
      <c r="S771" s="7">
        <f t="shared" si="36"/>
        <v>41501.208333333336</v>
      </c>
      <c r="T771" s="7">
        <f t="shared" si="36"/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37"/>
        <v>2.7074418604651163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>
        <f t="shared" si="38"/>
        <v>53.898148148148145</v>
      </c>
      <c r="Q772" t="str" cm="1">
        <f t="array" ref="Q772:R772">_xlfn.TEXTSPLIT(O772,"/")</f>
        <v>theater</v>
      </c>
      <c r="R772" t="str">
        <v>plays</v>
      </c>
      <c r="S772" s="7">
        <f t="shared" ref="S772:T835" si="39">(((K772/60)/60)/24)+DATE(1970,1,1)</f>
        <v>41743.208333333336</v>
      </c>
      <c r="T772" s="7">
        <f t="shared" si="39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37"/>
        <v>0.49446428571428569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>
        <f t="shared" si="38"/>
        <v>106.5</v>
      </c>
      <c r="Q773" t="str" cm="1">
        <f t="array" ref="Q773:R773">_xlfn.TEXTSPLIT(O773,"/")</f>
        <v>theater</v>
      </c>
      <c r="R773" t="str">
        <v>plays</v>
      </c>
      <c r="S773" s="7">
        <f t="shared" si="39"/>
        <v>43491.25</v>
      </c>
      <c r="T773" s="7">
        <f t="shared" si="39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37"/>
        <v>1.1335962566844919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>
        <f t="shared" si="38"/>
        <v>32.999805409612762</v>
      </c>
      <c r="Q774" t="str" cm="1">
        <f t="array" ref="Q774:R774">_xlfn.TEXTSPLIT(O774,"/")</f>
        <v>music</v>
      </c>
      <c r="R774" t="str">
        <v>indie rock</v>
      </c>
      <c r="S774" s="7">
        <f t="shared" si="39"/>
        <v>43505.25</v>
      </c>
      <c r="T774" s="7">
        <f t="shared" si="39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37"/>
        <v>1.9055555555555554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>
        <f t="shared" si="38"/>
        <v>43.00254993625159</v>
      </c>
      <c r="Q775" t="str" cm="1">
        <f t="array" ref="Q775:R775">_xlfn.TEXTSPLIT(O775,"/")</f>
        <v>theater</v>
      </c>
      <c r="R775" t="str">
        <v>plays</v>
      </c>
      <c r="S775" s="7">
        <f t="shared" si="39"/>
        <v>42838.208333333328</v>
      </c>
      <c r="T775" s="7">
        <f t="shared" si="39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37"/>
        <v>1.355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>
        <f t="shared" si="38"/>
        <v>86.858974358974365</v>
      </c>
      <c r="Q776" t="str" cm="1">
        <f t="array" ref="Q776:R776">_xlfn.TEXTSPLIT(O776,"/")</f>
        <v>technology</v>
      </c>
      <c r="R776" t="str">
        <v>web</v>
      </c>
      <c r="S776" s="7">
        <f t="shared" si="39"/>
        <v>42513.208333333328</v>
      </c>
      <c r="T776" s="7">
        <f t="shared" si="39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37"/>
        <v>0.10297872340425532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P777">
        <f t="shared" si="38"/>
        <v>96.8</v>
      </c>
      <c r="Q777" t="str" cm="1">
        <f t="array" ref="Q777:R777">_xlfn.TEXTSPLIT(O777,"/")</f>
        <v>music</v>
      </c>
      <c r="R777" t="str">
        <v>rock</v>
      </c>
      <c r="S777" s="7">
        <f t="shared" si="39"/>
        <v>41949.25</v>
      </c>
      <c r="T777" s="7">
        <f t="shared" si="39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37"/>
        <v>0.65544223826714798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P778">
        <f t="shared" si="38"/>
        <v>32.995456610631528</v>
      </c>
      <c r="Q778" t="str" cm="1">
        <f t="array" ref="Q778:R778">_xlfn.TEXTSPLIT(O778,"/")</f>
        <v>theater</v>
      </c>
      <c r="R778" t="str">
        <v>plays</v>
      </c>
      <c r="S778" s="7">
        <f t="shared" si="39"/>
        <v>43650.208333333328</v>
      </c>
      <c r="T778" s="7">
        <f t="shared" si="39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37"/>
        <v>0.49026652452025588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P779">
        <f t="shared" si="38"/>
        <v>68.028106508875737</v>
      </c>
      <c r="Q779" t="str" cm="1">
        <f t="array" ref="Q779:R779">_xlfn.TEXTSPLIT(O779,"/")</f>
        <v>theater</v>
      </c>
      <c r="R779" t="str">
        <v>plays</v>
      </c>
      <c r="S779" s="7">
        <f t="shared" si="39"/>
        <v>40809.208333333336</v>
      </c>
      <c r="T779" s="7">
        <f t="shared" si="39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37"/>
        <v>7.8792307692307695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>
        <f t="shared" si="38"/>
        <v>58.867816091954026</v>
      </c>
      <c r="Q780" t="str" cm="1">
        <f t="array" ref="Q780:R780">_xlfn.TEXTSPLIT(O780,"/")</f>
        <v>film &amp; video</v>
      </c>
      <c r="R780" t="str">
        <v>animation</v>
      </c>
      <c r="S780" s="7">
        <f t="shared" si="39"/>
        <v>40768.208333333336</v>
      </c>
      <c r="T780" s="7">
        <f t="shared" si="39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37"/>
        <v>0.80306347746090156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P781">
        <f t="shared" si="38"/>
        <v>105.04572803850782</v>
      </c>
      <c r="Q781" t="str" cm="1">
        <f t="array" ref="Q781:R781">_xlfn.TEXTSPLIT(O781,"/")</f>
        <v>theater</v>
      </c>
      <c r="R781" t="str">
        <v>plays</v>
      </c>
      <c r="S781" s="7">
        <f t="shared" si="39"/>
        <v>42230.208333333328</v>
      </c>
      <c r="T781" s="7">
        <f t="shared" si="39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37"/>
        <v>1.0629411764705883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>
        <f t="shared" si="38"/>
        <v>33.054878048780488</v>
      </c>
      <c r="Q782" t="str" cm="1">
        <f t="array" ref="Q782:R782">_xlfn.TEXTSPLIT(O782,"/")</f>
        <v>film &amp; video</v>
      </c>
      <c r="R782" t="str">
        <v>drama</v>
      </c>
      <c r="S782" s="7">
        <f t="shared" si="39"/>
        <v>42573.208333333328</v>
      </c>
      <c r="T782" s="7">
        <f t="shared" si="39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37"/>
        <v>0.50735632183908042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>
        <f t="shared" si="38"/>
        <v>78.821428571428569</v>
      </c>
      <c r="Q783" t="str" cm="1">
        <f t="array" ref="Q783:R783">_xlfn.TEXTSPLIT(O783,"/")</f>
        <v>theater</v>
      </c>
      <c r="R783" t="str">
        <v>plays</v>
      </c>
      <c r="S783" s="7">
        <f t="shared" si="39"/>
        <v>40482.208333333336</v>
      </c>
      <c r="T783" s="7">
        <f t="shared" si="39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37"/>
        <v>2.153137254901961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>
        <f t="shared" si="38"/>
        <v>68.204968944099377</v>
      </c>
      <c r="Q784" t="str" cm="1">
        <f t="array" ref="Q784:R784">_xlfn.TEXTSPLIT(O784,"/")</f>
        <v>film &amp; video</v>
      </c>
      <c r="R784" t="str">
        <v>animation</v>
      </c>
      <c r="S784" s="7">
        <f t="shared" si="39"/>
        <v>40603.25</v>
      </c>
      <c r="T784" s="7">
        <f t="shared" si="39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37"/>
        <v>1.4122972972972974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>
        <f t="shared" si="38"/>
        <v>75.731884057971016</v>
      </c>
      <c r="Q785" t="str" cm="1">
        <f t="array" ref="Q785:R785">_xlfn.TEXTSPLIT(O785,"/")</f>
        <v>music</v>
      </c>
      <c r="R785" t="str">
        <v>rock</v>
      </c>
      <c r="S785" s="7">
        <f t="shared" si="39"/>
        <v>41625.25</v>
      </c>
      <c r="T785" s="7">
        <f t="shared" si="39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37"/>
        <v>1.1533745781777278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>
        <f t="shared" si="38"/>
        <v>30.996070133010882</v>
      </c>
      <c r="Q786" t="str" cm="1">
        <f t="array" ref="Q786:R786">_xlfn.TEXTSPLIT(O786,"/")</f>
        <v>technology</v>
      </c>
      <c r="R786" t="str">
        <v>web</v>
      </c>
      <c r="S786" s="7">
        <f t="shared" si="39"/>
        <v>42435.25</v>
      </c>
      <c r="T786" s="7">
        <f t="shared" si="39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37"/>
        <v>1.9311940298507462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>
        <f t="shared" si="38"/>
        <v>101.88188976377953</v>
      </c>
      <c r="Q787" t="str" cm="1">
        <f t="array" ref="Q787:R787">_xlfn.TEXTSPLIT(O787,"/")</f>
        <v>film &amp; video</v>
      </c>
      <c r="R787" t="str">
        <v>animation</v>
      </c>
      <c r="S787" s="7">
        <f t="shared" si="39"/>
        <v>43582.208333333328</v>
      </c>
      <c r="T787" s="7">
        <f t="shared" si="39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37"/>
        <v>7.2973333333333334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>
        <f t="shared" si="38"/>
        <v>52.879227053140099</v>
      </c>
      <c r="Q788" t="str" cm="1">
        <f t="array" ref="Q788:R788">_xlfn.TEXTSPLIT(O788,"/")</f>
        <v>music</v>
      </c>
      <c r="R788" t="str">
        <v>jazz</v>
      </c>
      <c r="S788" s="7">
        <f t="shared" si="39"/>
        <v>43186.208333333328</v>
      </c>
      <c r="T788" s="7">
        <f t="shared" si="39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37"/>
        <v>0.99663398692810456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P789">
        <f t="shared" si="38"/>
        <v>71.005820721769496</v>
      </c>
      <c r="Q789" t="str" cm="1">
        <f t="array" ref="Q789:R789">_xlfn.TEXTSPLIT(O789,"/")</f>
        <v>music</v>
      </c>
      <c r="R789" t="str">
        <v>rock</v>
      </c>
      <c r="S789" s="7">
        <f t="shared" si="39"/>
        <v>40684.208333333336</v>
      </c>
      <c r="T789" s="7">
        <f t="shared" si="39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37"/>
        <v>0.88166666666666671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>
        <f t="shared" si="38"/>
        <v>102.38709677419355</v>
      </c>
      <c r="Q790" t="str" cm="1">
        <f t="array" ref="Q790:R790">_xlfn.TEXTSPLIT(O790,"/")</f>
        <v>film &amp; video</v>
      </c>
      <c r="R790" t="str">
        <v>animation</v>
      </c>
      <c r="S790" s="7">
        <f t="shared" si="39"/>
        <v>41202.208333333336</v>
      </c>
      <c r="T790" s="7">
        <f t="shared" si="39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37"/>
        <v>0.37233333333333335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P791">
        <f t="shared" si="38"/>
        <v>74.466666666666669</v>
      </c>
      <c r="Q791" t="str" cm="1">
        <f t="array" ref="Q791:R791">_xlfn.TEXTSPLIT(O791,"/")</f>
        <v>theater</v>
      </c>
      <c r="R791" t="str">
        <v>plays</v>
      </c>
      <c r="S791" s="7">
        <f t="shared" si="39"/>
        <v>41786.208333333336</v>
      </c>
      <c r="T791" s="7">
        <f t="shared" si="39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37"/>
        <v>0.30540075309306081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>
        <f t="shared" si="38"/>
        <v>51.009883198562441</v>
      </c>
      <c r="Q792" t="str" cm="1">
        <f t="array" ref="Q792:R792">_xlfn.TEXTSPLIT(O792,"/")</f>
        <v>theater</v>
      </c>
      <c r="R792" t="str">
        <v>plays</v>
      </c>
      <c r="S792" s="7">
        <f t="shared" si="39"/>
        <v>40223.25</v>
      </c>
      <c r="T792" s="7">
        <f t="shared" si="39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37"/>
        <v>0.25714285714285712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P793">
        <f t="shared" si="38"/>
        <v>90</v>
      </c>
      <c r="Q793" t="str" cm="1">
        <f t="array" ref="Q793:R793">_xlfn.TEXTSPLIT(O793,"/")</f>
        <v>food</v>
      </c>
      <c r="R793" t="str">
        <v>food trucks</v>
      </c>
      <c r="S793" s="7">
        <f t="shared" si="39"/>
        <v>42715.25</v>
      </c>
      <c r="T793" s="7">
        <f t="shared" si="39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37"/>
        <v>0.34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P794">
        <f t="shared" si="38"/>
        <v>97.142857142857139</v>
      </c>
      <c r="Q794" t="str" cm="1">
        <f t="array" ref="Q794:R794">_xlfn.TEXTSPLIT(O794,"/")</f>
        <v>theater</v>
      </c>
      <c r="R794" t="str">
        <v>plays</v>
      </c>
      <c r="S794" s="7">
        <f t="shared" si="39"/>
        <v>41451.208333333336</v>
      </c>
      <c r="T794" s="7">
        <f t="shared" si="39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37"/>
        <v>11.859090909090909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>
        <f t="shared" si="38"/>
        <v>72.071823204419886</v>
      </c>
      <c r="Q795" t="str" cm="1">
        <f t="array" ref="Q795:R795">_xlfn.TEXTSPLIT(O795,"/")</f>
        <v>publishing</v>
      </c>
      <c r="R795" t="str">
        <v>nonfiction</v>
      </c>
      <c r="S795" s="7">
        <f t="shared" si="39"/>
        <v>41450.208333333336</v>
      </c>
      <c r="T795" s="7">
        <f t="shared" si="39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37"/>
        <v>1.2539393939393939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>
        <f t="shared" si="38"/>
        <v>75.236363636363635</v>
      </c>
      <c r="Q796" t="str" cm="1">
        <f t="array" ref="Q796:R796">_xlfn.TEXTSPLIT(O796,"/")</f>
        <v>music</v>
      </c>
      <c r="R796" t="str">
        <v>rock</v>
      </c>
      <c r="S796" s="7">
        <f t="shared" si="39"/>
        <v>43091.25</v>
      </c>
      <c r="T796" s="7">
        <f t="shared" si="39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37"/>
        <v>0.14394366197183098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P797">
        <f t="shared" si="38"/>
        <v>32.967741935483872</v>
      </c>
      <c r="Q797" t="str" cm="1">
        <f t="array" ref="Q797:R797">_xlfn.TEXTSPLIT(O797,"/")</f>
        <v>film &amp; video</v>
      </c>
      <c r="R797" t="str">
        <v>drama</v>
      </c>
      <c r="S797" s="7">
        <f t="shared" si="39"/>
        <v>42675.208333333328</v>
      </c>
      <c r="T797" s="7">
        <f t="shared" si="39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37"/>
        <v>0.54807692307692313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P798">
        <f t="shared" si="38"/>
        <v>54.807692307692307</v>
      </c>
      <c r="Q798" t="str" cm="1">
        <f t="array" ref="Q798:R798">_xlfn.TEXTSPLIT(O798,"/")</f>
        <v>games</v>
      </c>
      <c r="R798" t="str">
        <v>mobile games</v>
      </c>
      <c r="S798" s="7">
        <f t="shared" si="39"/>
        <v>41859.208333333336</v>
      </c>
      <c r="T798" s="7">
        <f t="shared" si="39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37"/>
        <v>1.0963157894736841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>
        <f t="shared" si="38"/>
        <v>45.037837837837834</v>
      </c>
      <c r="Q799" t="str" cm="1">
        <f t="array" ref="Q799:R799">_xlfn.TEXTSPLIT(O799,"/")</f>
        <v>technology</v>
      </c>
      <c r="R799" t="str">
        <v>web</v>
      </c>
      <c r="S799" s="7">
        <f t="shared" si="39"/>
        <v>43464.25</v>
      </c>
      <c r="T799" s="7">
        <f t="shared" si="39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37"/>
        <v>1.8847058823529412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>
        <f t="shared" si="38"/>
        <v>52.958677685950413</v>
      </c>
      <c r="Q800" t="str" cm="1">
        <f t="array" ref="Q800:R800">_xlfn.TEXTSPLIT(O800,"/")</f>
        <v>theater</v>
      </c>
      <c r="R800" t="str">
        <v>plays</v>
      </c>
      <c r="S800" s="7">
        <f t="shared" si="39"/>
        <v>41060.208333333336</v>
      </c>
      <c r="T800" s="7">
        <f t="shared" si="39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37"/>
        <v>0.87008284023668636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P801">
        <f t="shared" si="38"/>
        <v>60.017959183673469</v>
      </c>
      <c r="Q801" t="str" cm="1">
        <f t="array" ref="Q801:R801">_xlfn.TEXTSPLIT(O801,"/")</f>
        <v>theater</v>
      </c>
      <c r="R801" t="str">
        <v>plays</v>
      </c>
      <c r="S801" s="7">
        <f t="shared" si="39"/>
        <v>42399.25</v>
      </c>
      <c r="T801" s="7">
        <f t="shared" si="39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37"/>
        <v>0.01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P802">
        <f t="shared" si="38"/>
        <v>1</v>
      </c>
      <c r="Q802" t="str" cm="1">
        <f t="array" ref="Q802:R802">_xlfn.TEXTSPLIT(O802,"/")</f>
        <v>music</v>
      </c>
      <c r="R802" t="str">
        <v>rock</v>
      </c>
      <c r="S802" s="7">
        <f t="shared" si="39"/>
        <v>42167.208333333328</v>
      </c>
      <c r="T802" s="7">
        <f t="shared" si="39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37"/>
        <v>2.0291304347826089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>
        <f t="shared" si="38"/>
        <v>44.028301886792455</v>
      </c>
      <c r="Q803" t="str" cm="1">
        <f t="array" ref="Q803:R803">_xlfn.TEXTSPLIT(O803,"/")</f>
        <v>photography</v>
      </c>
      <c r="R803" t="str">
        <v>photography books</v>
      </c>
      <c r="S803" s="7">
        <f t="shared" si="39"/>
        <v>43830.25</v>
      </c>
      <c r="T803" s="7">
        <f t="shared" si="39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37"/>
        <v>1.9703225806451612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>
        <f t="shared" si="38"/>
        <v>86.028169014084511</v>
      </c>
      <c r="Q804" t="str" cm="1">
        <f t="array" ref="Q804:R804">_xlfn.TEXTSPLIT(O804,"/")</f>
        <v>photography</v>
      </c>
      <c r="R804" t="str">
        <v>photography books</v>
      </c>
      <c r="S804" s="7">
        <f t="shared" si="39"/>
        <v>43650.208333333328</v>
      </c>
      <c r="T804" s="7">
        <f t="shared" si="39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37"/>
        <v>1.07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>
        <f t="shared" si="38"/>
        <v>28.012875536480685</v>
      </c>
      <c r="Q805" t="str" cm="1">
        <f t="array" ref="Q805:R805">_xlfn.TEXTSPLIT(O805,"/")</f>
        <v>theater</v>
      </c>
      <c r="R805" t="str">
        <v>plays</v>
      </c>
      <c r="S805" s="7">
        <f t="shared" si="39"/>
        <v>43492.25</v>
      </c>
      <c r="T805" s="7">
        <f t="shared" si="39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37"/>
        <v>2.6873076923076922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>
        <f t="shared" si="38"/>
        <v>32.050458715596328</v>
      </c>
      <c r="Q806" t="str" cm="1">
        <f t="array" ref="Q806:R806">_xlfn.TEXTSPLIT(O806,"/")</f>
        <v>music</v>
      </c>
      <c r="R806" t="str">
        <v>rock</v>
      </c>
      <c r="S806" s="7">
        <f t="shared" si="39"/>
        <v>43102.25</v>
      </c>
      <c r="T806" s="7">
        <f t="shared" si="39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37"/>
        <v>0.50845360824742269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P807">
        <f t="shared" si="38"/>
        <v>73.611940298507463</v>
      </c>
      <c r="Q807" t="str" cm="1">
        <f t="array" ref="Q807:R807">_xlfn.TEXTSPLIT(O807,"/")</f>
        <v>film &amp; video</v>
      </c>
      <c r="R807" t="str">
        <v>documentary</v>
      </c>
      <c r="S807" s="7">
        <f t="shared" si="39"/>
        <v>41958.25</v>
      </c>
      <c r="T807" s="7">
        <f t="shared" si="39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37"/>
        <v>11.802857142857142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>
        <f t="shared" si="38"/>
        <v>108.71052631578948</v>
      </c>
      <c r="Q808" t="str" cm="1">
        <f t="array" ref="Q808:R808">_xlfn.TEXTSPLIT(O808,"/")</f>
        <v>film &amp; video</v>
      </c>
      <c r="R808" t="str">
        <v>drama</v>
      </c>
      <c r="S808" s="7">
        <f t="shared" si="39"/>
        <v>40973.25</v>
      </c>
      <c r="T808" s="7">
        <f t="shared" si="39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37"/>
        <v>2.64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>
        <f t="shared" si="38"/>
        <v>42.97674418604651</v>
      </c>
      <c r="Q809" t="str" cm="1">
        <f t="array" ref="Q809:R809">_xlfn.TEXTSPLIT(O809,"/")</f>
        <v>theater</v>
      </c>
      <c r="R809" t="str">
        <v>plays</v>
      </c>
      <c r="S809" s="7">
        <f t="shared" si="39"/>
        <v>43753.208333333328</v>
      </c>
      <c r="T809" s="7">
        <f t="shared" si="39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37"/>
        <v>0.30442307692307691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P810">
        <f t="shared" si="38"/>
        <v>83.315789473684205</v>
      </c>
      <c r="Q810" t="str" cm="1">
        <f t="array" ref="Q810:R810">_xlfn.TEXTSPLIT(O810,"/")</f>
        <v>food</v>
      </c>
      <c r="R810" t="str">
        <v>food trucks</v>
      </c>
      <c r="S810" s="7">
        <f t="shared" si="39"/>
        <v>42507.208333333328</v>
      </c>
      <c r="T810" s="7">
        <f t="shared" si="39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37"/>
        <v>0.62880681818181816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P811">
        <f t="shared" si="38"/>
        <v>42</v>
      </c>
      <c r="Q811" t="str" cm="1">
        <f t="array" ref="Q811:R811">_xlfn.TEXTSPLIT(O811,"/")</f>
        <v>film &amp; video</v>
      </c>
      <c r="R811" t="str">
        <v>documentary</v>
      </c>
      <c r="S811" s="7">
        <f t="shared" si="39"/>
        <v>41135.208333333336</v>
      </c>
      <c r="T811" s="7">
        <f t="shared" si="39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37"/>
        <v>1.9312499999999999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>
        <f t="shared" si="38"/>
        <v>55.927601809954751</v>
      </c>
      <c r="Q812" t="str" cm="1">
        <f t="array" ref="Q812:R812">_xlfn.TEXTSPLIT(O812,"/")</f>
        <v>theater</v>
      </c>
      <c r="R812" t="str">
        <v>plays</v>
      </c>
      <c r="S812" s="7">
        <f t="shared" si="39"/>
        <v>43067.25</v>
      </c>
      <c r="T812" s="7">
        <f t="shared" si="39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37"/>
        <v>0.77102702702702708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P813">
        <f t="shared" si="38"/>
        <v>105.03681885125184</v>
      </c>
      <c r="Q813" t="str" cm="1">
        <f t="array" ref="Q813:R813">_xlfn.TEXTSPLIT(O813,"/")</f>
        <v>games</v>
      </c>
      <c r="R813" t="str">
        <v>video games</v>
      </c>
      <c r="S813" s="7">
        <f t="shared" si="39"/>
        <v>42378.25</v>
      </c>
      <c r="T813" s="7">
        <f t="shared" si="39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37"/>
        <v>2.2552763819095478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>
        <f t="shared" si="38"/>
        <v>48</v>
      </c>
      <c r="Q814" t="str" cm="1">
        <f t="array" ref="Q814:R814">_xlfn.TEXTSPLIT(O814,"/")</f>
        <v>publishing</v>
      </c>
      <c r="R814" t="str">
        <v>nonfiction</v>
      </c>
      <c r="S814" s="7">
        <f t="shared" si="39"/>
        <v>43206.208333333328</v>
      </c>
      <c r="T814" s="7">
        <f t="shared" si="39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37"/>
        <v>2.3940625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>
        <f t="shared" si="38"/>
        <v>112.66176470588235</v>
      </c>
      <c r="Q815" t="str" cm="1">
        <f t="array" ref="Q815:R815">_xlfn.TEXTSPLIT(O815,"/")</f>
        <v>games</v>
      </c>
      <c r="R815" t="str">
        <v>video games</v>
      </c>
      <c r="S815" s="7">
        <f t="shared" si="39"/>
        <v>41148.208333333336</v>
      </c>
      <c r="T815" s="7">
        <f t="shared" si="39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37"/>
        <v>0.921875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>
        <f t="shared" si="38"/>
        <v>81.944444444444443</v>
      </c>
      <c r="Q816" t="str" cm="1">
        <f t="array" ref="Q816:R816">_xlfn.TEXTSPLIT(O816,"/")</f>
        <v>music</v>
      </c>
      <c r="R816" t="str">
        <v>rock</v>
      </c>
      <c r="S816" s="7">
        <f t="shared" si="39"/>
        <v>42517.208333333328</v>
      </c>
      <c r="T816" s="7">
        <f t="shared" si="39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37"/>
        <v>1.3023333333333333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>
        <f t="shared" si="38"/>
        <v>64.049180327868854</v>
      </c>
      <c r="Q817" t="str" cm="1">
        <f t="array" ref="Q817:R817">_xlfn.TEXTSPLIT(O817,"/")</f>
        <v>music</v>
      </c>
      <c r="R817" t="str">
        <v>rock</v>
      </c>
      <c r="S817" s="7">
        <f t="shared" si="39"/>
        <v>43068.25</v>
      </c>
      <c r="T817" s="7">
        <f t="shared" si="39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37"/>
        <v>6.1521739130434785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>
        <f t="shared" si="38"/>
        <v>106.39097744360902</v>
      </c>
      <c r="Q818" t="str" cm="1">
        <f t="array" ref="Q818:R818">_xlfn.TEXTSPLIT(O818,"/")</f>
        <v>theater</v>
      </c>
      <c r="R818" t="str">
        <v>plays</v>
      </c>
      <c r="S818" s="7">
        <f t="shared" si="39"/>
        <v>41680.25</v>
      </c>
      <c r="T818" s="7">
        <f t="shared" si="39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37"/>
        <v>3.687953216374269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>
        <f t="shared" si="38"/>
        <v>76.011249497790274</v>
      </c>
      <c r="Q819" t="str" cm="1">
        <f t="array" ref="Q819:R819">_xlfn.TEXTSPLIT(O819,"/")</f>
        <v>publishing</v>
      </c>
      <c r="R819" t="str">
        <v>nonfiction</v>
      </c>
      <c r="S819" s="7">
        <f t="shared" si="39"/>
        <v>43589.208333333328</v>
      </c>
      <c r="T819" s="7">
        <f t="shared" si="39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37"/>
        <v>10.948571428571428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>
        <f t="shared" si="38"/>
        <v>111.07246376811594</v>
      </c>
      <c r="Q820" t="str" cm="1">
        <f t="array" ref="Q820:R820">_xlfn.TEXTSPLIT(O820,"/")</f>
        <v>theater</v>
      </c>
      <c r="R820" t="str">
        <v>plays</v>
      </c>
      <c r="S820" s="7">
        <f t="shared" si="39"/>
        <v>43486.25</v>
      </c>
      <c r="T820" s="7">
        <f t="shared" si="39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37"/>
        <v>0.50662921348314605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P821">
        <f t="shared" si="38"/>
        <v>95.936170212765958</v>
      </c>
      <c r="Q821" t="str" cm="1">
        <f t="array" ref="Q821:R821">_xlfn.TEXTSPLIT(O821,"/")</f>
        <v>games</v>
      </c>
      <c r="R821" t="str">
        <v>video games</v>
      </c>
      <c r="S821" s="7">
        <f t="shared" si="39"/>
        <v>41237.25</v>
      </c>
      <c r="T821" s="7">
        <f t="shared" si="39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37"/>
        <v>8.0060000000000002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>
        <f t="shared" si="38"/>
        <v>43.043010752688176</v>
      </c>
      <c r="Q822" t="str" cm="1">
        <f t="array" ref="Q822:R822">_xlfn.TEXTSPLIT(O822,"/")</f>
        <v>music</v>
      </c>
      <c r="R822" t="str">
        <v>rock</v>
      </c>
      <c r="S822" s="7">
        <f t="shared" si="39"/>
        <v>43310.208333333328</v>
      </c>
      <c r="T822" s="7">
        <f t="shared" si="39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37"/>
        <v>2.9128571428571428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>
        <f t="shared" si="38"/>
        <v>67.966666666666669</v>
      </c>
      <c r="Q823" t="str" cm="1">
        <f t="array" ref="Q823:R823">_xlfn.TEXTSPLIT(O823,"/")</f>
        <v>film &amp; video</v>
      </c>
      <c r="R823" t="str">
        <v>documentary</v>
      </c>
      <c r="S823" s="7">
        <f t="shared" si="39"/>
        <v>42794.25</v>
      </c>
      <c r="T823" s="7">
        <f t="shared" si="39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37"/>
        <v>3.4996666666666667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>
        <f t="shared" si="38"/>
        <v>89.991428571428571</v>
      </c>
      <c r="Q824" t="str" cm="1">
        <f t="array" ref="Q824:R824">_xlfn.TEXTSPLIT(O824,"/")</f>
        <v>music</v>
      </c>
      <c r="R824" t="str">
        <v>rock</v>
      </c>
      <c r="S824" s="7">
        <f t="shared" si="39"/>
        <v>41698.25</v>
      </c>
      <c r="T824" s="7">
        <f t="shared" si="39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37"/>
        <v>3.5707317073170732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>
        <f t="shared" si="38"/>
        <v>58.095238095238095</v>
      </c>
      <c r="Q825" t="str" cm="1">
        <f t="array" ref="Q825:R825">_xlfn.TEXTSPLIT(O825,"/")</f>
        <v>music</v>
      </c>
      <c r="R825" t="str">
        <v>rock</v>
      </c>
      <c r="S825" s="7">
        <f t="shared" si="39"/>
        <v>41892.208333333336</v>
      </c>
      <c r="T825" s="7">
        <f t="shared" si="39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37"/>
        <v>1.2648941176470587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>
        <f t="shared" si="38"/>
        <v>83.996875000000003</v>
      </c>
      <c r="Q826" t="str" cm="1">
        <f t="array" ref="Q826:R826">_xlfn.TEXTSPLIT(O826,"/")</f>
        <v>publishing</v>
      </c>
      <c r="R826" t="str">
        <v>nonfiction</v>
      </c>
      <c r="S826" s="7">
        <f t="shared" si="39"/>
        <v>40348.208333333336</v>
      </c>
      <c r="T826" s="7">
        <f t="shared" si="39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37"/>
        <v>3.875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>
        <f t="shared" si="38"/>
        <v>88.853503184713375</v>
      </c>
      <c r="Q827" t="str" cm="1">
        <f t="array" ref="Q827:R827">_xlfn.TEXTSPLIT(O827,"/")</f>
        <v>film &amp; video</v>
      </c>
      <c r="R827" t="str">
        <v>shorts</v>
      </c>
      <c r="S827" s="7">
        <f t="shared" si="39"/>
        <v>42941.208333333328</v>
      </c>
      <c r="T827" s="7">
        <f t="shared" si="39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37"/>
        <v>4.5703571428571426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>
        <f t="shared" si="38"/>
        <v>65.963917525773198</v>
      </c>
      <c r="Q828" t="str" cm="1">
        <f t="array" ref="Q828:R828">_xlfn.TEXTSPLIT(O828,"/")</f>
        <v>theater</v>
      </c>
      <c r="R828" t="str">
        <v>plays</v>
      </c>
      <c r="S828" s="7">
        <f t="shared" si="39"/>
        <v>40525.25</v>
      </c>
      <c r="T828" s="7">
        <f t="shared" si="39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37"/>
        <v>2.6669565217391304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>
        <f t="shared" si="38"/>
        <v>74.804878048780495</v>
      </c>
      <c r="Q829" t="str" cm="1">
        <f t="array" ref="Q829:R829">_xlfn.TEXTSPLIT(O829,"/")</f>
        <v>film &amp; video</v>
      </c>
      <c r="R829" t="str">
        <v>drama</v>
      </c>
      <c r="S829" s="7">
        <f t="shared" si="39"/>
        <v>40666.208333333336</v>
      </c>
      <c r="T829" s="7">
        <f t="shared" si="39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37"/>
        <v>0.69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P830">
        <f t="shared" si="38"/>
        <v>69.98571428571428</v>
      </c>
      <c r="Q830" t="str" cm="1">
        <f t="array" ref="Q830:R830">_xlfn.TEXTSPLIT(O830,"/")</f>
        <v>theater</v>
      </c>
      <c r="R830" t="str">
        <v>plays</v>
      </c>
      <c r="S830" s="7">
        <f t="shared" si="39"/>
        <v>43340.208333333328</v>
      </c>
      <c r="T830" s="7">
        <f t="shared" si="39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37"/>
        <v>0.51343749999999999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P831">
        <f t="shared" si="38"/>
        <v>32.006493506493506</v>
      </c>
      <c r="Q831" t="str" cm="1">
        <f t="array" ref="Q831:R831">_xlfn.TEXTSPLIT(O831,"/")</f>
        <v>theater</v>
      </c>
      <c r="R831" t="str">
        <v>plays</v>
      </c>
      <c r="S831" s="7">
        <f t="shared" si="39"/>
        <v>42164.208333333328</v>
      </c>
      <c r="T831" s="7">
        <f t="shared" si="39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37"/>
        <v>1.1710526315789473E-2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P832">
        <f t="shared" si="38"/>
        <v>64.727272727272734</v>
      </c>
      <c r="Q832" t="str" cm="1">
        <f t="array" ref="Q832:R832">_xlfn.TEXTSPLIT(O832,"/")</f>
        <v>theater</v>
      </c>
      <c r="R832" t="str">
        <v>plays</v>
      </c>
      <c r="S832" s="7">
        <f t="shared" si="39"/>
        <v>43103.25</v>
      </c>
      <c r="T832" s="7">
        <f t="shared" si="39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37"/>
        <v>1.089773429454171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>
        <f t="shared" si="38"/>
        <v>24.998110087408456</v>
      </c>
      <c r="Q833" t="str" cm="1">
        <f t="array" ref="Q833:R833">_xlfn.TEXTSPLIT(O833,"/")</f>
        <v>photography</v>
      </c>
      <c r="R833" t="str">
        <v>photography books</v>
      </c>
      <c r="S833" s="7">
        <f t="shared" si="39"/>
        <v>40994.208333333336</v>
      </c>
      <c r="T833" s="7">
        <f t="shared" si="39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40">E834/D834</f>
        <v>3.1517592592592591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>
        <f t="shared" si="38"/>
        <v>104.97764070932922</v>
      </c>
      <c r="Q834" t="str" cm="1">
        <f t="array" ref="Q834:R834">_xlfn.TEXTSPLIT(O834,"/")</f>
        <v>publishing</v>
      </c>
      <c r="R834" t="str">
        <v>translations</v>
      </c>
      <c r="S834" s="7">
        <f t="shared" si="39"/>
        <v>42299.208333333328</v>
      </c>
      <c r="T834" s="7">
        <f t="shared" si="39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40"/>
        <v>1.5769117647058823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>
        <f t="shared" ref="P835:P898" si="41">IFERROR(E835/H835, 0)</f>
        <v>64.987878787878785</v>
      </c>
      <c r="Q835" t="str" cm="1">
        <f t="array" ref="Q835:R835">_xlfn.TEXTSPLIT(O835,"/")</f>
        <v>publishing</v>
      </c>
      <c r="R835" t="str">
        <v>translations</v>
      </c>
      <c r="S835" s="7">
        <f t="shared" si="39"/>
        <v>40588.25</v>
      </c>
      <c r="T835" s="7">
        <f t="shared" si="39"/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40"/>
        <v>1.5380821917808218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>
        <f t="shared" si="41"/>
        <v>94.352941176470594</v>
      </c>
      <c r="Q836" t="str" cm="1">
        <f t="array" ref="Q836:R836">_xlfn.TEXTSPLIT(O836,"/")</f>
        <v>theater</v>
      </c>
      <c r="R836" t="str">
        <v>plays</v>
      </c>
      <c r="S836" s="7">
        <f t="shared" ref="S836:T899" si="42">(((K836/60)/60)/24)+DATE(1970,1,1)</f>
        <v>41448.208333333336</v>
      </c>
      <c r="T836" s="7">
        <f t="shared" si="42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40"/>
        <v>0.89738979118329465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P837">
        <f t="shared" si="41"/>
        <v>44.001706484641637</v>
      </c>
      <c r="Q837" t="str" cm="1">
        <f t="array" ref="Q837:R837">_xlfn.TEXTSPLIT(O837,"/")</f>
        <v>technology</v>
      </c>
      <c r="R837" t="str">
        <v>web</v>
      </c>
      <c r="S837" s="7">
        <f t="shared" si="42"/>
        <v>42063.25</v>
      </c>
      <c r="T837" s="7">
        <f t="shared" si="42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40"/>
        <v>0.75135802469135804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P838">
        <f t="shared" si="41"/>
        <v>64.744680851063833</v>
      </c>
      <c r="Q838" t="str" cm="1">
        <f t="array" ref="Q838:R838">_xlfn.TEXTSPLIT(O838,"/")</f>
        <v>music</v>
      </c>
      <c r="R838" t="str">
        <v>indie rock</v>
      </c>
      <c r="S838" s="7">
        <f t="shared" si="42"/>
        <v>40214.25</v>
      </c>
      <c r="T838" s="7">
        <f t="shared" si="42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40"/>
        <v>8.5288135593220336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>
        <f t="shared" si="41"/>
        <v>84.00667779632721</v>
      </c>
      <c r="Q839" t="str" cm="1">
        <f t="array" ref="Q839:R839">_xlfn.TEXTSPLIT(O839,"/")</f>
        <v>music</v>
      </c>
      <c r="R839" t="str">
        <v>jazz</v>
      </c>
      <c r="S839" s="7">
        <f t="shared" si="42"/>
        <v>40629.208333333336</v>
      </c>
      <c r="T839" s="7">
        <f t="shared" si="42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40"/>
        <v>1.3890625000000001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>
        <f t="shared" si="41"/>
        <v>34.061302681992338</v>
      </c>
      <c r="Q840" t="str" cm="1">
        <f t="array" ref="Q840:R840">_xlfn.TEXTSPLIT(O840,"/")</f>
        <v>theater</v>
      </c>
      <c r="R840" t="str">
        <v>plays</v>
      </c>
      <c r="S840" s="7">
        <f t="shared" si="42"/>
        <v>43370.208333333328</v>
      </c>
      <c r="T840" s="7">
        <f t="shared" si="42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40"/>
        <v>1.9018181818181819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>
        <f t="shared" si="41"/>
        <v>93.273885350318466</v>
      </c>
      <c r="Q841" t="str" cm="1">
        <f t="array" ref="Q841:R841">_xlfn.TEXTSPLIT(O841,"/")</f>
        <v>film &amp; video</v>
      </c>
      <c r="R841" t="str">
        <v>documentary</v>
      </c>
      <c r="S841" s="7">
        <f t="shared" si="42"/>
        <v>41715.208333333336</v>
      </c>
      <c r="T841" s="7">
        <f t="shared" si="42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40"/>
        <v>1.0024333619948409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>
        <f t="shared" si="41"/>
        <v>32.998301726577978</v>
      </c>
      <c r="Q842" t="str" cm="1">
        <f t="array" ref="Q842:R842">_xlfn.TEXTSPLIT(O842,"/")</f>
        <v>theater</v>
      </c>
      <c r="R842" t="str">
        <v>plays</v>
      </c>
      <c r="S842" s="7">
        <f t="shared" si="42"/>
        <v>41836.208333333336</v>
      </c>
      <c r="T842" s="7">
        <f t="shared" si="42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40"/>
        <v>1.4275824175824177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>
        <f t="shared" si="41"/>
        <v>83.812903225806451</v>
      </c>
      <c r="Q843" t="str" cm="1">
        <f t="array" ref="Q843:R843">_xlfn.TEXTSPLIT(O843,"/")</f>
        <v>technology</v>
      </c>
      <c r="R843" t="str">
        <v>web</v>
      </c>
      <c r="S843" s="7">
        <f t="shared" si="42"/>
        <v>42419.25</v>
      </c>
      <c r="T843" s="7">
        <f t="shared" si="42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40"/>
        <v>5.6313333333333331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>
        <f t="shared" si="41"/>
        <v>63.992424242424242</v>
      </c>
      <c r="Q844" t="str" cm="1">
        <f t="array" ref="Q844:R844">_xlfn.TEXTSPLIT(O844,"/")</f>
        <v>technology</v>
      </c>
      <c r="R844" t="str">
        <v>wearables</v>
      </c>
      <c r="S844" s="7">
        <f t="shared" si="42"/>
        <v>43266.208333333328</v>
      </c>
      <c r="T844" s="7">
        <f t="shared" si="42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40"/>
        <v>0.30715909090909088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P845">
        <f t="shared" si="41"/>
        <v>81.909090909090907</v>
      </c>
      <c r="Q845" t="str" cm="1">
        <f t="array" ref="Q845:R845">_xlfn.TEXTSPLIT(O845,"/")</f>
        <v>photography</v>
      </c>
      <c r="R845" t="str">
        <v>photography books</v>
      </c>
      <c r="S845" s="7">
        <f t="shared" si="42"/>
        <v>43338.208333333328</v>
      </c>
      <c r="T845" s="7">
        <f t="shared" si="42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40"/>
        <v>0.99397727272727276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>
        <f t="shared" si="41"/>
        <v>93.053191489361708</v>
      </c>
      <c r="Q846" t="str" cm="1">
        <f t="array" ref="Q846:R846">_xlfn.TEXTSPLIT(O846,"/")</f>
        <v>film &amp; video</v>
      </c>
      <c r="R846" t="str">
        <v>documentary</v>
      </c>
      <c r="S846" s="7">
        <f t="shared" si="42"/>
        <v>40930.25</v>
      </c>
      <c r="T846" s="7">
        <f t="shared" si="42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40"/>
        <v>1.9754935622317598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>
        <f t="shared" si="41"/>
        <v>101.98449039881831</v>
      </c>
      <c r="Q847" t="str" cm="1">
        <f t="array" ref="Q847:R847">_xlfn.TEXTSPLIT(O847,"/")</f>
        <v>technology</v>
      </c>
      <c r="R847" t="str">
        <v>web</v>
      </c>
      <c r="S847" s="7">
        <f t="shared" si="42"/>
        <v>43235.208333333328</v>
      </c>
      <c r="T847" s="7">
        <f t="shared" si="42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40"/>
        <v>5.085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>
        <f t="shared" si="41"/>
        <v>105.9375</v>
      </c>
      <c r="Q848" t="str" cm="1">
        <f t="array" ref="Q848:R848">_xlfn.TEXTSPLIT(O848,"/")</f>
        <v>technology</v>
      </c>
      <c r="R848" t="str">
        <v>web</v>
      </c>
      <c r="S848" s="7">
        <f t="shared" si="42"/>
        <v>43302.208333333328</v>
      </c>
      <c r="T848" s="7">
        <f t="shared" si="42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40"/>
        <v>2.3774468085106384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>
        <f t="shared" si="41"/>
        <v>101.58181818181818</v>
      </c>
      <c r="Q849" t="str" cm="1">
        <f t="array" ref="Q849:R849">_xlfn.TEXTSPLIT(O849,"/")</f>
        <v>food</v>
      </c>
      <c r="R849" t="str">
        <v>food trucks</v>
      </c>
      <c r="S849" s="7">
        <f t="shared" si="42"/>
        <v>43107.25</v>
      </c>
      <c r="T849" s="7">
        <f t="shared" si="42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40"/>
        <v>3.3846875000000001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>
        <f t="shared" si="41"/>
        <v>62.970930232558139</v>
      </c>
      <c r="Q850" t="str" cm="1">
        <f t="array" ref="Q850:R850">_xlfn.TEXTSPLIT(O850,"/")</f>
        <v>film &amp; video</v>
      </c>
      <c r="R850" t="str">
        <v>drama</v>
      </c>
      <c r="S850" s="7">
        <f t="shared" si="42"/>
        <v>40341.208333333336</v>
      </c>
      <c r="T850" s="7">
        <f t="shared" si="42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40"/>
        <v>1.3308955223880596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>
        <f t="shared" si="41"/>
        <v>29.045602605863191</v>
      </c>
      <c r="Q851" t="str" cm="1">
        <f t="array" ref="Q851:R851">_xlfn.TEXTSPLIT(O851,"/")</f>
        <v>music</v>
      </c>
      <c r="R851" t="str">
        <v>indie rock</v>
      </c>
      <c r="S851" s="7">
        <f t="shared" si="42"/>
        <v>40948.25</v>
      </c>
      <c r="T851" s="7">
        <f t="shared" si="42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40"/>
        <v>0.01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P852">
        <f t="shared" si="41"/>
        <v>1</v>
      </c>
      <c r="Q852" t="str" cm="1">
        <f t="array" ref="Q852:R852">_xlfn.TEXTSPLIT(O852,"/")</f>
        <v>music</v>
      </c>
      <c r="R852" t="str">
        <v>rock</v>
      </c>
      <c r="S852" s="7">
        <f t="shared" si="42"/>
        <v>40866.25</v>
      </c>
      <c r="T852" s="7">
        <f t="shared" si="42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40"/>
        <v>2.0779999999999998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>
        <f t="shared" si="41"/>
        <v>77.924999999999997</v>
      </c>
      <c r="Q853" t="str" cm="1">
        <f t="array" ref="Q853:R853">_xlfn.TEXTSPLIT(O853,"/")</f>
        <v>music</v>
      </c>
      <c r="R853" t="str">
        <v>electric music</v>
      </c>
      <c r="S853" s="7">
        <f t="shared" si="42"/>
        <v>41031.208333333336</v>
      </c>
      <c r="T853" s="7">
        <f t="shared" si="42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40"/>
        <v>0.51122448979591839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P854">
        <f t="shared" si="41"/>
        <v>80.806451612903231</v>
      </c>
      <c r="Q854" t="str" cm="1">
        <f t="array" ref="Q854:R854">_xlfn.TEXTSPLIT(O854,"/")</f>
        <v>games</v>
      </c>
      <c r="R854" t="str">
        <v>video games</v>
      </c>
      <c r="S854" s="7">
        <f t="shared" si="42"/>
        <v>40740.208333333336</v>
      </c>
      <c r="T854" s="7">
        <f t="shared" si="42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40"/>
        <v>6.5205847953216374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>
        <f t="shared" si="41"/>
        <v>76.006816632583508</v>
      </c>
      <c r="Q855" t="str" cm="1">
        <f t="array" ref="Q855:R855">_xlfn.TEXTSPLIT(O855,"/")</f>
        <v>music</v>
      </c>
      <c r="R855" t="str">
        <v>indie rock</v>
      </c>
      <c r="S855" s="7">
        <f t="shared" si="42"/>
        <v>40714.208333333336</v>
      </c>
      <c r="T855" s="7">
        <f t="shared" si="42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40"/>
        <v>1.1363099415204678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>
        <f t="shared" si="41"/>
        <v>72.993613824192337</v>
      </c>
      <c r="Q856" t="str" cm="1">
        <f t="array" ref="Q856:R856">_xlfn.TEXTSPLIT(O856,"/")</f>
        <v>publishing</v>
      </c>
      <c r="R856" t="str">
        <v>fiction</v>
      </c>
      <c r="S856" s="7">
        <f t="shared" si="42"/>
        <v>43787.25</v>
      </c>
      <c r="T856" s="7">
        <f t="shared" si="42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40"/>
        <v>1.0237606837606839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>
        <f t="shared" si="41"/>
        <v>53</v>
      </c>
      <c r="Q857" t="str" cm="1">
        <f t="array" ref="Q857:R857">_xlfn.TEXTSPLIT(O857,"/")</f>
        <v>theater</v>
      </c>
      <c r="R857" t="str">
        <v>plays</v>
      </c>
      <c r="S857" s="7">
        <f t="shared" si="42"/>
        <v>40712.208333333336</v>
      </c>
      <c r="T857" s="7">
        <f t="shared" si="42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40"/>
        <v>3.5658333333333334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>
        <f t="shared" si="41"/>
        <v>54.164556962025316</v>
      </c>
      <c r="Q858" t="str" cm="1">
        <f t="array" ref="Q858:R858">_xlfn.TEXTSPLIT(O858,"/")</f>
        <v>food</v>
      </c>
      <c r="R858" t="str">
        <v>food trucks</v>
      </c>
      <c r="S858" s="7">
        <f t="shared" si="42"/>
        <v>41023.208333333336</v>
      </c>
      <c r="T858" s="7">
        <f t="shared" si="42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40"/>
        <v>1.3986792452830188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>
        <f t="shared" si="41"/>
        <v>32.946666666666665</v>
      </c>
      <c r="Q859" t="str" cm="1">
        <f t="array" ref="Q859:R859">_xlfn.TEXTSPLIT(O859,"/")</f>
        <v>film &amp; video</v>
      </c>
      <c r="R859" t="str">
        <v>shorts</v>
      </c>
      <c r="S859" s="7">
        <f t="shared" si="42"/>
        <v>40944.25</v>
      </c>
      <c r="T859" s="7">
        <f t="shared" si="42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40"/>
        <v>0.69450000000000001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P860">
        <f t="shared" si="41"/>
        <v>79.371428571428567</v>
      </c>
      <c r="Q860" t="str" cm="1">
        <f t="array" ref="Q860:R860">_xlfn.TEXTSPLIT(O860,"/")</f>
        <v>food</v>
      </c>
      <c r="R860" t="str">
        <v>food trucks</v>
      </c>
      <c r="S860" s="7">
        <f t="shared" si="42"/>
        <v>43211.208333333328</v>
      </c>
      <c r="T860" s="7">
        <f t="shared" si="42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40"/>
        <v>0.35534246575342465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P861">
        <f t="shared" si="41"/>
        <v>41.174603174603178</v>
      </c>
      <c r="Q861" t="str" cm="1">
        <f t="array" ref="Q861:R861">_xlfn.TEXTSPLIT(O861,"/")</f>
        <v>theater</v>
      </c>
      <c r="R861" t="str">
        <v>plays</v>
      </c>
      <c r="S861" s="7">
        <f t="shared" si="42"/>
        <v>41334.25</v>
      </c>
      <c r="T861" s="7">
        <f t="shared" si="42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40"/>
        <v>2.5165000000000002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>
        <f t="shared" si="41"/>
        <v>77.430769230769229</v>
      </c>
      <c r="Q862" t="str" cm="1">
        <f t="array" ref="Q862:R862">_xlfn.TEXTSPLIT(O862,"/")</f>
        <v>technology</v>
      </c>
      <c r="R862" t="str">
        <v>wearables</v>
      </c>
      <c r="S862" s="7">
        <f t="shared" si="42"/>
        <v>43515.25</v>
      </c>
      <c r="T862" s="7">
        <f t="shared" si="42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40"/>
        <v>1.0587500000000001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>
        <f t="shared" si="41"/>
        <v>57.159509202453989</v>
      </c>
      <c r="Q863" t="str" cm="1">
        <f t="array" ref="Q863:R863">_xlfn.TEXTSPLIT(O863,"/")</f>
        <v>theater</v>
      </c>
      <c r="R863" t="str">
        <v>plays</v>
      </c>
      <c r="S863" s="7">
        <f t="shared" si="42"/>
        <v>40258.208333333336</v>
      </c>
      <c r="T863" s="7">
        <f t="shared" si="42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40"/>
        <v>1.8742857142857143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>
        <f t="shared" si="41"/>
        <v>77.17647058823529</v>
      </c>
      <c r="Q864" t="str" cm="1">
        <f t="array" ref="Q864:R864">_xlfn.TEXTSPLIT(O864,"/")</f>
        <v>theater</v>
      </c>
      <c r="R864" t="str">
        <v>plays</v>
      </c>
      <c r="S864" s="7">
        <f t="shared" si="42"/>
        <v>40756.208333333336</v>
      </c>
      <c r="T864" s="7">
        <f t="shared" si="42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40"/>
        <v>3.8678571428571429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>
        <f t="shared" si="41"/>
        <v>24.953917050691246</v>
      </c>
      <c r="Q865" t="str" cm="1">
        <f t="array" ref="Q865:R865">_xlfn.TEXTSPLIT(O865,"/")</f>
        <v>film &amp; video</v>
      </c>
      <c r="R865" t="str">
        <v>television</v>
      </c>
      <c r="S865" s="7">
        <f t="shared" si="42"/>
        <v>42172.208333333328</v>
      </c>
      <c r="T865" s="7">
        <f t="shared" si="42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40"/>
        <v>3.4707142857142856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>
        <f t="shared" si="41"/>
        <v>97.18</v>
      </c>
      <c r="Q866" t="str" cm="1">
        <f t="array" ref="Q866:R866">_xlfn.TEXTSPLIT(O866,"/")</f>
        <v>film &amp; video</v>
      </c>
      <c r="R866" t="str">
        <v>shorts</v>
      </c>
      <c r="S866" s="7">
        <f t="shared" si="42"/>
        <v>42601.208333333328</v>
      </c>
      <c r="T866" s="7">
        <f t="shared" si="42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40"/>
        <v>1.8582098765432098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>
        <f t="shared" si="41"/>
        <v>46.000916870415651</v>
      </c>
      <c r="Q867" t="str" cm="1">
        <f t="array" ref="Q867:R867">_xlfn.TEXTSPLIT(O867,"/")</f>
        <v>theater</v>
      </c>
      <c r="R867" t="str">
        <v>plays</v>
      </c>
      <c r="S867" s="7">
        <f t="shared" si="42"/>
        <v>41897.208333333336</v>
      </c>
      <c r="T867" s="7">
        <f t="shared" si="42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40"/>
        <v>0.43241247264770238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>
        <f t="shared" si="41"/>
        <v>88.023385300668153</v>
      </c>
      <c r="Q868" t="str" cm="1">
        <f t="array" ref="Q868:R868">_xlfn.TEXTSPLIT(O868,"/")</f>
        <v>photography</v>
      </c>
      <c r="R868" t="str">
        <v>photography books</v>
      </c>
      <c r="S868" s="7">
        <f t="shared" si="42"/>
        <v>40671.208333333336</v>
      </c>
      <c r="T868" s="7">
        <f t="shared" si="42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40"/>
        <v>1.6243749999999999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>
        <f t="shared" si="41"/>
        <v>25.99</v>
      </c>
      <c r="Q869" t="str" cm="1">
        <f t="array" ref="Q869:R869">_xlfn.TEXTSPLIT(O869,"/")</f>
        <v>food</v>
      </c>
      <c r="R869" t="str">
        <v>food trucks</v>
      </c>
      <c r="S869" s="7">
        <f t="shared" si="42"/>
        <v>43382.208333333328</v>
      </c>
      <c r="T869" s="7">
        <f t="shared" si="42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40"/>
        <v>1.8484285714285715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>
        <f t="shared" si="41"/>
        <v>102.69047619047619</v>
      </c>
      <c r="Q870" t="str" cm="1">
        <f t="array" ref="Q870:R870">_xlfn.TEXTSPLIT(O870,"/")</f>
        <v>theater</v>
      </c>
      <c r="R870" t="str">
        <v>plays</v>
      </c>
      <c r="S870" s="7">
        <f t="shared" si="42"/>
        <v>41559.208333333336</v>
      </c>
      <c r="T870" s="7">
        <f t="shared" si="42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40"/>
        <v>0.23703520691785052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P871">
        <f t="shared" si="41"/>
        <v>72.958174904942965</v>
      </c>
      <c r="Q871" t="str" cm="1">
        <f t="array" ref="Q871:R871">_xlfn.TEXTSPLIT(O871,"/")</f>
        <v>film &amp; video</v>
      </c>
      <c r="R871" t="str">
        <v>drama</v>
      </c>
      <c r="S871" s="7">
        <f t="shared" si="42"/>
        <v>40350.208333333336</v>
      </c>
      <c r="T871" s="7">
        <f t="shared" si="42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40"/>
        <v>0.89870129870129867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P872">
        <f t="shared" si="41"/>
        <v>57.190082644628099</v>
      </c>
      <c r="Q872" t="str" cm="1">
        <f t="array" ref="Q872:R872">_xlfn.TEXTSPLIT(O872,"/")</f>
        <v>theater</v>
      </c>
      <c r="R872" t="str">
        <v>plays</v>
      </c>
      <c r="S872" s="7">
        <f t="shared" si="42"/>
        <v>42240.208333333328</v>
      </c>
      <c r="T872" s="7">
        <f t="shared" si="42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40"/>
        <v>2.7260419580419581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>
        <f t="shared" si="41"/>
        <v>84.013793103448279</v>
      </c>
      <c r="Q873" t="str" cm="1">
        <f t="array" ref="Q873:R873">_xlfn.TEXTSPLIT(O873,"/")</f>
        <v>theater</v>
      </c>
      <c r="R873" t="str">
        <v>plays</v>
      </c>
      <c r="S873" s="7">
        <f t="shared" si="42"/>
        <v>43040.208333333328</v>
      </c>
      <c r="T873" s="7">
        <f t="shared" si="42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40"/>
        <v>1.7004255319148935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>
        <f t="shared" si="41"/>
        <v>98.666666666666671</v>
      </c>
      <c r="Q874" t="str" cm="1">
        <f t="array" ref="Q874:R874">_xlfn.TEXTSPLIT(O874,"/")</f>
        <v>film &amp; video</v>
      </c>
      <c r="R874" t="str">
        <v>science fiction</v>
      </c>
      <c r="S874" s="7">
        <f t="shared" si="42"/>
        <v>43346.208333333328</v>
      </c>
      <c r="T874" s="7">
        <f t="shared" si="42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40"/>
        <v>1.8828503562945369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>
        <f t="shared" si="41"/>
        <v>42.007419183889773</v>
      </c>
      <c r="Q875" t="str" cm="1">
        <f t="array" ref="Q875:R875">_xlfn.TEXTSPLIT(O875,"/")</f>
        <v>photography</v>
      </c>
      <c r="R875" t="str">
        <v>photography books</v>
      </c>
      <c r="S875" s="7">
        <f t="shared" si="42"/>
        <v>41647.25</v>
      </c>
      <c r="T875" s="7">
        <f t="shared" si="42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40"/>
        <v>3.4693532338308457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>
        <f t="shared" si="41"/>
        <v>32.002753556677376</v>
      </c>
      <c r="Q876" t="str" cm="1">
        <f t="array" ref="Q876:R876">_xlfn.TEXTSPLIT(O876,"/")</f>
        <v>photography</v>
      </c>
      <c r="R876" t="str">
        <v>photography books</v>
      </c>
      <c r="S876" s="7">
        <f t="shared" si="42"/>
        <v>40291.208333333336</v>
      </c>
      <c r="T876" s="7">
        <f t="shared" si="42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40"/>
        <v>0.6917721518987342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P877">
        <f t="shared" si="41"/>
        <v>81.567164179104481</v>
      </c>
      <c r="Q877" t="str" cm="1">
        <f t="array" ref="Q877:R877">_xlfn.TEXTSPLIT(O877,"/")</f>
        <v>music</v>
      </c>
      <c r="R877" t="str">
        <v>rock</v>
      </c>
      <c r="S877" s="7">
        <f t="shared" si="42"/>
        <v>40556.25</v>
      </c>
      <c r="T877" s="7">
        <f t="shared" si="42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40"/>
        <v>0.25433734939759034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P878">
        <f t="shared" si="41"/>
        <v>37.035087719298247</v>
      </c>
      <c r="Q878" t="str" cm="1">
        <f t="array" ref="Q878:R878">_xlfn.TEXTSPLIT(O878,"/")</f>
        <v>photography</v>
      </c>
      <c r="R878" t="str">
        <v>photography books</v>
      </c>
      <c r="S878" s="7">
        <f t="shared" si="42"/>
        <v>43624.208333333328</v>
      </c>
      <c r="T878" s="7">
        <f t="shared" si="42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40"/>
        <v>0.77400977995110021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P879">
        <f t="shared" si="41"/>
        <v>103.033360455655</v>
      </c>
      <c r="Q879" t="str" cm="1">
        <f t="array" ref="Q879:R879">_xlfn.TEXTSPLIT(O879,"/")</f>
        <v>food</v>
      </c>
      <c r="R879" t="str">
        <v>food trucks</v>
      </c>
      <c r="S879" s="7">
        <f t="shared" si="42"/>
        <v>42577.208333333328</v>
      </c>
      <c r="T879" s="7">
        <f t="shared" si="42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40"/>
        <v>0.37481481481481482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P880">
        <f t="shared" si="41"/>
        <v>84.333333333333329</v>
      </c>
      <c r="Q880" t="str" cm="1">
        <f t="array" ref="Q880:R880">_xlfn.TEXTSPLIT(O880,"/")</f>
        <v>music</v>
      </c>
      <c r="R880" t="str">
        <v>metal</v>
      </c>
      <c r="S880" s="7">
        <f t="shared" si="42"/>
        <v>43845.25</v>
      </c>
      <c r="T880" s="7">
        <f t="shared" si="42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40"/>
        <v>5.4379999999999997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>
        <f t="shared" si="41"/>
        <v>102.60377358490567</v>
      </c>
      <c r="Q881" t="str" cm="1">
        <f t="array" ref="Q881:R881">_xlfn.TEXTSPLIT(O881,"/")</f>
        <v>publishing</v>
      </c>
      <c r="R881" t="str">
        <v>nonfiction</v>
      </c>
      <c r="S881" s="7">
        <f t="shared" si="42"/>
        <v>42788.25</v>
      </c>
      <c r="T881" s="7">
        <f t="shared" si="42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40"/>
        <v>2.2852189349112426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>
        <f t="shared" si="41"/>
        <v>79.992129246064621</v>
      </c>
      <c r="Q882" t="str" cm="1">
        <f t="array" ref="Q882:R882">_xlfn.TEXTSPLIT(O882,"/")</f>
        <v>music</v>
      </c>
      <c r="R882" t="str">
        <v>electric music</v>
      </c>
      <c r="S882" s="7">
        <f t="shared" si="42"/>
        <v>43667.208333333328</v>
      </c>
      <c r="T882" s="7">
        <f t="shared" si="42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40"/>
        <v>0.38948339483394834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P883">
        <f t="shared" si="41"/>
        <v>70.055309734513273</v>
      </c>
      <c r="Q883" t="str" cm="1">
        <f t="array" ref="Q883:R883">_xlfn.TEXTSPLIT(O883,"/")</f>
        <v>theater</v>
      </c>
      <c r="R883" t="str">
        <v>plays</v>
      </c>
      <c r="S883" s="7">
        <f t="shared" si="42"/>
        <v>42194.208333333328</v>
      </c>
      <c r="T883" s="7">
        <f t="shared" si="42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40"/>
        <v>3.7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>
        <f t="shared" si="41"/>
        <v>37</v>
      </c>
      <c r="Q884" t="str" cm="1">
        <f t="array" ref="Q884:R884">_xlfn.TEXTSPLIT(O884,"/")</f>
        <v>theater</v>
      </c>
      <c r="R884" t="str">
        <v>plays</v>
      </c>
      <c r="S884" s="7">
        <f t="shared" si="42"/>
        <v>42025.25</v>
      </c>
      <c r="T884" s="7">
        <f t="shared" si="42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40"/>
        <v>2.3791176470588233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>
        <f t="shared" si="41"/>
        <v>41.911917098445599</v>
      </c>
      <c r="Q885" t="str" cm="1">
        <f t="array" ref="Q885:R885">_xlfn.TEXTSPLIT(O885,"/")</f>
        <v>film &amp; video</v>
      </c>
      <c r="R885" t="str">
        <v>shorts</v>
      </c>
      <c r="S885" s="7">
        <f t="shared" si="42"/>
        <v>40323.208333333336</v>
      </c>
      <c r="T885" s="7">
        <f t="shared" si="42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40"/>
        <v>0.64036299765807958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P886">
        <f t="shared" si="41"/>
        <v>57.992576882290564</v>
      </c>
      <c r="Q886" t="str" cm="1">
        <f t="array" ref="Q886:R886">_xlfn.TEXTSPLIT(O886,"/")</f>
        <v>theater</v>
      </c>
      <c r="R886" t="str">
        <v>plays</v>
      </c>
      <c r="S886" s="7">
        <f t="shared" si="42"/>
        <v>41763.208333333336</v>
      </c>
      <c r="T886" s="7">
        <f t="shared" si="42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40"/>
        <v>1.1827777777777777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>
        <f t="shared" si="41"/>
        <v>40.942307692307693</v>
      </c>
      <c r="Q887" t="str" cm="1">
        <f t="array" ref="Q887:R887">_xlfn.TEXTSPLIT(O887,"/")</f>
        <v>theater</v>
      </c>
      <c r="R887" t="str">
        <v>plays</v>
      </c>
      <c r="S887" s="7">
        <f t="shared" si="42"/>
        <v>40335.208333333336</v>
      </c>
      <c r="T887" s="7">
        <f t="shared" si="42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40"/>
        <v>0.84824037184594958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P888">
        <f t="shared" si="41"/>
        <v>69.9972602739726</v>
      </c>
      <c r="Q888" t="str" cm="1">
        <f t="array" ref="Q888:R888">_xlfn.TEXTSPLIT(O888,"/")</f>
        <v>music</v>
      </c>
      <c r="R888" t="str">
        <v>indie rock</v>
      </c>
      <c r="S888" s="7">
        <f t="shared" si="42"/>
        <v>40416.208333333336</v>
      </c>
      <c r="T888" s="7">
        <f t="shared" si="42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40"/>
        <v>0.29346153846153844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P889">
        <f t="shared" si="41"/>
        <v>73.838709677419359</v>
      </c>
      <c r="Q889" t="str" cm="1">
        <f t="array" ref="Q889:R889">_xlfn.TEXTSPLIT(O889,"/")</f>
        <v>theater</v>
      </c>
      <c r="R889" t="str">
        <v>plays</v>
      </c>
      <c r="S889" s="7">
        <f t="shared" si="42"/>
        <v>42202.208333333328</v>
      </c>
      <c r="T889" s="7">
        <f t="shared" si="42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40"/>
        <v>2.0989655172413793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>
        <f t="shared" si="41"/>
        <v>41.979310344827589</v>
      </c>
      <c r="Q890" t="str" cm="1">
        <f t="array" ref="Q890:R890">_xlfn.TEXTSPLIT(O890,"/")</f>
        <v>theater</v>
      </c>
      <c r="R890" t="str">
        <v>plays</v>
      </c>
      <c r="S890" s="7">
        <f t="shared" si="42"/>
        <v>42836.208333333328</v>
      </c>
      <c r="T890" s="7">
        <f t="shared" si="42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40"/>
        <v>1.697857142857143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>
        <f t="shared" si="41"/>
        <v>77.93442622950819</v>
      </c>
      <c r="Q891" t="str" cm="1">
        <f t="array" ref="Q891:R891">_xlfn.TEXTSPLIT(O891,"/")</f>
        <v>music</v>
      </c>
      <c r="R891" t="str">
        <v>electric music</v>
      </c>
      <c r="S891" s="7">
        <f t="shared" si="42"/>
        <v>41710.208333333336</v>
      </c>
      <c r="T891" s="7">
        <f t="shared" si="42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40"/>
        <v>1.1595907738095239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>
        <f t="shared" si="41"/>
        <v>106.01972789115646</v>
      </c>
      <c r="Q892" t="str" cm="1">
        <f t="array" ref="Q892:R892">_xlfn.TEXTSPLIT(O892,"/")</f>
        <v>music</v>
      </c>
      <c r="R892" t="str">
        <v>indie rock</v>
      </c>
      <c r="S892" s="7">
        <f t="shared" si="42"/>
        <v>43640.208333333328</v>
      </c>
      <c r="T892" s="7">
        <f t="shared" si="42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40"/>
        <v>2.5859999999999999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>
        <f t="shared" si="41"/>
        <v>47.018181818181816</v>
      </c>
      <c r="Q893" t="str" cm="1">
        <f t="array" ref="Q893:R893">_xlfn.TEXTSPLIT(O893,"/")</f>
        <v>film &amp; video</v>
      </c>
      <c r="R893" t="str">
        <v>documentary</v>
      </c>
      <c r="S893" s="7">
        <f t="shared" si="42"/>
        <v>40880.25</v>
      </c>
      <c r="T893" s="7">
        <f t="shared" si="42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40"/>
        <v>2.3058333333333332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>
        <f t="shared" si="41"/>
        <v>76.016483516483518</v>
      </c>
      <c r="Q894" t="str" cm="1">
        <f t="array" ref="Q894:R894">_xlfn.TEXTSPLIT(O894,"/")</f>
        <v>publishing</v>
      </c>
      <c r="R894" t="str">
        <v>translations</v>
      </c>
      <c r="S894" s="7">
        <f t="shared" si="42"/>
        <v>40319.208333333336</v>
      </c>
      <c r="T894" s="7">
        <f t="shared" si="42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40"/>
        <v>1.2821428571428573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>
        <f t="shared" si="41"/>
        <v>54.120603015075375</v>
      </c>
      <c r="Q895" t="str" cm="1">
        <f t="array" ref="Q895:R895">_xlfn.TEXTSPLIT(O895,"/")</f>
        <v>film &amp; video</v>
      </c>
      <c r="R895" t="str">
        <v>documentary</v>
      </c>
      <c r="S895" s="7">
        <f t="shared" si="42"/>
        <v>42170.208333333328</v>
      </c>
      <c r="T895" s="7">
        <f t="shared" si="42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40"/>
        <v>1.8870588235294117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>
        <f t="shared" si="41"/>
        <v>57.285714285714285</v>
      </c>
      <c r="Q896" t="str" cm="1">
        <f t="array" ref="Q896:R896">_xlfn.TEXTSPLIT(O896,"/")</f>
        <v>film &amp; video</v>
      </c>
      <c r="R896" t="str">
        <v>television</v>
      </c>
      <c r="S896" s="7">
        <f t="shared" si="42"/>
        <v>41466.208333333336</v>
      </c>
      <c r="T896" s="7">
        <f t="shared" si="42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40"/>
        <v>6.9511889862327911E-2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P897">
        <f t="shared" si="41"/>
        <v>103.81308411214954</v>
      </c>
      <c r="Q897" t="str" cm="1">
        <f t="array" ref="Q897:R897">_xlfn.TEXTSPLIT(O897,"/")</f>
        <v>theater</v>
      </c>
      <c r="R897" t="str">
        <v>plays</v>
      </c>
      <c r="S897" s="7">
        <f t="shared" si="42"/>
        <v>43134.25</v>
      </c>
      <c r="T897" s="7">
        <f t="shared" si="42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43">E898/D898</f>
        <v>7.7443434343434348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>
        <f t="shared" si="41"/>
        <v>105.02602739726028</v>
      </c>
      <c r="Q898" t="str" cm="1">
        <f t="array" ref="Q898:R898">_xlfn.TEXTSPLIT(O898,"/")</f>
        <v>food</v>
      </c>
      <c r="R898" t="str">
        <v>food trucks</v>
      </c>
      <c r="S898" s="7">
        <f t="shared" si="42"/>
        <v>40738.208333333336</v>
      </c>
      <c r="T898" s="7">
        <f t="shared" si="42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43"/>
        <v>0.27693181818181817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P899">
        <f t="shared" ref="P899:P962" si="44">IFERROR(E899/H899, 0)</f>
        <v>90.259259259259252</v>
      </c>
      <c r="Q899" t="str" cm="1">
        <f t="array" ref="Q899:R899">_xlfn.TEXTSPLIT(O899,"/")</f>
        <v>theater</v>
      </c>
      <c r="R899" t="str">
        <v>plays</v>
      </c>
      <c r="S899" s="7">
        <f t="shared" si="42"/>
        <v>43583.208333333328</v>
      </c>
      <c r="T899" s="7">
        <f t="shared" si="42"/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43"/>
        <v>0.52479620323841425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P900">
        <f t="shared" si="44"/>
        <v>76.978705978705975</v>
      </c>
      <c r="Q900" t="str" cm="1">
        <f t="array" ref="Q900:R900">_xlfn.TEXTSPLIT(O900,"/")</f>
        <v>film &amp; video</v>
      </c>
      <c r="R900" t="str">
        <v>documentary</v>
      </c>
      <c r="S900" s="7">
        <f t="shared" ref="S900:T963" si="45">(((K900/60)/60)/24)+DATE(1970,1,1)</f>
        <v>43815.25</v>
      </c>
      <c r="T900" s="7">
        <f t="shared" si="45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43"/>
        <v>4.0709677419354842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>
        <f t="shared" si="44"/>
        <v>102.60162601626017</v>
      </c>
      <c r="Q901" t="str" cm="1">
        <f t="array" ref="Q901:R901">_xlfn.TEXTSPLIT(O901,"/")</f>
        <v>music</v>
      </c>
      <c r="R901" t="str">
        <v>jazz</v>
      </c>
      <c r="S901" s="7">
        <f t="shared" si="45"/>
        <v>41554.208333333336</v>
      </c>
      <c r="T901" s="7">
        <f t="shared" si="45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43"/>
        <v>0.02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P902">
        <f t="shared" si="44"/>
        <v>2</v>
      </c>
      <c r="Q902" t="str" cm="1">
        <f t="array" ref="Q902:R902">_xlfn.TEXTSPLIT(O902,"/")</f>
        <v>technology</v>
      </c>
      <c r="R902" t="str">
        <v>web</v>
      </c>
      <c r="S902" s="7">
        <f t="shared" si="45"/>
        <v>41901.208333333336</v>
      </c>
      <c r="T902" s="7">
        <f t="shared" si="45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43"/>
        <v>1.5617857142857143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>
        <f t="shared" si="44"/>
        <v>55.0062893081761</v>
      </c>
      <c r="Q903" t="str" cm="1">
        <f t="array" ref="Q903:R903">_xlfn.TEXTSPLIT(O903,"/")</f>
        <v>music</v>
      </c>
      <c r="R903" t="str">
        <v>rock</v>
      </c>
      <c r="S903" s="7">
        <f t="shared" si="45"/>
        <v>43298.208333333328</v>
      </c>
      <c r="T903" s="7">
        <f t="shared" si="45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43"/>
        <v>2.5242857142857145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>
        <f t="shared" si="44"/>
        <v>32.127272727272725</v>
      </c>
      <c r="Q904" t="str" cm="1">
        <f t="array" ref="Q904:R904">_xlfn.TEXTSPLIT(O904,"/")</f>
        <v>technology</v>
      </c>
      <c r="R904" t="str">
        <v>web</v>
      </c>
      <c r="S904" s="7">
        <f t="shared" si="45"/>
        <v>42399.25</v>
      </c>
      <c r="T904" s="7">
        <f t="shared" si="45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43"/>
        <v>1.729268292682927E-2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>
        <f t="shared" si="44"/>
        <v>50.642857142857146</v>
      </c>
      <c r="Q905" t="str" cm="1">
        <f t="array" ref="Q905:R905">_xlfn.TEXTSPLIT(O905,"/")</f>
        <v>publishing</v>
      </c>
      <c r="R905" t="str">
        <v>nonfiction</v>
      </c>
      <c r="S905" s="7">
        <f t="shared" si="45"/>
        <v>41034.208333333336</v>
      </c>
      <c r="T905" s="7">
        <f t="shared" si="45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43"/>
        <v>0.12230769230769231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P906">
        <f t="shared" si="44"/>
        <v>49.6875</v>
      </c>
      <c r="Q906" t="str" cm="1">
        <f t="array" ref="Q906:R906">_xlfn.TEXTSPLIT(O906,"/")</f>
        <v>publishing</v>
      </c>
      <c r="R906" t="str">
        <v>radio &amp; podcasts</v>
      </c>
      <c r="S906" s="7">
        <f t="shared" si="45"/>
        <v>41186.208333333336</v>
      </c>
      <c r="T906" s="7">
        <f t="shared" si="45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43"/>
        <v>1.6398734177215191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>
        <f t="shared" si="44"/>
        <v>54.894067796610166</v>
      </c>
      <c r="Q907" t="str" cm="1">
        <f t="array" ref="Q907:R907">_xlfn.TEXTSPLIT(O907,"/")</f>
        <v>theater</v>
      </c>
      <c r="R907" t="str">
        <v>plays</v>
      </c>
      <c r="S907" s="7">
        <f t="shared" si="45"/>
        <v>41536.208333333336</v>
      </c>
      <c r="T907" s="7">
        <f t="shared" si="45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43"/>
        <v>1.6298181818181818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>
        <f t="shared" si="44"/>
        <v>46.931937172774866</v>
      </c>
      <c r="Q908" t="str" cm="1">
        <f t="array" ref="Q908:R908">_xlfn.TEXTSPLIT(O908,"/")</f>
        <v>film &amp; video</v>
      </c>
      <c r="R908" t="str">
        <v>documentary</v>
      </c>
      <c r="S908" s="7">
        <f t="shared" si="45"/>
        <v>42868.208333333328</v>
      </c>
      <c r="T908" s="7">
        <f t="shared" si="45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43"/>
        <v>0.20252747252747252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P909">
        <f t="shared" si="44"/>
        <v>44.951219512195124</v>
      </c>
      <c r="Q909" t="str" cm="1">
        <f t="array" ref="Q909:R909">_xlfn.TEXTSPLIT(O909,"/")</f>
        <v>theater</v>
      </c>
      <c r="R909" t="str">
        <v>plays</v>
      </c>
      <c r="S909" s="7">
        <f t="shared" si="45"/>
        <v>40660.208333333336</v>
      </c>
      <c r="T909" s="7">
        <f t="shared" si="45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43"/>
        <v>3.1924083769633507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>
        <f t="shared" si="44"/>
        <v>30.99898322318251</v>
      </c>
      <c r="Q910" t="str" cm="1">
        <f t="array" ref="Q910:R910">_xlfn.TEXTSPLIT(O910,"/")</f>
        <v>games</v>
      </c>
      <c r="R910" t="str">
        <v>video games</v>
      </c>
      <c r="S910" s="7">
        <f t="shared" si="45"/>
        <v>41031.208333333336</v>
      </c>
      <c r="T910" s="7">
        <f t="shared" si="45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43"/>
        <v>4.7894444444444444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>
        <f t="shared" si="44"/>
        <v>107.7625</v>
      </c>
      <c r="Q911" t="str" cm="1">
        <f t="array" ref="Q911:R911">_xlfn.TEXTSPLIT(O911,"/")</f>
        <v>theater</v>
      </c>
      <c r="R911" t="str">
        <v>plays</v>
      </c>
      <c r="S911" s="7">
        <f t="shared" si="45"/>
        <v>43255.208333333328</v>
      </c>
      <c r="T911" s="7">
        <f t="shared" si="45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43"/>
        <v>0.19556634304207121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>
        <f t="shared" si="44"/>
        <v>102.07770270270271</v>
      </c>
      <c r="Q912" t="str" cm="1">
        <f t="array" ref="Q912:R912">_xlfn.TEXTSPLIT(O912,"/")</f>
        <v>theater</v>
      </c>
      <c r="R912" t="str">
        <v>plays</v>
      </c>
      <c r="S912" s="7">
        <f t="shared" si="45"/>
        <v>42026.25</v>
      </c>
      <c r="T912" s="7">
        <f t="shared" si="45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43"/>
        <v>1.9894827586206896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>
        <f t="shared" si="44"/>
        <v>24.976190476190474</v>
      </c>
      <c r="Q913" t="str" cm="1">
        <f t="array" ref="Q913:R913">_xlfn.TEXTSPLIT(O913,"/")</f>
        <v>technology</v>
      </c>
      <c r="R913" t="str">
        <v>web</v>
      </c>
      <c r="S913" s="7">
        <f t="shared" si="45"/>
        <v>43717.208333333328</v>
      </c>
      <c r="T913" s="7">
        <f t="shared" si="45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43"/>
        <v>7.95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>
        <f t="shared" si="44"/>
        <v>79.944134078212286</v>
      </c>
      <c r="Q914" t="str" cm="1">
        <f t="array" ref="Q914:R914">_xlfn.TEXTSPLIT(O914,"/")</f>
        <v>film &amp; video</v>
      </c>
      <c r="R914" t="str">
        <v>drama</v>
      </c>
      <c r="S914" s="7">
        <f t="shared" si="45"/>
        <v>41157.208333333336</v>
      </c>
      <c r="T914" s="7">
        <f t="shared" si="45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43"/>
        <v>0.50621082621082625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P915">
        <f t="shared" si="44"/>
        <v>67.946462715105156</v>
      </c>
      <c r="Q915" t="str" cm="1">
        <f t="array" ref="Q915:R915">_xlfn.TEXTSPLIT(O915,"/")</f>
        <v>film &amp; video</v>
      </c>
      <c r="R915" t="str">
        <v>drama</v>
      </c>
      <c r="S915" s="7">
        <f t="shared" si="45"/>
        <v>43597.208333333328</v>
      </c>
      <c r="T915" s="7">
        <f t="shared" si="45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43"/>
        <v>0.57437499999999997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P916">
        <f t="shared" si="44"/>
        <v>26.070921985815602</v>
      </c>
      <c r="Q916" t="str" cm="1">
        <f t="array" ref="Q916:R916">_xlfn.TEXTSPLIT(O916,"/")</f>
        <v>theater</v>
      </c>
      <c r="R916" t="str">
        <v>plays</v>
      </c>
      <c r="S916" s="7">
        <f t="shared" si="45"/>
        <v>41490.208333333336</v>
      </c>
      <c r="T916" s="7">
        <f t="shared" si="45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43"/>
        <v>1.5562827640984909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>
        <f t="shared" si="44"/>
        <v>105.0032154340836</v>
      </c>
      <c r="Q917" t="str" cm="1">
        <f t="array" ref="Q917:R917">_xlfn.TEXTSPLIT(O917,"/")</f>
        <v>film &amp; video</v>
      </c>
      <c r="R917" t="str">
        <v>television</v>
      </c>
      <c r="S917" s="7">
        <f t="shared" si="45"/>
        <v>42976.208333333328</v>
      </c>
      <c r="T917" s="7">
        <f t="shared" si="45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43"/>
        <v>0.36297297297297298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P918">
        <f t="shared" si="44"/>
        <v>25.826923076923077</v>
      </c>
      <c r="Q918" t="str" cm="1">
        <f t="array" ref="Q918:R918">_xlfn.TEXTSPLIT(O918,"/")</f>
        <v>photography</v>
      </c>
      <c r="R918" t="str">
        <v>photography books</v>
      </c>
      <c r="S918" s="7">
        <f t="shared" si="45"/>
        <v>41991.25</v>
      </c>
      <c r="T918" s="7">
        <f t="shared" si="45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43"/>
        <v>0.58250000000000002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>
        <f t="shared" si="44"/>
        <v>77.666666666666671</v>
      </c>
      <c r="Q919" t="str" cm="1">
        <f t="array" ref="Q919:R919">_xlfn.TEXTSPLIT(O919,"/")</f>
        <v>film &amp; video</v>
      </c>
      <c r="R919" t="str">
        <v>shorts</v>
      </c>
      <c r="S919" s="7">
        <f t="shared" si="45"/>
        <v>40722.208333333336</v>
      </c>
      <c r="T919" s="7">
        <f t="shared" si="45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43"/>
        <v>2.3739473684210526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>
        <f t="shared" si="44"/>
        <v>57.82692307692308</v>
      </c>
      <c r="Q920" t="str" cm="1">
        <f t="array" ref="Q920:R920">_xlfn.TEXTSPLIT(O920,"/")</f>
        <v>publishing</v>
      </c>
      <c r="R920" t="str">
        <v>radio &amp; podcasts</v>
      </c>
      <c r="S920" s="7">
        <f t="shared" si="45"/>
        <v>41117.208333333336</v>
      </c>
      <c r="T920" s="7">
        <f t="shared" si="45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43"/>
        <v>0.58750000000000002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P921">
        <f t="shared" si="44"/>
        <v>92.955555555555549</v>
      </c>
      <c r="Q921" t="str" cm="1">
        <f t="array" ref="Q921:R921">_xlfn.TEXTSPLIT(O921,"/")</f>
        <v>theater</v>
      </c>
      <c r="R921" t="str">
        <v>plays</v>
      </c>
      <c r="S921" s="7">
        <f t="shared" si="45"/>
        <v>43022.208333333328</v>
      </c>
      <c r="T921" s="7">
        <f t="shared" si="45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43"/>
        <v>1.8256603773584905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>
        <f t="shared" si="44"/>
        <v>37.945098039215686</v>
      </c>
      <c r="Q922" t="str" cm="1">
        <f t="array" ref="Q922:R922">_xlfn.TEXTSPLIT(O922,"/")</f>
        <v>film &amp; video</v>
      </c>
      <c r="R922" t="str">
        <v>animation</v>
      </c>
      <c r="S922" s="7">
        <f t="shared" si="45"/>
        <v>43503.25</v>
      </c>
      <c r="T922" s="7">
        <f t="shared" si="45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43"/>
        <v>7.5436408977556111E-3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P923">
        <f t="shared" si="44"/>
        <v>31.842105263157894</v>
      </c>
      <c r="Q923" t="str" cm="1">
        <f t="array" ref="Q923:R923">_xlfn.TEXTSPLIT(O923,"/")</f>
        <v>technology</v>
      </c>
      <c r="R923" t="str">
        <v>web</v>
      </c>
      <c r="S923" s="7">
        <f t="shared" si="45"/>
        <v>40951.25</v>
      </c>
      <c r="T923" s="7">
        <f t="shared" si="45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43"/>
        <v>1.7595330739299611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>
        <f t="shared" si="44"/>
        <v>40</v>
      </c>
      <c r="Q924" t="str" cm="1">
        <f t="array" ref="Q924:R924">_xlfn.TEXTSPLIT(O924,"/")</f>
        <v>music</v>
      </c>
      <c r="R924" t="str">
        <v>world music</v>
      </c>
      <c r="S924" s="7">
        <f t="shared" si="45"/>
        <v>43443.25</v>
      </c>
      <c r="T924" s="7">
        <f t="shared" si="45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43"/>
        <v>2.3788235294117648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>
        <f t="shared" si="44"/>
        <v>101.1</v>
      </c>
      <c r="Q925" t="str" cm="1">
        <f t="array" ref="Q925:R925">_xlfn.TEXTSPLIT(O925,"/")</f>
        <v>theater</v>
      </c>
      <c r="R925" t="str">
        <v>plays</v>
      </c>
      <c r="S925" s="7">
        <f t="shared" si="45"/>
        <v>40373.208333333336</v>
      </c>
      <c r="T925" s="7">
        <f t="shared" si="45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43"/>
        <v>4.8805076142131982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>
        <f t="shared" si="44"/>
        <v>84.006989951944078</v>
      </c>
      <c r="Q926" t="str" cm="1">
        <f t="array" ref="Q926:R926">_xlfn.TEXTSPLIT(O926,"/")</f>
        <v>theater</v>
      </c>
      <c r="R926" t="str">
        <v>plays</v>
      </c>
      <c r="S926" s="7">
        <f t="shared" si="45"/>
        <v>43769.208333333328</v>
      </c>
      <c r="T926" s="7">
        <f t="shared" si="45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43"/>
        <v>2.2406666666666668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>
        <f t="shared" si="44"/>
        <v>103.41538461538461</v>
      </c>
      <c r="Q927" t="str" cm="1">
        <f t="array" ref="Q927:R927">_xlfn.TEXTSPLIT(O927,"/")</f>
        <v>theater</v>
      </c>
      <c r="R927" t="str">
        <v>plays</v>
      </c>
      <c r="S927" s="7">
        <f t="shared" si="45"/>
        <v>43000.208333333328</v>
      </c>
      <c r="T927" s="7">
        <f t="shared" si="45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43"/>
        <v>0.18126436781609195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P928">
        <f t="shared" si="44"/>
        <v>105.13333333333334</v>
      </c>
      <c r="Q928" t="str" cm="1">
        <f t="array" ref="Q928:R928">_xlfn.TEXTSPLIT(O928,"/")</f>
        <v>food</v>
      </c>
      <c r="R928" t="str">
        <v>food trucks</v>
      </c>
      <c r="S928" s="7">
        <f t="shared" si="45"/>
        <v>42502.208333333328</v>
      </c>
      <c r="T928" s="7">
        <f t="shared" si="45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43"/>
        <v>0.45847222222222223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P929">
        <f t="shared" si="44"/>
        <v>89.21621621621621</v>
      </c>
      <c r="Q929" t="str" cm="1">
        <f t="array" ref="Q929:R929">_xlfn.TEXTSPLIT(O929,"/")</f>
        <v>theater</v>
      </c>
      <c r="R929" t="str">
        <v>plays</v>
      </c>
      <c r="S929" s="7">
        <f t="shared" si="45"/>
        <v>41102.208333333336</v>
      </c>
      <c r="T929" s="7">
        <f t="shared" si="45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43"/>
        <v>1.1731541218637993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>
        <f t="shared" si="44"/>
        <v>51.995234312946785</v>
      </c>
      <c r="Q930" t="str" cm="1">
        <f t="array" ref="Q930:R930">_xlfn.TEXTSPLIT(O930,"/")</f>
        <v>technology</v>
      </c>
      <c r="R930" t="str">
        <v>web</v>
      </c>
      <c r="S930" s="7">
        <f t="shared" si="45"/>
        <v>41637.25</v>
      </c>
      <c r="T930" s="7">
        <f t="shared" si="45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43"/>
        <v>2.173090909090909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>
        <f t="shared" si="44"/>
        <v>64.956521739130437</v>
      </c>
      <c r="Q931" t="str" cm="1">
        <f t="array" ref="Q931:R931">_xlfn.TEXTSPLIT(O931,"/")</f>
        <v>theater</v>
      </c>
      <c r="R931" t="str">
        <v>plays</v>
      </c>
      <c r="S931" s="7">
        <f t="shared" si="45"/>
        <v>42858.208333333328</v>
      </c>
      <c r="T931" s="7">
        <f t="shared" si="45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43"/>
        <v>1.1228571428571428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>
        <f t="shared" si="44"/>
        <v>46.235294117647058</v>
      </c>
      <c r="Q932" t="str" cm="1">
        <f t="array" ref="Q932:R932">_xlfn.TEXTSPLIT(O932,"/")</f>
        <v>theater</v>
      </c>
      <c r="R932" t="str">
        <v>plays</v>
      </c>
      <c r="S932" s="7">
        <f t="shared" si="45"/>
        <v>42060.25</v>
      </c>
      <c r="T932" s="7">
        <f t="shared" si="45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43"/>
        <v>0.72518987341772156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P933">
        <f t="shared" si="44"/>
        <v>51.151785714285715</v>
      </c>
      <c r="Q933" t="str" cm="1">
        <f t="array" ref="Q933:R933">_xlfn.TEXTSPLIT(O933,"/")</f>
        <v>theater</v>
      </c>
      <c r="R933" t="str">
        <v>plays</v>
      </c>
      <c r="S933" s="7">
        <f t="shared" si="45"/>
        <v>41818.208333333336</v>
      </c>
      <c r="T933" s="7">
        <f t="shared" si="45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43"/>
        <v>2.1230434782608696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>
        <f t="shared" si="44"/>
        <v>33.909722222222221</v>
      </c>
      <c r="Q934" t="str" cm="1">
        <f t="array" ref="Q934:R934">_xlfn.TEXTSPLIT(O934,"/")</f>
        <v>music</v>
      </c>
      <c r="R934" t="str">
        <v>rock</v>
      </c>
      <c r="S934" s="7">
        <f t="shared" si="45"/>
        <v>41709.208333333336</v>
      </c>
      <c r="T934" s="7">
        <f t="shared" si="45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43"/>
        <v>2.3974657534246577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>
        <f t="shared" si="44"/>
        <v>92.016298633017882</v>
      </c>
      <c r="Q935" t="str" cm="1">
        <f t="array" ref="Q935:R935">_xlfn.TEXTSPLIT(O935,"/")</f>
        <v>theater</v>
      </c>
      <c r="R935" t="str">
        <v>plays</v>
      </c>
      <c r="S935" s="7">
        <f t="shared" si="45"/>
        <v>41372.208333333336</v>
      </c>
      <c r="T935" s="7">
        <f t="shared" si="45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43"/>
        <v>1.8193548387096774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>
        <f t="shared" si="44"/>
        <v>107.42857142857143</v>
      </c>
      <c r="Q936" t="str" cm="1">
        <f t="array" ref="Q936:R936">_xlfn.TEXTSPLIT(O936,"/")</f>
        <v>theater</v>
      </c>
      <c r="R936" t="str">
        <v>plays</v>
      </c>
      <c r="S936" s="7">
        <f t="shared" si="45"/>
        <v>42422.25</v>
      </c>
      <c r="T936" s="7">
        <f t="shared" si="45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43"/>
        <v>1.6413114754098361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>
        <f t="shared" si="44"/>
        <v>75.848484848484844</v>
      </c>
      <c r="Q937" t="str" cm="1">
        <f t="array" ref="Q937:R937">_xlfn.TEXTSPLIT(O937,"/")</f>
        <v>theater</v>
      </c>
      <c r="R937" t="str">
        <v>plays</v>
      </c>
      <c r="S937" s="7">
        <f t="shared" si="45"/>
        <v>42209.208333333328</v>
      </c>
      <c r="T937" s="7">
        <f t="shared" si="45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43"/>
        <v>1.6375968992248063E-2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P938">
        <f t="shared" si="44"/>
        <v>80.476190476190482</v>
      </c>
      <c r="Q938" t="str" cm="1">
        <f t="array" ref="Q938:R938">_xlfn.TEXTSPLIT(O938,"/")</f>
        <v>theater</v>
      </c>
      <c r="R938" t="str">
        <v>plays</v>
      </c>
      <c r="S938" s="7">
        <f t="shared" si="45"/>
        <v>43668.208333333328</v>
      </c>
      <c r="T938" s="7">
        <f t="shared" si="45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43"/>
        <v>0.49643859649122807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>
        <f t="shared" si="44"/>
        <v>86.978483606557376</v>
      </c>
      <c r="Q939" t="str" cm="1">
        <f t="array" ref="Q939:R939">_xlfn.TEXTSPLIT(O939,"/")</f>
        <v>film &amp; video</v>
      </c>
      <c r="R939" t="str">
        <v>documentary</v>
      </c>
      <c r="S939" s="7">
        <f t="shared" si="45"/>
        <v>42334.25</v>
      </c>
      <c r="T939" s="7">
        <f t="shared" si="45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43"/>
        <v>1.0970652173913042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>
        <f t="shared" si="44"/>
        <v>105.13541666666667</v>
      </c>
      <c r="Q940" t="str" cm="1">
        <f t="array" ref="Q940:R940">_xlfn.TEXTSPLIT(O940,"/")</f>
        <v>publishing</v>
      </c>
      <c r="R940" t="str">
        <v>fiction</v>
      </c>
      <c r="S940" s="7">
        <f t="shared" si="45"/>
        <v>43263.208333333328</v>
      </c>
      <c r="T940" s="7">
        <f t="shared" si="45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43"/>
        <v>0.49217948717948717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P941">
        <f t="shared" si="44"/>
        <v>57.298507462686565</v>
      </c>
      <c r="Q941" t="str" cm="1">
        <f t="array" ref="Q941:R941">_xlfn.TEXTSPLIT(O941,"/")</f>
        <v>games</v>
      </c>
      <c r="R941" t="str">
        <v>video games</v>
      </c>
      <c r="S941" s="7">
        <f t="shared" si="45"/>
        <v>40670.208333333336</v>
      </c>
      <c r="T941" s="7">
        <f t="shared" si="45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43"/>
        <v>0.62232323232323228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>
        <f t="shared" si="44"/>
        <v>93.348484848484844</v>
      </c>
      <c r="Q942" t="str" cm="1">
        <f t="array" ref="Q942:R942">_xlfn.TEXTSPLIT(O942,"/")</f>
        <v>technology</v>
      </c>
      <c r="R942" t="str">
        <v>web</v>
      </c>
      <c r="S942" s="7">
        <f t="shared" si="45"/>
        <v>41244.25</v>
      </c>
      <c r="T942" s="7">
        <f t="shared" si="45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43"/>
        <v>0.1305813953488372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P943">
        <f t="shared" si="44"/>
        <v>71.987179487179489</v>
      </c>
      <c r="Q943" t="str" cm="1">
        <f t="array" ref="Q943:R943">_xlfn.TEXTSPLIT(O943,"/")</f>
        <v>theater</v>
      </c>
      <c r="R943" t="str">
        <v>plays</v>
      </c>
      <c r="S943" s="7">
        <f t="shared" si="45"/>
        <v>40552.25</v>
      </c>
      <c r="T943" s="7">
        <f t="shared" si="45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43"/>
        <v>0.64635416666666667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P944">
        <f t="shared" si="44"/>
        <v>92.611940298507463</v>
      </c>
      <c r="Q944" t="str" cm="1">
        <f t="array" ref="Q944:R944">_xlfn.TEXTSPLIT(O944,"/")</f>
        <v>theater</v>
      </c>
      <c r="R944" t="str">
        <v>plays</v>
      </c>
      <c r="S944" s="7">
        <f t="shared" si="45"/>
        <v>40568.25</v>
      </c>
      <c r="T944" s="7">
        <f t="shared" si="45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43"/>
        <v>1.5958666666666668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>
        <f t="shared" si="44"/>
        <v>104.99122807017544</v>
      </c>
      <c r="Q945" t="str" cm="1">
        <f t="array" ref="Q945:R945">_xlfn.TEXTSPLIT(O945,"/")</f>
        <v>food</v>
      </c>
      <c r="R945" t="str">
        <v>food trucks</v>
      </c>
      <c r="S945" s="7">
        <f t="shared" si="45"/>
        <v>41906.208333333336</v>
      </c>
      <c r="T945" s="7">
        <f t="shared" si="45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43"/>
        <v>0.81420000000000003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P946">
        <f t="shared" si="44"/>
        <v>30.958174904942965</v>
      </c>
      <c r="Q946" t="str" cm="1">
        <f t="array" ref="Q946:R946">_xlfn.TEXTSPLIT(O946,"/")</f>
        <v>photography</v>
      </c>
      <c r="R946" t="str">
        <v>photography books</v>
      </c>
      <c r="S946" s="7">
        <f t="shared" si="45"/>
        <v>42776.25</v>
      </c>
      <c r="T946" s="7">
        <f t="shared" si="45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43"/>
        <v>0.32444767441860467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P947">
        <f t="shared" si="44"/>
        <v>33.001182732111175</v>
      </c>
      <c r="Q947" t="str" cm="1">
        <f t="array" ref="Q947:R947">_xlfn.TEXTSPLIT(O947,"/")</f>
        <v>photography</v>
      </c>
      <c r="R947" t="str">
        <v>photography books</v>
      </c>
      <c r="S947" s="7">
        <f t="shared" si="45"/>
        <v>41004.208333333336</v>
      </c>
      <c r="T947" s="7">
        <f t="shared" si="45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43"/>
        <v>9.9141184124918666E-2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P948">
        <f t="shared" si="44"/>
        <v>84.187845303867405</v>
      </c>
      <c r="Q948" t="str" cm="1">
        <f t="array" ref="Q948:R948">_xlfn.TEXTSPLIT(O948,"/")</f>
        <v>theater</v>
      </c>
      <c r="R948" t="str">
        <v>plays</v>
      </c>
      <c r="S948" s="7">
        <f t="shared" si="45"/>
        <v>40710.208333333336</v>
      </c>
      <c r="T948" s="7">
        <f t="shared" si="45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43"/>
        <v>0.26694444444444443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P949">
        <f t="shared" si="44"/>
        <v>73.92307692307692</v>
      </c>
      <c r="Q949" t="str" cm="1">
        <f t="array" ref="Q949:R949">_xlfn.TEXTSPLIT(O949,"/")</f>
        <v>theater</v>
      </c>
      <c r="R949" t="str">
        <v>plays</v>
      </c>
      <c r="S949" s="7">
        <f t="shared" si="45"/>
        <v>41908.208333333336</v>
      </c>
      <c r="T949" s="7">
        <f t="shared" si="45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43"/>
        <v>0.62957446808510642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>
        <f t="shared" si="44"/>
        <v>36.987499999999997</v>
      </c>
      <c r="Q950" t="str" cm="1">
        <f t="array" ref="Q950:R950">_xlfn.TEXTSPLIT(O950,"/")</f>
        <v>film &amp; video</v>
      </c>
      <c r="R950" t="str">
        <v>documentary</v>
      </c>
      <c r="S950" s="7">
        <f t="shared" si="45"/>
        <v>41985.25</v>
      </c>
      <c r="T950" s="7">
        <f t="shared" si="45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43"/>
        <v>1.6135593220338984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>
        <f t="shared" si="44"/>
        <v>46.896551724137929</v>
      </c>
      <c r="Q951" t="str" cm="1">
        <f t="array" ref="Q951:R951">_xlfn.TEXTSPLIT(O951,"/")</f>
        <v>technology</v>
      </c>
      <c r="R951" t="str">
        <v>web</v>
      </c>
      <c r="S951" s="7">
        <f t="shared" si="45"/>
        <v>42112.208333333328</v>
      </c>
      <c r="T951" s="7">
        <f t="shared" si="45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43"/>
        <v>0.05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P952">
        <f t="shared" si="44"/>
        <v>5</v>
      </c>
      <c r="Q952" t="str" cm="1">
        <f t="array" ref="Q952:R952">_xlfn.TEXTSPLIT(O952,"/")</f>
        <v>theater</v>
      </c>
      <c r="R952" t="str">
        <v>plays</v>
      </c>
      <c r="S952" s="7">
        <f t="shared" si="45"/>
        <v>43571.208333333328</v>
      </c>
      <c r="T952" s="7">
        <f t="shared" si="45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43"/>
        <v>10.969379310344827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>
        <f t="shared" si="44"/>
        <v>102.02437459910199</v>
      </c>
      <c r="Q953" t="str" cm="1">
        <f t="array" ref="Q953:R953">_xlfn.TEXTSPLIT(O953,"/")</f>
        <v>music</v>
      </c>
      <c r="R953" t="str">
        <v>rock</v>
      </c>
      <c r="S953" s="7">
        <f t="shared" si="45"/>
        <v>42730.25</v>
      </c>
      <c r="T953" s="7">
        <f t="shared" si="45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43"/>
        <v>0.70094158075601376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>
        <f t="shared" si="44"/>
        <v>45.007502206531335</v>
      </c>
      <c r="Q954" t="str" cm="1">
        <f t="array" ref="Q954:R954">_xlfn.TEXTSPLIT(O954,"/")</f>
        <v>film &amp; video</v>
      </c>
      <c r="R954" t="str">
        <v>documentary</v>
      </c>
      <c r="S954" s="7">
        <f t="shared" si="45"/>
        <v>42591.208333333328</v>
      </c>
      <c r="T954" s="7">
        <f t="shared" si="45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43"/>
        <v>0.6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P955">
        <f t="shared" si="44"/>
        <v>94.285714285714292</v>
      </c>
      <c r="Q955" t="str" cm="1">
        <f t="array" ref="Q955:R955">_xlfn.TEXTSPLIT(O955,"/")</f>
        <v>film &amp; video</v>
      </c>
      <c r="R955" t="str">
        <v>science fiction</v>
      </c>
      <c r="S955" s="7">
        <f t="shared" si="45"/>
        <v>42358.25</v>
      </c>
      <c r="T955" s="7">
        <f t="shared" si="45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43"/>
        <v>3.6709859154929578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>
        <f t="shared" si="44"/>
        <v>101.02325581395348</v>
      </c>
      <c r="Q956" t="str" cm="1">
        <f t="array" ref="Q956:R956">_xlfn.TEXTSPLIT(O956,"/")</f>
        <v>technology</v>
      </c>
      <c r="R956" t="str">
        <v>web</v>
      </c>
      <c r="S956" s="7">
        <f t="shared" si="45"/>
        <v>41174.208333333336</v>
      </c>
      <c r="T956" s="7">
        <f t="shared" si="45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43"/>
        <v>11.09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>
        <f t="shared" si="44"/>
        <v>97.037499999999994</v>
      </c>
      <c r="Q957" t="str" cm="1">
        <f t="array" ref="Q957:R957">_xlfn.TEXTSPLIT(O957,"/")</f>
        <v>theater</v>
      </c>
      <c r="R957" t="str">
        <v>plays</v>
      </c>
      <c r="S957" s="7">
        <f t="shared" si="45"/>
        <v>41238.25</v>
      </c>
      <c r="T957" s="7">
        <f t="shared" si="45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43"/>
        <v>0.19028784648187633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P958">
        <f t="shared" si="44"/>
        <v>43.00963855421687</v>
      </c>
      <c r="Q958" t="str" cm="1">
        <f t="array" ref="Q958:R958">_xlfn.TEXTSPLIT(O958,"/")</f>
        <v>film &amp; video</v>
      </c>
      <c r="R958" t="str">
        <v>science fiction</v>
      </c>
      <c r="S958" s="7">
        <f t="shared" si="45"/>
        <v>42360.25</v>
      </c>
      <c r="T958" s="7">
        <f t="shared" si="45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43"/>
        <v>1.2687755102040816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>
        <f t="shared" si="44"/>
        <v>94.916030534351151</v>
      </c>
      <c r="Q959" t="str" cm="1">
        <f t="array" ref="Q959:R959">_xlfn.TEXTSPLIT(O959,"/")</f>
        <v>theater</v>
      </c>
      <c r="R959" t="str">
        <v>plays</v>
      </c>
      <c r="S959" s="7">
        <f t="shared" si="45"/>
        <v>40955.25</v>
      </c>
      <c r="T959" s="7">
        <f t="shared" si="45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43"/>
        <v>7.3463636363636367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>
        <f t="shared" si="44"/>
        <v>72.151785714285708</v>
      </c>
      <c r="Q960" t="str" cm="1">
        <f t="array" ref="Q960:R960">_xlfn.TEXTSPLIT(O960,"/")</f>
        <v>film &amp; video</v>
      </c>
      <c r="R960" t="str">
        <v>animation</v>
      </c>
      <c r="S960" s="7">
        <f t="shared" si="45"/>
        <v>40350.208333333336</v>
      </c>
      <c r="T960" s="7">
        <f t="shared" si="45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43"/>
        <v>4.5731034482758622E-2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P961">
        <f t="shared" si="44"/>
        <v>51.007692307692309</v>
      </c>
      <c r="Q961" t="str" cm="1">
        <f t="array" ref="Q961:R961">_xlfn.TEXTSPLIT(O961,"/")</f>
        <v>publishing</v>
      </c>
      <c r="R961" t="str">
        <v>translations</v>
      </c>
      <c r="S961" s="7">
        <f t="shared" si="45"/>
        <v>40357.208333333336</v>
      </c>
      <c r="T961" s="7">
        <f t="shared" si="45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46">E962/D962</f>
        <v>0.85054545454545449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P962">
        <f t="shared" si="44"/>
        <v>85.054545454545448</v>
      </c>
      <c r="Q962" t="str" cm="1">
        <f t="array" ref="Q962:R962">_xlfn.TEXTSPLIT(O962,"/")</f>
        <v>technology</v>
      </c>
      <c r="R962" t="str">
        <v>web</v>
      </c>
      <c r="S962" s="7">
        <f t="shared" si="45"/>
        <v>42408.25</v>
      </c>
      <c r="T962" s="7">
        <f t="shared" si="45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46"/>
        <v>1.1929824561403508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>
        <f t="shared" ref="P963:P1001" si="47">IFERROR(E963/H963, 0)</f>
        <v>43.87096774193548</v>
      </c>
      <c r="Q963" t="str" cm="1">
        <f t="array" ref="Q963:R963">_xlfn.TEXTSPLIT(O963,"/")</f>
        <v>publishing</v>
      </c>
      <c r="R963" t="str">
        <v>translations</v>
      </c>
      <c r="S963" s="7">
        <f t="shared" si="45"/>
        <v>40591.25</v>
      </c>
      <c r="T963" s="7">
        <f t="shared" si="45"/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46"/>
        <v>2.9602777777777778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>
        <f t="shared" si="47"/>
        <v>40.063909774436091</v>
      </c>
      <c r="Q964" t="str" cm="1">
        <f t="array" ref="Q964:R964">_xlfn.TEXTSPLIT(O964,"/")</f>
        <v>food</v>
      </c>
      <c r="R964" t="str">
        <v>food trucks</v>
      </c>
      <c r="S964" s="7">
        <f t="shared" ref="S964:T1001" si="48">(((K964/60)/60)/24)+DATE(1970,1,1)</f>
        <v>41592.25</v>
      </c>
      <c r="T964" s="7">
        <f t="shared" si="48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46"/>
        <v>0.84694915254237291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P965">
        <f t="shared" si="47"/>
        <v>43.833333333333336</v>
      </c>
      <c r="Q965" t="str" cm="1">
        <f t="array" ref="Q965:R965">_xlfn.TEXTSPLIT(O965,"/")</f>
        <v>photography</v>
      </c>
      <c r="R965" t="str">
        <v>photography books</v>
      </c>
      <c r="S965" s="7">
        <f t="shared" si="48"/>
        <v>40607.25</v>
      </c>
      <c r="T965" s="7">
        <f t="shared" si="48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46"/>
        <v>3.5578378378378379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>
        <f t="shared" si="47"/>
        <v>84.92903225806451</v>
      </c>
      <c r="Q966" t="str" cm="1">
        <f t="array" ref="Q966:R966">_xlfn.TEXTSPLIT(O966,"/")</f>
        <v>theater</v>
      </c>
      <c r="R966" t="str">
        <v>plays</v>
      </c>
      <c r="S966" s="7">
        <f t="shared" si="48"/>
        <v>42135.208333333328</v>
      </c>
      <c r="T966" s="7">
        <f t="shared" si="48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46"/>
        <v>3.8640909090909092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>
        <f t="shared" si="47"/>
        <v>41.067632850241544</v>
      </c>
      <c r="Q967" t="str" cm="1">
        <f t="array" ref="Q967:R967">_xlfn.TEXTSPLIT(O967,"/")</f>
        <v>music</v>
      </c>
      <c r="R967" t="str">
        <v>rock</v>
      </c>
      <c r="S967" s="7">
        <f t="shared" si="48"/>
        <v>40203.25</v>
      </c>
      <c r="T967" s="7">
        <f t="shared" si="48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46"/>
        <v>7.9223529411764702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>
        <f t="shared" si="47"/>
        <v>54.971428571428568</v>
      </c>
      <c r="Q968" t="str" cm="1">
        <f t="array" ref="Q968:R968">_xlfn.TEXTSPLIT(O968,"/")</f>
        <v>theater</v>
      </c>
      <c r="R968" t="str">
        <v>plays</v>
      </c>
      <c r="S968" s="7">
        <f t="shared" si="48"/>
        <v>42901.208333333328</v>
      </c>
      <c r="T968" s="7">
        <f t="shared" si="48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46"/>
        <v>1.3703393665158372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>
        <f t="shared" si="47"/>
        <v>77.010807374443743</v>
      </c>
      <c r="Q969" t="str" cm="1">
        <f t="array" ref="Q969:R969">_xlfn.TEXTSPLIT(O969,"/")</f>
        <v>music</v>
      </c>
      <c r="R969" t="str">
        <v>world music</v>
      </c>
      <c r="S969" s="7">
        <f t="shared" si="48"/>
        <v>41005.208333333336</v>
      </c>
      <c r="T969" s="7">
        <f t="shared" si="48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46"/>
        <v>3.3820833333333336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>
        <f t="shared" si="47"/>
        <v>71.201754385964918</v>
      </c>
      <c r="Q970" t="str" cm="1">
        <f t="array" ref="Q970:R970">_xlfn.TEXTSPLIT(O970,"/")</f>
        <v>food</v>
      </c>
      <c r="R970" t="str">
        <v>food trucks</v>
      </c>
      <c r="S970" s="7">
        <f t="shared" si="48"/>
        <v>40544.25</v>
      </c>
      <c r="T970" s="7">
        <f t="shared" si="48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46"/>
        <v>1.0822784810126582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>
        <f t="shared" si="47"/>
        <v>91.935483870967744</v>
      </c>
      <c r="Q971" t="str" cm="1">
        <f t="array" ref="Q971:R971">_xlfn.TEXTSPLIT(O971,"/")</f>
        <v>theater</v>
      </c>
      <c r="R971" t="str">
        <v>plays</v>
      </c>
      <c r="S971" s="7">
        <f t="shared" si="48"/>
        <v>43821.25</v>
      </c>
      <c r="T971" s="7">
        <f t="shared" si="48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46"/>
        <v>0.60757639620653314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P972">
        <f t="shared" si="47"/>
        <v>97.069023569023571</v>
      </c>
      <c r="Q972" t="str" cm="1">
        <f t="array" ref="Q972:R972">_xlfn.TEXTSPLIT(O972,"/")</f>
        <v>theater</v>
      </c>
      <c r="R972" t="str">
        <v>plays</v>
      </c>
      <c r="S972" s="7">
        <f t="shared" si="48"/>
        <v>40672.208333333336</v>
      </c>
      <c r="T972" s="7">
        <f t="shared" si="48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46"/>
        <v>0.27725490196078434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P973">
        <f t="shared" si="47"/>
        <v>58.916666666666664</v>
      </c>
      <c r="Q973" t="str" cm="1">
        <f t="array" ref="Q973:R973">_xlfn.TEXTSPLIT(O973,"/")</f>
        <v>film &amp; video</v>
      </c>
      <c r="R973" t="str">
        <v>television</v>
      </c>
      <c r="S973" s="7">
        <f t="shared" si="48"/>
        <v>41555.208333333336</v>
      </c>
      <c r="T973" s="7">
        <f t="shared" si="48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46"/>
        <v>2.283934426229508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>
        <f t="shared" si="47"/>
        <v>58.015466983938133</v>
      </c>
      <c r="Q974" t="str" cm="1">
        <f t="array" ref="Q974:R974">_xlfn.TEXTSPLIT(O974,"/")</f>
        <v>technology</v>
      </c>
      <c r="R974" t="str">
        <v>web</v>
      </c>
      <c r="S974" s="7">
        <f t="shared" si="48"/>
        <v>41792.208333333336</v>
      </c>
      <c r="T974" s="7">
        <f t="shared" si="48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46"/>
        <v>0.21615194054500414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P975">
        <f t="shared" si="47"/>
        <v>103.87301587301587</v>
      </c>
      <c r="Q975" t="str" cm="1">
        <f t="array" ref="Q975:R975">_xlfn.TEXTSPLIT(O975,"/")</f>
        <v>theater</v>
      </c>
      <c r="R975" t="str">
        <v>plays</v>
      </c>
      <c r="S975" s="7">
        <f t="shared" si="48"/>
        <v>40522.25</v>
      </c>
      <c r="T975" s="7">
        <f t="shared" si="48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46"/>
        <v>3.73875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>
        <f t="shared" si="47"/>
        <v>93.46875</v>
      </c>
      <c r="Q976" t="str" cm="1">
        <f t="array" ref="Q976:R976">_xlfn.TEXTSPLIT(O976,"/")</f>
        <v>music</v>
      </c>
      <c r="R976" t="str">
        <v>indie rock</v>
      </c>
      <c r="S976" s="7">
        <f t="shared" si="48"/>
        <v>41412.208333333336</v>
      </c>
      <c r="T976" s="7">
        <f t="shared" si="48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46"/>
        <v>1.5492592592592593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>
        <f t="shared" si="47"/>
        <v>61.970370370370368</v>
      </c>
      <c r="Q977" t="str" cm="1">
        <f t="array" ref="Q977:R977">_xlfn.TEXTSPLIT(O977,"/")</f>
        <v>theater</v>
      </c>
      <c r="R977" t="str">
        <v>plays</v>
      </c>
      <c r="S977" s="7">
        <f t="shared" si="48"/>
        <v>42337.25</v>
      </c>
      <c r="T977" s="7">
        <f t="shared" si="48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46"/>
        <v>3.2214999999999998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>
        <f t="shared" si="47"/>
        <v>92.042857142857144</v>
      </c>
      <c r="Q978" t="str" cm="1">
        <f t="array" ref="Q978:R978">_xlfn.TEXTSPLIT(O978,"/")</f>
        <v>theater</v>
      </c>
      <c r="R978" t="str">
        <v>plays</v>
      </c>
      <c r="S978" s="7">
        <f t="shared" si="48"/>
        <v>40571.25</v>
      </c>
      <c r="T978" s="7">
        <f t="shared" si="48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46"/>
        <v>0.73957142857142855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P979">
        <f t="shared" si="47"/>
        <v>77.268656716417908</v>
      </c>
      <c r="Q979" t="str" cm="1">
        <f t="array" ref="Q979:R979">_xlfn.TEXTSPLIT(O979,"/")</f>
        <v>food</v>
      </c>
      <c r="R979" t="str">
        <v>food trucks</v>
      </c>
      <c r="S979" s="7">
        <f t="shared" si="48"/>
        <v>43138.25</v>
      </c>
      <c r="T979" s="7">
        <f t="shared" si="48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46"/>
        <v>8.641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>
        <f t="shared" si="47"/>
        <v>93.923913043478265</v>
      </c>
      <c r="Q980" t="str" cm="1">
        <f t="array" ref="Q980:R980">_xlfn.TEXTSPLIT(O980,"/")</f>
        <v>games</v>
      </c>
      <c r="R980" t="str">
        <v>video games</v>
      </c>
      <c r="S980" s="7">
        <f t="shared" si="48"/>
        <v>42686.25</v>
      </c>
      <c r="T980" s="7">
        <f t="shared" si="48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46"/>
        <v>1.432624584717608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>
        <f t="shared" si="47"/>
        <v>84.969458128078813</v>
      </c>
      <c r="Q981" t="str" cm="1">
        <f t="array" ref="Q981:R981">_xlfn.TEXTSPLIT(O981,"/")</f>
        <v>theater</v>
      </c>
      <c r="R981" t="str">
        <v>plays</v>
      </c>
      <c r="S981" s="7">
        <f t="shared" si="48"/>
        <v>42078.208333333328</v>
      </c>
      <c r="T981" s="7">
        <f t="shared" si="48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46"/>
        <v>0.40281762295081969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P982">
        <f t="shared" si="47"/>
        <v>105.97035040431267</v>
      </c>
      <c r="Q982" t="str" cm="1">
        <f t="array" ref="Q982:R982">_xlfn.TEXTSPLIT(O982,"/")</f>
        <v>publishing</v>
      </c>
      <c r="R982" t="str">
        <v>nonfiction</v>
      </c>
      <c r="S982" s="7">
        <f t="shared" si="48"/>
        <v>42307.208333333328</v>
      </c>
      <c r="T982" s="7">
        <f t="shared" si="48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46"/>
        <v>1.7822388059701493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>
        <f t="shared" si="47"/>
        <v>36.969040247678016</v>
      </c>
      <c r="Q983" t="str" cm="1">
        <f t="array" ref="Q983:R983">_xlfn.TEXTSPLIT(O983,"/")</f>
        <v>technology</v>
      </c>
      <c r="R983" t="str">
        <v>web</v>
      </c>
      <c r="S983" s="7">
        <f t="shared" si="48"/>
        <v>43094.25</v>
      </c>
      <c r="T983" s="7">
        <f t="shared" si="48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46"/>
        <v>0.84930555555555554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P984">
        <f t="shared" si="47"/>
        <v>81.533333333333331</v>
      </c>
      <c r="Q984" t="str" cm="1">
        <f t="array" ref="Q984:R984">_xlfn.TEXTSPLIT(O984,"/")</f>
        <v>film &amp; video</v>
      </c>
      <c r="R984" t="str">
        <v>documentary</v>
      </c>
      <c r="S984" s="7">
        <f t="shared" si="48"/>
        <v>40743.208333333336</v>
      </c>
      <c r="T984" s="7">
        <f t="shared" si="48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46"/>
        <v>1.4593648334624323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>
        <f t="shared" si="47"/>
        <v>80.999140154772135</v>
      </c>
      <c r="Q985" t="str" cm="1">
        <f t="array" ref="Q985:R985">_xlfn.TEXTSPLIT(O985,"/")</f>
        <v>film &amp; video</v>
      </c>
      <c r="R985" t="str">
        <v>documentary</v>
      </c>
      <c r="S985" s="7">
        <f t="shared" si="48"/>
        <v>43681.208333333328</v>
      </c>
      <c r="T985" s="7">
        <f t="shared" si="48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46"/>
        <v>1.5246153846153847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>
        <f t="shared" si="47"/>
        <v>26.010498687664043</v>
      </c>
      <c r="Q986" t="str" cm="1">
        <f t="array" ref="Q986:R986">_xlfn.TEXTSPLIT(O986,"/")</f>
        <v>theater</v>
      </c>
      <c r="R986" t="str">
        <v>plays</v>
      </c>
      <c r="S986" s="7">
        <f t="shared" si="48"/>
        <v>43716.208333333328</v>
      </c>
      <c r="T986" s="7">
        <f t="shared" si="48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46"/>
        <v>0.67129542790152408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P987">
        <f t="shared" si="47"/>
        <v>25.998410896708286</v>
      </c>
      <c r="Q987" t="str" cm="1">
        <f t="array" ref="Q987:R987">_xlfn.TEXTSPLIT(O987,"/")</f>
        <v>music</v>
      </c>
      <c r="R987" t="str">
        <v>rock</v>
      </c>
      <c r="S987" s="7">
        <f t="shared" si="48"/>
        <v>41614.25</v>
      </c>
      <c r="T987" s="7">
        <f t="shared" si="48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46"/>
        <v>0.40307692307692305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P988">
        <f t="shared" si="47"/>
        <v>34.173913043478258</v>
      </c>
      <c r="Q988" t="str" cm="1">
        <f t="array" ref="Q988:R988">_xlfn.TEXTSPLIT(O988,"/")</f>
        <v>music</v>
      </c>
      <c r="R988" t="str">
        <v>rock</v>
      </c>
      <c r="S988" s="7">
        <f t="shared" si="48"/>
        <v>40638.208333333336</v>
      </c>
      <c r="T988" s="7">
        <f t="shared" si="48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46"/>
        <v>2.1679032258064517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>
        <f t="shared" si="47"/>
        <v>28.002083333333335</v>
      </c>
      <c r="Q989" t="str" cm="1">
        <f t="array" ref="Q989:R989">_xlfn.TEXTSPLIT(O989,"/")</f>
        <v>film &amp; video</v>
      </c>
      <c r="R989" t="str">
        <v>documentary</v>
      </c>
      <c r="S989" s="7">
        <f t="shared" si="48"/>
        <v>42852.208333333328</v>
      </c>
      <c r="T989" s="7">
        <f t="shared" si="48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46"/>
        <v>0.52117021276595743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P990">
        <f t="shared" si="47"/>
        <v>76.546875</v>
      </c>
      <c r="Q990" t="str" cm="1">
        <f t="array" ref="Q990:R990">_xlfn.TEXTSPLIT(O990,"/")</f>
        <v>publishing</v>
      </c>
      <c r="R990" t="str">
        <v>radio &amp; podcasts</v>
      </c>
      <c r="S990" s="7">
        <f t="shared" si="48"/>
        <v>42686.25</v>
      </c>
      <c r="T990" s="7">
        <f t="shared" si="48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46"/>
        <v>4.9958333333333336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>
        <f t="shared" si="47"/>
        <v>53.053097345132741</v>
      </c>
      <c r="Q991" t="str" cm="1">
        <f t="array" ref="Q991:R991">_xlfn.TEXTSPLIT(O991,"/")</f>
        <v>publishing</v>
      </c>
      <c r="R991" t="str">
        <v>translations</v>
      </c>
      <c r="S991" s="7">
        <f t="shared" si="48"/>
        <v>43571.208333333328</v>
      </c>
      <c r="T991" s="7">
        <f t="shared" si="48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46"/>
        <v>0.87679487179487181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P992">
        <f t="shared" si="47"/>
        <v>106.859375</v>
      </c>
      <c r="Q992" t="str" cm="1">
        <f t="array" ref="Q992:R992">_xlfn.TEXTSPLIT(O992,"/")</f>
        <v>film &amp; video</v>
      </c>
      <c r="R992" t="str">
        <v>drama</v>
      </c>
      <c r="S992" s="7">
        <f t="shared" si="48"/>
        <v>42432.25</v>
      </c>
      <c r="T992" s="7">
        <f t="shared" si="48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46"/>
        <v>1.131734693877551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>
        <f t="shared" si="47"/>
        <v>46.020746887966808</v>
      </c>
      <c r="Q993" t="str" cm="1">
        <f t="array" ref="Q993:R993">_xlfn.TEXTSPLIT(O993,"/")</f>
        <v>music</v>
      </c>
      <c r="R993" t="str">
        <v>rock</v>
      </c>
      <c r="S993" s="7">
        <f t="shared" si="48"/>
        <v>41907.208333333336</v>
      </c>
      <c r="T993" s="7">
        <f t="shared" si="48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46"/>
        <v>4.2654838709677421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>
        <f t="shared" si="47"/>
        <v>100.17424242424242</v>
      </c>
      <c r="Q994" t="str" cm="1">
        <f t="array" ref="Q994:R994">_xlfn.TEXTSPLIT(O994,"/")</f>
        <v>film &amp; video</v>
      </c>
      <c r="R994" t="str">
        <v>drama</v>
      </c>
      <c r="S994" s="7">
        <f t="shared" si="48"/>
        <v>43227.208333333328</v>
      </c>
      <c r="T994" s="7">
        <f t="shared" si="48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46"/>
        <v>0.77632653061224488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>
        <f t="shared" si="47"/>
        <v>101.44</v>
      </c>
      <c r="Q995" t="str" cm="1">
        <f t="array" ref="Q995:R995">_xlfn.TEXTSPLIT(O995,"/")</f>
        <v>photography</v>
      </c>
      <c r="R995" t="str">
        <v>photography books</v>
      </c>
      <c r="S995" s="7">
        <f t="shared" si="48"/>
        <v>42362.25</v>
      </c>
      <c r="T995" s="7">
        <f t="shared" si="48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46"/>
        <v>0.52496810772501767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P996">
        <f t="shared" si="47"/>
        <v>87.972684085510693</v>
      </c>
      <c r="Q996" t="str" cm="1">
        <f t="array" ref="Q996:R996">_xlfn.TEXTSPLIT(O996,"/")</f>
        <v>publishing</v>
      </c>
      <c r="R996" t="str">
        <v>translations</v>
      </c>
      <c r="S996" s="7">
        <f t="shared" si="48"/>
        <v>41929.208333333336</v>
      </c>
      <c r="T996" s="7">
        <f t="shared" si="48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46"/>
        <v>1.5746762589928058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>
        <f t="shared" si="47"/>
        <v>74.995594713656388</v>
      </c>
      <c r="Q997" t="str" cm="1">
        <f t="array" ref="Q997:R997">_xlfn.TEXTSPLIT(O997,"/")</f>
        <v>food</v>
      </c>
      <c r="R997" t="str">
        <v>food trucks</v>
      </c>
      <c r="S997" s="7">
        <f t="shared" si="48"/>
        <v>43408.208333333328</v>
      </c>
      <c r="T997" s="7">
        <f t="shared" si="48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46"/>
        <v>0.72939393939393937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P998">
        <f t="shared" si="47"/>
        <v>42.982142857142854</v>
      </c>
      <c r="Q998" t="str" cm="1">
        <f t="array" ref="Q998:R998">_xlfn.TEXTSPLIT(O998,"/")</f>
        <v>theater</v>
      </c>
      <c r="R998" t="str">
        <v>plays</v>
      </c>
      <c r="S998" s="7">
        <f t="shared" si="48"/>
        <v>41276.25</v>
      </c>
      <c r="T998" s="7">
        <f t="shared" si="48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46"/>
        <v>0.60565789473684206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>
        <f t="shared" si="47"/>
        <v>33.115107913669064</v>
      </c>
      <c r="Q999" t="str" cm="1">
        <f t="array" ref="Q999:R999">_xlfn.TEXTSPLIT(O999,"/")</f>
        <v>theater</v>
      </c>
      <c r="R999" t="str">
        <v>plays</v>
      </c>
      <c r="S999" s="7">
        <f t="shared" si="48"/>
        <v>41659.25</v>
      </c>
      <c r="T999" s="7">
        <f t="shared" si="48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46"/>
        <v>0.5679129129129129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P1000">
        <f t="shared" si="47"/>
        <v>101.13101604278074</v>
      </c>
      <c r="Q1000" t="str" cm="1">
        <f t="array" ref="Q1000:R1000">_xlfn.TEXTSPLIT(O1000,"/")</f>
        <v>music</v>
      </c>
      <c r="R1000" t="str">
        <v>indie rock</v>
      </c>
      <c r="S1000" s="7">
        <f t="shared" si="48"/>
        <v>40220.25</v>
      </c>
      <c r="T1000" s="7">
        <f t="shared" si="48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46"/>
        <v>0.56542754275427543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>
        <f t="shared" si="47"/>
        <v>55.98841354723708</v>
      </c>
      <c r="Q1001" t="str" cm="1">
        <f t="array" ref="Q1001:R1001">_xlfn.TEXTSPLIT(O1001,"/")</f>
        <v>food</v>
      </c>
      <c r="R1001" t="str">
        <v>food trucks</v>
      </c>
      <c r="S1001" s="7">
        <f t="shared" si="48"/>
        <v>42550.208333333328</v>
      </c>
      <c r="T1001" s="7">
        <f t="shared" si="48"/>
        <v>42557.208333333328</v>
      </c>
    </row>
  </sheetData>
  <conditionalFormatting sqref="G2:G1001">
    <cfRule type="cellIs" dxfId="3" priority="10" operator="equal">
      <formula>"canceled"</formula>
    </cfRule>
    <cfRule type="cellIs" dxfId="2" priority="11" operator="equal">
      <formula>"live"</formula>
    </cfRule>
    <cfRule type="cellIs" dxfId="1" priority="12" operator="equal">
      <formula>"successful"</formula>
    </cfRule>
    <cfRule type="containsText" dxfId="0" priority="13" operator="containsText" text="failed">
      <formula>NOT(ISERROR(SEARCH("failed",G2)))</formula>
    </cfRule>
  </conditionalFormatting>
  <conditionalFormatting sqref="F2:F1001">
    <cfRule type="colorScale" priority="1">
      <colorScale>
        <cfvo type="min"/>
        <cfvo type="num" val="1"/>
        <cfvo type="num" val="2"/>
        <color rgb="FFFF3F3F"/>
        <color rgb="FF92D050"/>
        <color rgb="FF003192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analysis_per_category</vt:lpstr>
      <vt:lpstr>analysis_per_subcategory</vt:lpstr>
      <vt:lpstr>outcome_parent_category</vt:lpstr>
      <vt:lpstr>goal_analysis</vt:lpstr>
      <vt:lpstr>statistical_analysis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Isabella Taylor</cp:lastModifiedBy>
  <dcterms:created xsi:type="dcterms:W3CDTF">2021-09-29T18:52:28Z</dcterms:created>
  <dcterms:modified xsi:type="dcterms:W3CDTF">2023-03-15T15:20:09Z</dcterms:modified>
</cp:coreProperties>
</file>