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sabelsmorrison/Data Analytics Bootcamp/Weekly Assignments/Starter_Code/"/>
    </mc:Choice>
  </mc:AlternateContent>
  <xr:revisionPtr revIDLastSave="0" documentId="13_ncr:1_{AABB91BE-0BE6-1749-95CE-DB6D2748E365}" xr6:coauthVersionLast="47" xr6:coauthVersionMax="47" xr10:uidLastSave="{00000000-0000-0000-0000-000000000000}"/>
  <bookViews>
    <workbookView xWindow="0" yWindow="500" windowWidth="16980" windowHeight="16100" activeTab="5" xr2:uid="{00000000-000D-0000-FFFF-FFFF00000000}"/>
  </bookViews>
  <sheets>
    <sheet name="Crowdfunding" sheetId="1" r:id="rId1"/>
    <sheet name="PivotTable1" sheetId="2" r:id="rId2"/>
    <sheet name="PivotTable2" sheetId="3" r:id="rId3"/>
    <sheet name="PivotTable3" sheetId="6" r:id="rId4"/>
    <sheet name="Analysis1" sheetId="7" r:id="rId5"/>
    <sheet name="Analysis2" sheetId="10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0" l="1"/>
  <c r="N2" i="10"/>
  <c r="M3" i="10"/>
  <c r="M2" i="10"/>
  <c r="L3" i="10" l="1"/>
  <c r="L2" i="10"/>
  <c r="K3" i="10"/>
  <c r="K2" i="10"/>
  <c r="J3" i="10"/>
  <c r="J2" i="10"/>
  <c r="I3" i="10"/>
  <c r="I2" i="10"/>
  <c r="D2" i="10" a="1"/>
  <c r="D2" i="10" s="1"/>
  <c r="A2" i="10" a="1"/>
  <c r="A2" i="10" s="1"/>
  <c r="H3" i="7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E3" i="7"/>
  <c r="E4" i="7"/>
  <c r="E5" i="7"/>
  <c r="E6" i="7"/>
  <c r="E7" i="7"/>
  <c r="E8" i="7"/>
  <c r="E9" i="7"/>
  <c r="E10" i="7"/>
  <c r="E11" i="7"/>
  <c r="E12" i="7"/>
  <c r="E13" i="7"/>
  <c r="E2" i="7"/>
  <c r="D13" i="7" l="1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B3" i="7"/>
  <c r="B2" i="7"/>
  <c r="F16" i="2"/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<sst xmlns="http://schemas.openxmlformats.org/spreadsheetml/2006/main" count="8135" uniqueCount="2112">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</sst>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8D3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0" applyNumberFormat="1"/>
    <xf numFmtId="0" fontId="0" fillId="0" borderId="10" xfId="0" applyBorder="1"/>
    <xf numFmtId="0" fontId="16" fillId="0" borderId="12" xfId="0" applyFont="1" applyBorder="1"/>
    <xf numFmtId="0" fontId="16" fillId="0" borderId="11" xfId="0" applyFont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7B7A"/>
        </patternFill>
      </fill>
    </dxf>
    <dxf>
      <fill>
        <patternFill>
          <bgColor rgb="FFA8D379"/>
        </patternFill>
      </fill>
    </dxf>
    <dxf>
      <fill>
        <patternFill>
          <bgColor rgb="FFA8D379"/>
        </patternFill>
      </fill>
    </dxf>
    <dxf>
      <fill>
        <patternFill>
          <bgColor rgb="FFFF7B7A"/>
        </patternFill>
      </fill>
    </dxf>
    <dxf>
      <font>
        <color theme="1"/>
      </font>
      <fill>
        <patternFill>
          <bgColor rgb="FF78AAD6"/>
        </patternFill>
      </fill>
    </dxf>
    <dxf>
      <fill>
        <patternFill>
          <bgColor rgb="FFFFD441"/>
        </patternFill>
      </fill>
    </dxf>
  </dxfs>
  <tableStyles count="0" defaultTableStyle="TableStyleMedium2" defaultPivotStyle="PivotStyleLight16"/>
  <colors>
    <mruColors>
      <color rgb="FFFF7B7A"/>
      <color rgb="FFA8D379"/>
      <color rgb="FFFF4C41"/>
      <color rgb="FF78AAD6"/>
      <color rgb="FFFFD441"/>
      <color rgb="FF3DACFF"/>
      <color rgb="FFFF7E79"/>
      <color rgb="FFFF70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of Each</a:t>
            </a:r>
            <a:r>
              <a:rPr lang="en-US" baseline="0"/>
              <a:t> Outcome by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4-534F-A7AB-DBA4EF97A05E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4-534F-A7AB-DBA4EF97A05E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14-534F-A7AB-DBA4EF97A05E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14-534F-A7AB-DBA4EF97A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7952543"/>
        <c:axId val="299792048"/>
      </c:barChart>
      <c:catAx>
        <c:axId val="196795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2048"/>
        <c:crosses val="autoZero"/>
        <c:auto val="1"/>
        <c:lblAlgn val="ctr"/>
        <c:lblOffset val="100"/>
        <c:noMultiLvlLbl val="0"/>
      </c:catAx>
      <c:valAx>
        <c:axId val="29979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95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of Each Outcome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2-0C49-B877-C60EE05B567C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5B-6B4F-8CF1-7D2651D31C43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5B-6B4F-8CF1-7D2651D31C43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5B-6B4F-8CF1-7D2651D31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8213039"/>
        <c:axId val="1991587743"/>
      </c:barChart>
      <c:catAx>
        <c:axId val="196821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587743"/>
        <c:crosses val="autoZero"/>
        <c:auto val="1"/>
        <c:lblAlgn val="ctr"/>
        <c:lblOffset val="100"/>
        <c:noMultiLvlLbl val="0"/>
      </c:catAx>
      <c:valAx>
        <c:axId val="199158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21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[CrowdfundingBook.xlsx]PivotTable3!PivotTable9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of Each Outcome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83-D84A-A4D8-AEDB5497D84B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1283-D84A-A4D8-AEDB5497D84B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1283-D84A-A4D8-AEDB5497D84B}"/>
            </c:ext>
          </c:extLst>
        </c:ser>
        <c:ser>
          <c:idx val="3"/>
          <c:order val="3"/>
          <c:tx>
            <c:strRef>
              <c:f>PivotTable3!$E$4:$E$5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1283-D84A-A4D8-AEDB5497D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362527"/>
        <c:axId val="2144365119"/>
      </c:lineChart>
      <c:catAx>
        <c:axId val="214436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365119"/>
        <c:crosses val="autoZero"/>
        <c:auto val="1"/>
        <c:lblAlgn val="ctr"/>
        <c:lblOffset val="100"/>
        <c:noMultiLvlLbl val="0"/>
      </c:catAx>
      <c:valAx>
        <c:axId val="214436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36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</a:t>
            </a:r>
            <a:r>
              <a:rPr lang="en-US" baseline="0"/>
              <a:t>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Analysis1!$F$1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Analysis1!$A$2:$A$15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Analysis1!$F$2:$F$15</c:f>
              <c:numCache>
                <c:formatCode>0%</c:formatCode>
                <c:ptCount val="14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7E-F841-A038-7345433171DA}"/>
            </c:ext>
          </c:extLst>
        </c:ser>
        <c:ser>
          <c:idx val="1"/>
          <c:order val="1"/>
          <c:tx>
            <c:strRef>
              <c:f>Analysis1!$G$1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Analysis1!$A$2:$A$15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Analysis1!$G$2:$G$15</c:f>
              <c:numCache>
                <c:formatCode>0%</c:formatCode>
                <c:ptCount val="14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7E-F841-A038-7345433171DA}"/>
            </c:ext>
          </c:extLst>
        </c:ser>
        <c:ser>
          <c:idx val="2"/>
          <c:order val="2"/>
          <c:tx>
            <c:strRef>
              <c:f>Analysis1!$H$1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Analysis1!$A$2:$A$15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Analysis1!$H$2:$H$15</c:f>
              <c:numCache>
                <c:formatCode>0%</c:formatCode>
                <c:ptCount val="14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E-F841-A038-734543317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058207"/>
        <c:axId val="2145632831"/>
      </c:lineChart>
      <c:catAx>
        <c:axId val="2087058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632831"/>
        <c:crosses val="autoZero"/>
        <c:auto val="1"/>
        <c:lblAlgn val="ctr"/>
        <c:lblOffset val="100"/>
        <c:noMultiLvlLbl val="0"/>
      </c:catAx>
      <c:valAx>
        <c:axId val="214563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05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1</xdr:row>
      <xdr:rowOff>50800</xdr:rowOff>
    </xdr:from>
    <xdr:to>
      <xdr:col>14</xdr:col>
      <xdr:colOff>723900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828A45-D8F7-F9BC-7198-FE4221F07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4</xdr:row>
      <xdr:rowOff>50800</xdr:rowOff>
    </xdr:from>
    <xdr:to>
      <xdr:col>18</xdr:col>
      <xdr:colOff>428090</xdr:colOff>
      <xdr:row>27</xdr:row>
      <xdr:rowOff>185505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BBFC3-B47B-9DA0-CB24-9963FF6B1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0</xdr:row>
      <xdr:rowOff>38100</xdr:rowOff>
    </xdr:from>
    <xdr:to>
      <xdr:col>16</xdr:col>
      <xdr:colOff>609600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7731E7-FDAA-0D0B-9F70-3D4644B6F3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82315</xdr:colOff>
      <xdr:row>13</xdr:row>
      <xdr:rowOff>180621</xdr:rowOff>
    </xdr:from>
    <xdr:to>
      <xdr:col>7</xdr:col>
      <xdr:colOff>1339380</xdr:colOff>
      <xdr:row>31</xdr:row>
      <xdr:rowOff>23518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22EA5D-D82B-9D5D-55C6-7B72A4AB3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bel Morrison" refreshedDate="45086.483307523151" createdVersion="8" refreshedVersion="8" minRefreshableVersion="3" recordCount="1000" xr:uid="{F4CD2601-46C9-7D4B-8636-7B8A571CF59E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2"/>
    <x v="1"/>
    <x v="2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x v="3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70"/>
    <x v="0"/>
    <x v="4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x v="5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x v="6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x v="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x v="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x v="9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7"/>
    <x v="1"/>
    <x v="1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9"/>
    <x v="0"/>
    <x v="11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90"/>
    <x v="0"/>
    <x v="12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6"/>
    <x v="1"/>
    <x v="13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x v="14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8"/>
    <x v="0"/>
    <x v="15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50"/>
    <x v="1"/>
    <x v="16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60"/>
    <x v="1"/>
    <x v="17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x v="18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x v="19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3"/>
    <x v="1"/>
    <x v="20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x v="21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9"/>
    <x v="1"/>
    <x v="22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3"/>
    <x v="1"/>
    <x v="23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x v="24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7"/>
    <x v="1"/>
    <x v="25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9"/>
    <x v="3"/>
    <x v="26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x v="27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6"/>
    <x v="1"/>
    <x v="28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x v="29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x v="30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x v="32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x v="33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x v="34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1"/>
    <x v="1"/>
    <x v="3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8"/>
    <x v="1"/>
    <x v="3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x v="3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6"/>
    <x v="1"/>
    <x v="38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x v="39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70"/>
    <x v="1"/>
    <x v="40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x v="4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x v="4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x v="43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x v="13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x v="44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x v="45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6"/>
    <x v="1"/>
    <x v="46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x v="47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x v="48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x v="50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5"/>
    <x v="0"/>
    <x v="51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1"/>
    <x v="1"/>
    <x v="52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x v="53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x v="54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x v="55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6"/>
    <x v="1"/>
    <x v="56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8"/>
    <x v="1"/>
    <x v="57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6"/>
    <x v="1"/>
    <x v="5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5"/>
    <x v="1"/>
    <x v="59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x v="60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x v="61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x v="62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x v="63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7"/>
    <x v="1"/>
    <x v="64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6"/>
    <x v="0"/>
    <x v="65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3"/>
    <x v="1"/>
    <x v="66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x v="67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5"/>
    <x v="3"/>
    <x v="68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x v="69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9"/>
    <x v="1"/>
    <x v="70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1"/>
    <x v="1"/>
    <x v="71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x v="39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3"/>
    <x v="1"/>
    <x v="72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x v="73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9"/>
    <x v="0"/>
    <x v="7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x v="75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x v="76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x v="77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8"/>
    <x v="1"/>
    <x v="78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6"/>
    <x v="1"/>
    <x v="79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8"/>
    <x v="1"/>
    <x v="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x v="81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3"/>
    <x v="1"/>
    <x v="82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2"/>
    <x v="1"/>
    <x v="83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x v="84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x v="85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x v="86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x v="87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x v="88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9"/>
    <x v="0"/>
    <x v="8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x v="90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x v="91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x v="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x v="11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8"/>
    <x v="1"/>
    <x v="92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x v="86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x v="93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x v="55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2"/>
    <x v="1"/>
    <x v="55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x v="94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x v="95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4"/>
    <x v="1"/>
    <x v="96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x v="97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60"/>
    <x v="1"/>
    <x v="98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7"/>
    <x v="1"/>
    <x v="99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6"/>
    <x v="1"/>
    <x v="100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60"/>
    <x v="0"/>
    <x v="101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x v="102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x v="103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x v="104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x v="54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8"/>
    <x v="1"/>
    <x v="105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8"/>
    <x v="0"/>
    <x v="106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x v="108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x v="109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x v="110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50"/>
    <x v="1"/>
    <x v="111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20"/>
    <x v="1"/>
    <x v="112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5"/>
    <x v="0"/>
    <x v="113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x v="114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x v="115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x v="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x v="116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2"/>
    <x v="0"/>
    <x v="117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1"/>
    <x v="3"/>
    <x v="118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4"/>
    <x v="3"/>
    <x v="12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6"/>
    <x v="1"/>
    <x v="119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x v="120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7"/>
    <x v="1"/>
    <x v="121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x v="122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x v="123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2"/>
    <x v="0"/>
    <x v="124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4"/>
    <x v="3"/>
    <x v="125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x v="126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x v="128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4"/>
    <x v="1"/>
    <x v="129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x v="130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1"/>
    <x v="1"/>
    <x v="124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x v="131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30"/>
    <x v="1"/>
    <x v="18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x v="132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8"/>
    <x v="3"/>
    <x v="133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3"/>
    <x v="1"/>
    <x v="134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2"/>
    <x v="1"/>
    <x v="3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x v="13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5"/>
    <x v="0"/>
    <x v="50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4"/>
    <x v="1"/>
    <x v="13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x v="137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x v="138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6"/>
    <x v="0"/>
    <x v="139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x v="140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x v="141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x v="142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1"/>
    <x v="1"/>
    <x v="143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3"/>
    <x v="1"/>
    <x v="55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9"/>
    <x v="0"/>
    <x v="51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x v="144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4"/>
    <x v="1"/>
    <x v="67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1"/>
    <x v="1"/>
    <x v="20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x v="145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8"/>
    <x v="1"/>
    <x v="146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x v="147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2"/>
    <x v="0"/>
    <x v="148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5"/>
    <x v="1"/>
    <x v="149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x v="109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x v="62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x v="150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4"/>
    <x v="1"/>
    <x v="15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x v="44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7"/>
    <x v="0"/>
    <x v="152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x v="153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7"/>
    <x v="1"/>
    <x v="154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7"/>
    <x v="0"/>
    <x v="155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x v="156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9"/>
    <x v="1"/>
    <x v="15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x v="158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3"/>
    <x v="1"/>
    <x v="159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70"/>
    <x v="0"/>
    <x v="99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4"/>
    <x v="1"/>
    <x v="16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x v="161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x v="162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x v="163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3"/>
    <x v="0"/>
    <x v="164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x v="165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x v="3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x v="99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x v="166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x v="167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x v="105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x v="168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4"/>
    <x v="0"/>
    <x v="16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9"/>
    <x v="1"/>
    <x v="16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x v="170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x v="171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2"/>
    <x v="1"/>
    <x v="144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x v="17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5"/>
    <x v="1"/>
    <x v="173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4"/>
    <x v="0"/>
    <x v="174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x v="175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x v="176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x v="177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2"/>
    <x v="1"/>
    <x v="178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2"/>
    <x v="2"/>
    <x v="179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8"/>
    <x v="0"/>
    <x v="31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x v="180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x v="170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6"/>
    <x v="1"/>
    <x v="181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4"/>
    <x v="1"/>
    <x v="34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x v="182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6"/>
    <x v="1"/>
    <x v="183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x v="18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x v="185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3"/>
    <x v="1"/>
    <x v="186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9"/>
    <x v="0"/>
    <x v="68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x v="187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x v="18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x v="189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x v="190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1"/>
    <x v="1"/>
    <x v="191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x v="19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x v="19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x v="194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x v="195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1"/>
    <x v="1"/>
    <x v="196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x v="109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2"/>
    <x v="1"/>
    <x v="45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x v="197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10"/>
    <x v="1"/>
    <x v="46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x v="45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x v="176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60"/>
    <x v="1"/>
    <x v="198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3"/>
    <x v="1"/>
    <x v="199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x v="142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x v="200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x v="7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x v="201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6"/>
    <x v="1"/>
    <x v="202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x v="4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10"/>
    <x v="1"/>
    <x v="203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x v="4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x v="20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2"/>
    <x v="1"/>
    <x v="205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4"/>
    <x v="1"/>
    <x v="206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5"/>
    <x v="0"/>
    <x v="196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7"/>
    <x v="1"/>
    <x v="207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90"/>
    <x v="0"/>
    <x v="208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x v="39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1"/>
    <x v="1"/>
    <x v="209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4"/>
    <x v="0"/>
    <x v="27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9"/>
    <x v="1"/>
    <x v="129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x v="18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x v="210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2"/>
    <x v="0"/>
    <x v="211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4"/>
    <x v="1"/>
    <x v="3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x v="134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x v="2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4"/>
    <x v="1"/>
    <x v="99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x v="213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x v="214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x v="44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x v="215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8"/>
    <x v="3"/>
    <x v="216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2"/>
    <x v="2"/>
    <x v="217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5"/>
    <x v="1"/>
    <x v="218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8"/>
    <x v="1"/>
    <x v="219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3"/>
    <x v="0"/>
    <x v="27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x v="220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x v="221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7"/>
    <x v="1"/>
    <x v="100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x v="222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x v="223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2"/>
    <x v="1"/>
    <x v="224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x v="225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9"/>
    <x v="1"/>
    <x v="221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x v="226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4"/>
    <x v="0"/>
    <x v="227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7"/>
    <x v="1"/>
    <x v="228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8"/>
    <x v="3"/>
    <x v="229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x v="230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x v="231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5"/>
    <x v="1"/>
    <x v="232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5"/>
    <x v="0"/>
    <x v="233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x v="3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x v="234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7"/>
    <x v="3"/>
    <x v="235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x v="236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x v="237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x v="63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5"/>
    <x v="0"/>
    <x v="238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x v="239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2"/>
    <x v="0"/>
    <x v="240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x v="241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x v="242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x v="235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7"/>
    <x v="1"/>
    <x v="23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7"/>
    <x v="1"/>
    <x v="72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x v="243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3"/>
    <x v="1"/>
    <x v="244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5"/>
    <x v="0"/>
    <x v="245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6"/>
    <x v="3"/>
    <x v="51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1"/>
    <x v="0"/>
    <x v="3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4"/>
    <x v="1"/>
    <x v="246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1"/>
    <x v="1"/>
    <x v="247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6"/>
    <x v="1"/>
    <x v="248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x v="221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x v="249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x v="250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20"/>
    <x v="0"/>
    <x v="141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x v="68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x v="251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x v="175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5"/>
    <x v="0"/>
    <x v="194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x v="252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5"/>
    <x v="0"/>
    <x v="150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5"/>
    <x v="1"/>
    <x v="253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x v="107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7"/>
    <x v="0"/>
    <x v="5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x v="254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x v="255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x v="57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x v="256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x v="257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x v="258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x v="259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x v="260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5"/>
    <x v="1"/>
    <x v="261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8"/>
    <x v="0"/>
    <x v="26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x v="263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80"/>
    <x v="1"/>
    <x v="264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x v="265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5"/>
    <x v="0"/>
    <x v="224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x v="266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x v="267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x v="98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x v="268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x v="269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5"/>
    <x v="0"/>
    <x v="270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x v="27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x v="272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4"/>
    <x v="0"/>
    <x v="27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x v="274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x v="254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x v="275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x v="175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x v="99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x v="174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x v="142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x v="276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x v="27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7"/>
    <x v="1"/>
    <x v="278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x v="39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x v="27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1"/>
    <x v="1"/>
    <x v="27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7"/>
    <x v="1"/>
    <x v="129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4"/>
    <x v="1"/>
    <x v="19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3"/>
    <x v="1"/>
    <x v="196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x v="51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x v="280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4"/>
    <x v="1"/>
    <x v="110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60"/>
    <x v="1"/>
    <x v="281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x v="282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x v="283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1"/>
    <x v="1"/>
    <x v="284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4"/>
    <x v="0"/>
    <x v="165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x v="270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2"/>
    <x v="1"/>
    <x v="54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1"/>
    <x v="0"/>
    <x v="78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x v="28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1"/>
    <x v="0"/>
    <x v="9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1"/>
    <x v="1"/>
    <x v="286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x v="287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x v="109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6"/>
    <x v="1"/>
    <x v="288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3"/>
    <x v="1"/>
    <x v="28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7"/>
    <x v="1"/>
    <x v="290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7"/>
    <x v="0"/>
    <x v="291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40"/>
    <x v="0"/>
    <x v="292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2"/>
    <x v="3"/>
    <x v="293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3"/>
    <x v="1"/>
    <x v="294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x v="126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8"/>
    <x v="0"/>
    <x v="295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x v="296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x v="297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70"/>
    <x v="1"/>
    <x v="298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1"/>
    <x v="1"/>
    <x v="1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8"/>
    <x v="1"/>
    <x v="299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x v="211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x v="300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x v="30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1"/>
    <x v="1"/>
    <x v="302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1"/>
    <x v="0"/>
    <x v="174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7"/>
    <x v="0"/>
    <x v="303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x v="304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x v="30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3"/>
    <x v="1"/>
    <x v="306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x v="307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x v="110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7"/>
    <x v="0"/>
    <x v="308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7"/>
    <x v="2"/>
    <x v="309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x v="17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x v="38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3"/>
    <x v="2"/>
    <x v="310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x v="311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2"/>
    <x v="0"/>
    <x v="312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x v="313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6"/>
    <x v="0"/>
    <x v="27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8"/>
    <x v="0"/>
    <x v="314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4"/>
    <x v="1"/>
    <x v="315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9"/>
    <x v="1"/>
    <x v="115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x v="316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8"/>
    <x v="1"/>
    <x v="317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x v="318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1"/>
    <x v="0"/>
    <x v="100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x v="45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x v="3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x v="320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7"/>
    <x v="0"/>
    <x v="321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x v="322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x v="286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3"/>
    <x v="1"/>
    <x v="115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x v="222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5"/>
    <x v="0"/>
    <x v="323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x v="234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x v="324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3"/>
    <x v="1"/>
    <x v="61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4"/>
    <x v="1"/>
    <x v="325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x v="326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6"/>
    <x v="1"/>
    <x v="327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x v="328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x v="235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x v="182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x v="329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7"/>
    <x v="1"/>
    <x v="102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2"/>
    <x v="1"/>
    <x v="73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3"/>
    <x v="0"/>
    <x v="129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5"/>
    <x v="3"/>
    <x v="330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1"/>
    <x v="0"/>
    <x v="331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x v="332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4"/>
    <x v="0"/>
    <x v="249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7"/>
    <x v="0"/>
    <x v="333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5"/>
    <x v="0"/>
    <x v="334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9"/>
    <x v="1"/>
    <x v="335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5"/>
    <x v="1"/>
    <x v="336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x v="337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2"/>
    <x v="1"/>
    <x v="338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1"/>
    <x v="0"/>
    <x v="339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x v="126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2"/>
    <x v="1"/>
    <x v="34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x v="341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9"/>
    <x v="1"/>
    <x v="342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4"/>
    <x v="1"/>
    <x v="343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x v="175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6"/>
    <x v="1"/>
    <x v="27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x v="3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5"/>
    <x v="1"/>
    <x v="122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x v="345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40"/>
    <x v="0"/>
    <x v="347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9"/>
    <x v="1"/>
    <x v="88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6"/>
    <x v="1"/>
    <x v="23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x v="57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x v="348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5"/>
    <x v="0"/>
    <x v="86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7"/>
    <x v="1"/>
    <x v="349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x v="350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x v="215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2"/>
    <x v="0"/>
    <x v="351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7"/>
    <x v="0"/>
    <x v="352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x v="353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1"/>
    <x v="1"/>
    <x v="354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x v="355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x v="356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x v="357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1"/>
    <x v="1"/>
    <x v="127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x v="72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x v="358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6"/>
    <x v="1"/>
    <x v="120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x v="359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x v="251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8"/>
    <x v="1"/>
    <x v="360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x v="13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x v="71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5"/>
    <x v="0"/>
    <x v="53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x v="361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9"/>
    <x v="0"/>
    <x v="36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1"/>
    <x v="0"/>
    <x v="363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x v="129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1"/>
    <x v="1"/>
    <x v="364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3"/>
    <x v="0"/>
    <x v="197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x v="365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8"/>
    <x v="1"/>
    <x v="366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x v="161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3"/>
    <x v="1"/>
    <x v="36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x v="36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20"/>
    <x v="1"/>
    <x v="54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5"/>
    <x v="0"/>
    <x v="369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40"/>
    <x v="1"/>
    <x v="370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40"/>
    <x v="3"/>
    <x v="164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3"/>
    <x v="3"/>
    <x v="371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x v="221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x v="372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x v="373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8"/>
    <x v="0"/>
    <x v="234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x v="374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x v="235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x v="375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3"/>
    <x v="0"/>
    <x v="27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1"/>
    <x v="1"/>
    <x v="121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x v="376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5"/>
    <x v="0"/>
    <x v="377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x v="98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x v="378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1"/>
    <x v="0"/>
    <x v="175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2"/>
    <x v="0"/>
    <x v="352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x v="200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x v="379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x v="105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60"/>
    <x v="1"/>
    <x v="380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6"/>
    <x v="0"/>
    <x v="166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3"/>
    <x v="1"/>
    <x v="381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x v="382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8"/>
    <x v="1"/>
    <x v="383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x v="384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x v="385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x v="326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5"/>
    <x v="0"/>
    <x v="386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x v="240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7"/>
    <x v="0"/>
    <x v="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x v="286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x v="387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x v="39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x v="389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5"/>
    <x v="1"/>
    <x v="390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x v="391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x v="45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x v="392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x v="353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x v="18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x v="393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200"/>
    <x v="1"/>
    <x v="394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8"/>
    <x v="1"/>
    <x v="105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x v="395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5"/>
    <x v="1"/>
    <x v="396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x v="40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x v="150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9"/>
    <x v="1"/>
    <x v="72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x v="397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x v="398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5"/>
    <x v="0"/>
    <x v="95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x v="146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7"/>
    <x v="1"/>
    <x v="399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8"/>
    <x v="1"/>
    <x v="400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x v="401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5"/>
    <x v="0"/>
    <x v="164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5"/>
    <x v="3"/>
    <x v="115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x v="402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70"/>
    <x v="1"/>
    <x v="358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x v="21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x v="251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x v="95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x v="242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2"/>
    <x v="1"/>
    <x v="215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x v="403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5"/>
    <x v="0"/>
    <x v="83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3"/>
    <x v="0"/>
    <x v="344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3"/>
    <x v="1"/>
    <x v="404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x v="405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x v="158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x v="406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x v="388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80"/>
    <x v="0"/>
    <x v="407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x v="408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3"/>
    <x v="0"/>
    <x v="99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x v="408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x v="259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x v="409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8"/>
    <x v="0"/>
    <x v="144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x v="410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x v="236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x v="411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3"/>
    <x v="1"/>
    <x v="412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x v="17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x v="346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9"/>
    <x v="1"/>
    <x v="413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x v="408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x v="414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8"/>
    <x v="1"/>
    <x v="3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9"/>
    <x v="1"/>
    <x v="415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2"/>
    <x v="1"/>
    <x v="416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x v="417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1"/>
    <x v="1"/>
    <x v="124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20"/>
    <x v="1"/>
    <x v="418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x v="27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40"/>
    <x v="1"/>
    <x v="325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6"/>
    <x v="1"/>
    <x v="419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1"/>
    <x v="1"/>
    <x v="73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x v="202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x v="12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x v="420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9"/>
    <x v="0"/>
    <x v="355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9"/>
    <x v="1"/>
    <x v="5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x v="421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4"/>
    <x v="0"/>
    <x v="251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x v="422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80"/>
    <x v="1"/>
    <x v="423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8"/>
    <x v="0"/>
    <x v="197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7"/>
    <x v="1"/>
    <x v="288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5"/>
    <x v="1"/>
    <x v="110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x v="87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x v="424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x v="215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1"/>
    <x v="1"/>
    <x v="425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x v="426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4"/>
    <x v="0"/>
    <x v="339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x v="427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5"/>
    <x v="1"/>
    <x v="428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x v="429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80"/>
    <x v="0"/>
    <x v="167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2"/>
    <x v="0"/>
    <x v="115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7"/>
    <x v="2"/>
    <x v="430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x v="431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x v="346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6"/>
    <x v="1"/>
    <x v="30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2"/>
    <x v="1"/>
    <x v="432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9"/>
    <x v="0"/>
    <x v="433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x v="434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x v="43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2"/>
    <x v="0"/>
    <x v="6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4"/>
    <x v="3"/>
    <x v="419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9"/>
    <x v="0"/>
    <x v="436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9"/>
    <x v="0"/>
    <x v="437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x v="438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x v="439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9"/>
    <x v="1"/>
    <x v="440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2"/>
    <x v="1"/>
    <x v="441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3"/>
    <x v="0"/>
    <x v="442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9"/>
    <x v="0"/>
    <x v="443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1"/>
    <x v="3"/>
    <x v="444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8"/>
    <x v="0"/>
    <x v="424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x v="385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5"/>
    <x v="0"/>
    <x v="445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x v="54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8"/>
    <x v="0"/>
    <x v="215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4"/>
    <x v="0"/>
    <x v="446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x v="447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5"/>
    <x v="3"/>
    <x v="270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7"/>
    <x v="1"/>
    <x v="448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1"/>
    <x v="0"/>
    <x v="70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x v="449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x v="450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3"/>
    <x v="1"/>
    <x v="451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x v="452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x v="125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x v="453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x v="269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x v="454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x v="4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x v="45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x v="456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8"/>
    <x v="0"/>
    <x v="457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7"/>
    <x v="0"/>
    <x v="458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1"/>
    <x v="1"/>
    <x v="459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9"/>
    <x v="1"/>
    <x v="98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x v="46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x v="461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x v="38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30"/>
    <x v="1"/>
    <x v="463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x v="464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x v="257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3"/>
    <x v="1"/>
    <x v="465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x v="385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x v="466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5"/>
    <x v="0"/>
    <x v="467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x v="468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60"/>
    <x v="0"/>
    <x v="46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x v="470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x v="471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5"/>
    <x v="0"/>
    <x v="75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6"/>
    <x v="1"/>
    <x v="472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5"/>
    <x v="0"/>
    <x v="100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x v="473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x v="220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100"/>
    <x v="0"/>
    <x v="474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x v="47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x v="170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8"/>
    <x v="1"/>
    <x v="231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3"/>
    <x v="1"/>
    <x v="129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x v="476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1"/>
    <x v="0"/>
    <x v="443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x v="381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x v="459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x v="477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5"/>
    <x v="0"/>
    <x v="478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x v="144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x v="479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1"/>
    <x v="1"/>
    <x v="480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8"/>
    <x v="3"/>
    <x v="63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5"/>
    <x v="3"/>
    <x v="101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x v="481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1"/>
    <x v="1"/>
    <x v="358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5"/>
    <x v="1"/>
    <x v="246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1"/>
    <x v="0"/>
    <x v="482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x v="168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x v="234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x v="393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x v="130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1"/>
    <x v="3"/>
    <x v="3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x v="484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8"/>
    <x v="1"/>
    <x v="485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20"/>
    <x v="1"/>
    <x v="48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5"/>
    <x v="1"/>
    <x v="487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x v="226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x v="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3"/>
    <x v="0"/>
    <x v="27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1"/>
    <x v="0"/>
    <x v="3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80"/>
    <x v="1"/>
    <x v="406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7"/>
    <x v="1"/>
    <x v="393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x v="68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1"/>
    <x v="0"/>
    <x v="298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x v="4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x v="489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x v="490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8"/>
    <x v="1"/>
    <x v="491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3"/>
    <x v="1"/>
    <x v="492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3"/>
    <x v="3"/>
    <x v="493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x v="231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9"/>
    <x v="1"/>
    <x v="494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x v="495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3"/>
    <x v="1"/>
    <x v="496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x v="493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5"/>
    <x v="1"/>
    <x v="497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9"/>
    <x v="0"/>
    <x v="498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5"/>
    <x v="0"/>
    <x v="155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6"/>
    <x v="1"/>
    <x v="499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8"/>
    <x v="1"/>
    <x v="16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4"/>
    <x v="1"/>
    <x v="500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9"/>
    <x v="1"/>
    <x v="496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9"/>
    <x v="1"/>
    <x v="40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2"/>
    <x v="0"/>
    <x v="501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x v="502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x v="504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x v="505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50"/>
    <x v="3"/>
    <x v="150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4"/>
    <x v="1"/>
    <x v="506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x v="507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x v="373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1"/>
    <x v="0"/>
    <x v="234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x v="508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50"/>
    <x v="0"/>
    <x v="103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x v="5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1"/>
    <x v="0"/>
    <x v="509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7"/>
    <x v="1"/>
    <x v="55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x v="75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6"/>
    <x v="1"/>
    <x v="510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2"/>
    <x v="1"/>
    <x v="18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6"/>
    <x v="1"/>
    <x v="511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4"/>
    <x v="1"/>
    <x v="78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x v="512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x v="513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9"/>
    <x v="2"/>
    <x v="249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8"/>
    <x v="0"/>
    <x v="430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x v="260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x v="514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x v="483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6"/>
    <x v="1"/>
    <x v="46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5"/>
    <x v="0"/>
    <x v="249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x v="373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x v="51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9"/>
    <x v="1"/>
    <x v="246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8"/>
    <x v="0"/>
    <x v="516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x v="88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8"/>
    <x v="1"/>
    <x v="23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x v="205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x v="109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1"/>
    <x v="1"/>
    <x v="70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1"/>
    <x v="0"/>
    <x v="161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x v="51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4"/>
    <x v="1"/>
    <x v="394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8"/>
    <x v="0"/>
    <x v="8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x v="519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40"/>
    <x v="1"/>
    <x v="520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3"/>
    <x v="0"/>
    <x v="521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1"/>
    <x v="1"/>
    <x v="236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6"/>
    <x v="1"/>
    <x v="221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x v="522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x v="464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x v="523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x v="524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2"/>
    <x v="1"/>
    <x v="155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x v="525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8"/>
    <x v="1"/>
    <x v="526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7"/>
    <x v="1"/>
    <x v="527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x v="144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8"/>
    <x v="1"/>
    <x v="346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x v="17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2"/>
    <x v="0"/>
    <x v="110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2"/>
    <x v="0"/>
    <x v="528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x v="529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6"/>
    <x v="1"/>
    <x v="265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x v="34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x v="530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x v="531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6"/>
    <x v="0"/>
    <x v="115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x v="532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x v="210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1"/>
    <x v="1"/>
    <x v="144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1"/>
    <x v="1"/>
    <x v="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x v="287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4"/>
    <x v="1"/>
    <x v="227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x v="254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100"/>
    <x v="3"/>
    <x v="115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x v="53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x v="44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x v="46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9"/>
    <x v="1"/>
    <x v="535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4"/>
    <x v="1"/>
    <x v="253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x v="415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2"/>
    <x v="0"/>
    <x v="249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3"/>
    <x v="1"/>
    <x v="50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x v="536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3"/>
    <x v="1"/>
    <x v="15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x v="1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x v="537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70"/>
    <x v="0"/>
    <x v="164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x v="377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x v="167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x v="25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8"/>
    <x v="1"/>
    <x v="72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x v="538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8"/>
    <x v="1"/>
    <x v="503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x v="539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4"/>
    <x v="3"/>
    <x v="540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3"/>
    <x v="1"/>
    <x v="402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x v="105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x v="541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x v="246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x v="542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1"/>
    <x v="1"/>
    <x v="543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9"/>
    <x v="1"/>
    <x v="544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x v="545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70"/>
    <x v="0"/>
    <x v="109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6"/>
    <x v="0"/>
    <x v="176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8"/>
    <x v="0"/>
    <x v="546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8"/>
    <x v="0"/>
    <x v="65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x v="4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x v="547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x v="15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x v="548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5"/>
    <x v="0"/>
    <x v="549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9"/>
    <x v="1"/>
    <x v="550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x v="551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30"/>
    <x v="0"/>
    <x v="249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x v="552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x v="393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x v="553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x v="34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x v="554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9"/>
    <x v="1"/>
    <x v="134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x v="75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x v="3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5"/>
    <x v="1"/>
    <x v="555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x v="11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3"/>
    <x v="0"/>
    <x v="556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8"/>
    <x v="1"/>
    <x v="300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7"/>
    <x v="1"/>
    <x v="122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3"/>
    <x v="1"/>
    <x v="46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x v="443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3"/>
    <x v="0"/>
    <x v="3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x v="64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x v="27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1"/>
    <x v="0"/>
    <x v="142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20"/>
    <x v="1"/>
    <x v="557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x v="175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x v="102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x v="558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x v="560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8"/>
    <x v="0"/>
    <x v="56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x v="562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7"/>
    <x v="0"/>
    <x v="550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9"/>
    <x v="2"/>
    <x v="11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8"/>
    <x v="1"/>
    <x v="388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x v="537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x v="563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x v="63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x v="564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x v="174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9"/>
    <x v="1"/>
    <x v="565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5"/>
    <x v="1"/>
    <x v="167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9"/>
    <x v="0"/>
    <x v="27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x v="95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8"/>
    <x v="1"/>
    <x v="566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8"/>
    <x v="1"/>
    <x v="229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3"/>
    <x v="1"/>
    <x v="72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x v="19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3"/>
    <x v="1"/>
    <x v="358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x v="567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x v="339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5"/>
    <x v="1"/>
    <x v="227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x v="356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x v="568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x v="87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50"/>
    <x v="0"/>
    <x v="109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3"/>
    <x v="2"/>
    <x v="569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4"/>
    <x v="0"/>
    <x v="373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x v="109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x v="493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2"/>
    <x v="0"/>
    <x v="570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3"/>
    <x v="0"/>
    <x v="57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x v="483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x v="171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x v="415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2"/>
    <x v="1"/>
    <x v="84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x v="572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1"/>
    <x v="3"/>
    <x v="428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8"/>
    <x v="1"/>
    <x v="573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20"/>
    <x v="0"/>
    <x v="268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x v="54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x v="19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x v="406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6"/>
    <x v="0"/>
    <x v="12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20"/>
    <x v="1"/>
    <x v="287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7"/>
    <x v="1"/>
    <x v="574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x v="493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x v="287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7"/>
    <x v="1"/>
    <x v="512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3"/>
    <x v="1"/>
    <x v="242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8"/>
    <x v="1"/>
    <x v="575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9"/>
    <x v="1"/>
    <x v="493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9"/>
    <x v="1"/>
    <x v="576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x v="577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x v="3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9"/>
    <x v="1"/>
    <x v="578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x v="526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x v="235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x v="18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3"/>
    <x v="1"/>
    <x v="382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x v="109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5"/>
    <x v="1"/>
    <x v="45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4"/>
    <x v="1"/>
    <x v="579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1"/>
    <x v="0"/>
    <x v="580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9"/>
    <x v="1"/>
    <x v="581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x v="51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x v="582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3"/>
    <x v="1"/>
    <x v="345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8"/>
    <x v="0"/>
    <x v="583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1"/>
    <x v="0"/>
    <x v="45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x v="584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3"/>
    <x v="0"/>
    <x v="251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x v="31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x v="251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4"/>
    <x v="1"/>
    <x v="585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x v="227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x v="51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3"/>
    <x v="0"/>
    <x v="586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8"/>
    <x v="1"/>
    <x v="587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x v="19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x v="27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x v="82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x v="588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87DD7A-FCE4-0043-82DB-E4CADA567DA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3EADCB-93DC-E648-8B46-D0FA8039227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DF7869-E4D3-AD4E-A9FD-CDEAF6A93262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T1001"/>
  <sheetViews>
    <sheetView topLeftCell="J1" workbookViewId="0">
      <selection activeCell="S2" sqref="S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5.6640625" customWidth="1"/>
    <col min="8" max="8" width="13" bestFit="1" customWidth="1"/>
    <col min="9" max="9" width="16.6640625" customWidth="1"/>
    <col min="12" max="13" width="11.1640625" bestFit="1" customWidth="1"/>
    <col min="14" max="14" width="23.83203125" customWidth="1"/>
    <col min="15" max="15" width="22" customWidth="1"/>
    <col min="18" max="19" width="28" bestFit="1" customWidth="1"/>
    <col min="20" max="20" width="14.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ROUNDUP((E2/D2)*100, 0)</f>
        <v>0</v>
      </c>
      <c r="G2" t="s">
        <v>14</v>
      </c>
      <c r="H2">
        <v>0</v>
      </c>
      <c r="I2">
        <f>ROUND(IF(E2=0, 0, E2/H2),2)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ROUNDUP((E3/D3)*100, 0)</f>
        <v>1040</v>
      </c>
      <c r="G3" t="s">
        <v>20</v>
      </c>
      <c r="H3">
        <v>158</v>
      </c>
      <c r="I3">
        <f t="shared" ref="I3:I66" si="1">ROUND(IF(E3=0, 0, E3/H3),2)</f>
        <v>92.15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2">(((L3/60)/60)/24)+DATE(1970,1,1)</f>
        <v>41870.208333333336</v>
      </c>
      <c r="O3" s="7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132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70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267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49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90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246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48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650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160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113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129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333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217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49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106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151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158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326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170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476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35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141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216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228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276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145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ROUNDUP((E67/D67)*100, 0)</f>
        <v>237</v>
      </c>
      <c r="G67" t="s">
        <v>20</v>
      </c>
      <c r="H67">
        <v>236</v>
      </c>
      <c r="I67">
        <f t="shared" ref="I67:I130" si="5">ROUND(IF(E67=0, 0, 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6">(((L67/60)/60)/24)+DATE(1970,1,1)</f>
        <v>40570.25</v>
      </c>
      <c r="O67" s="7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46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6"/>
        <v>42102.208333333328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163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6"/>
        <v>40203.25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6"/>
        <v>42943.208333333328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25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6"/>
        <v>40531.25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6"/>
        <v>40484.208333333336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109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6"/>
        <v>43799.25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671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6"/>
        <v>42186.208333333328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6"/>
        <v>42701.25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123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6"/>
        <v>42456.208333333328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6"/>
        <v>43296.208333333328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79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6"/>
        <v>42027.25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6"/>
        <v>40448.208333333336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6"/>
        <v>43206.208333333328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6"/>
        <v>43267.208333333328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638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6"/>
        <v>42976.208333333328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226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6"/>
        <v>43062.25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1498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6"/>
        <v>43482.25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6"/>
        <v>42579.208333333328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133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6"/>
        <v>41118.208333333336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132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6"/>
        <v>40797.208333333336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6"/>
        <v>42128.208333333328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6"/>
        <v>40610.25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6"/>
        <v>42110.208333333328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6"/>
        <v>40283.208333333336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6"/>
        <v>42425.25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49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6"/>
        <v>42588.208333333328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6"/>
        <v>40352.208333333336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6"/>
        <v>41202.208333333336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6"/>
        <v>43562.208333333328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6"/>
        <v>43752.208333333328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218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6"/>
        <v>40612.25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6"/>
        <v>42180.208333333328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6"/>
        <v>42212.208333333328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6"/>
        <v>41968.25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6"/>
        <v>40835.208333333336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1022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6"/>
        <v>42056.25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6"/>
        <v>43234.208333333328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6"/>
        <v>40475.208333333336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144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6"/>
        <v>42878.208333333328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6"/>
        <v>41366.208333333336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360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6"/>
        <v>43716.208333333328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187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6"/>
        <v>43213.208333333328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596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6"/>
        <v>41005.208333333336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60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6"/>
        <v>41651.25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6"/>
        <v>43354.208333333328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6"/>
        <v>41174.208333333336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6"/>
        <v>41875.208333333336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6"/>
        <v>42990.208333333328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728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6"/>
        <v>43564.208333333328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88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6"/>
        <v>43056.25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6"/>
        <v>42265.208333333328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6"/>
        <v>40808.208333333336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6"/>
        <v>41665.25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6"/>
        <v>41806.208333333336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150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6"/>
        <v>42111.208333333328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220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6"/>
        <v>41917.208333333336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65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6"/>
        <v>41970.25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6"/>
        <v>42332.25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6"/>
        <v>43598.208333333328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6"/>
        <v>43362.208333333328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6"/>
        <v>42596.208333333328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52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6"/>
        <v>40310.208333333336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61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6"/>
        <v>40417.208333333336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ROUNDUP((E131/D131)*100, 0)</f>
        <v>4</v>
      </c>
      <c r="G131" t="s">
        <v>74</v>
      </c>
      <c r="H131">
        <v>55</v>
      </c>
      <c r="I131">
        <f t="shared" ref="I131:I194" si="9">ROUND(IF(E131=0, 0, 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0">(((L131/60)/60)/24)+DATE(1970,1,1)</f>
        <v>42038.25</v>
      </c>
      <c r="O131" s="7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156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0"/>
        <v>40842.208333333336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0"/>
        <v>41607.25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117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0"/>
        <v>43112.25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0"/>
        <v>40767.208333333336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0"/>
        <v>40713.208333333336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72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0"/>
        <v>41340.25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4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0"/>
        <v>41797.208333333336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0"/>
        <v>40457.208333333336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0"/>
        <v>41180.208333333336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0"/>
        <v>42115.208333333328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224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0"/>
        <v>43156.25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0"/>
        <v>42167.208333333328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231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0"/>
        <v>41005.208333333336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0"/>
        <v>40357.208333333336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130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0"/>
        <v>43633.208333333328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0"/>
        <v>41889.208333333336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18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0"/>
        <v>40855.25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113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0"/>
        <v>42534.208333333328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122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0"/>
        <v>42941.208333333328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0"/>
        <v>41275.25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0"/>
        <v>43450.25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65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0"/>
        <v>41799.208333333336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424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0"/>
        <v>42783.25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0"/>
        <v>41201.208333333336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0"/>
        <v>42502.208333333328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66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0"/>
        <v>40262.208333333336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0"/>
        <v>43743.208333333328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0"/>
        <v>41638.25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0"/>
        <v>42346.25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101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0"/>
        <v>43551.208333333328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163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0"/>
        <v>43582.208333333328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79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0"/>
        <v>42270.208333333328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0"/>
        <v>43442.25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254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0"/>
        <v>43028.208333333328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101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0"/>
        <v>43016.208333333328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0"/>
        <v>42948.208333333328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138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0"/>
        <v>40534.25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0"/>
        <v>41435.208333333336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32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0"/>
        <v>43518.25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425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0"/>
        <v>41077.208333333336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0"/>
        <v>42950.208333333328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0"/>
        <v>41718.208333333336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0"/>
        <v>41839.208333333336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164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0"/>
        <v>41412.208333333336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0"/>
        <v>42282.208333333328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27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0"/>
        <v>42613.208333333328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0"/>
        <v>42616.208333333328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417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0"/>
        <v>40497.25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97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0"/>
        <v>42999.208333333328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0"/>
        <v>41350.208333333336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309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0"/>
        <v>40259.208333333336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0"/>
        <v>43012.208333333328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723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0"/>
        <v>43631.208333333328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70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0"/>
        <v>40430.208333333336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294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0"/>
        <v>43588.208333333328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0"/>
        <v>43233.208333333328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0"/>
        <v>41782.208333333336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0"/>
        <v>41328.25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0"/>
        <v>41975.25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0"/>
        <v>42433.25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0"/>
        <v>41429.208333333336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0"/>
        <v>43536.208333333328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0"/>
        <v>41817.208333333336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ROUNDUP((E195/D195)*100, 0)</f>
        <v>46</v>
      </c>
      <c r="G195" t="s">
        <v>14</v>
      </c>
      <c r="H195">
        <v>65</v>
      </c>
      <c r="I195">
        <f t="shared" ref="I195:I258" si="13">ROUND(IF(E195=0, 0, 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4">(((L195/60)/60)/24)+DATE(1970,1,1)</f>
        <v>43198.208333333328</v>
      </c>
      <c r="O195" s="7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4"/>
        <v>42261.208333333328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4"/>
        <v>43310.208333333328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64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4"/>
        <v>42616.208333333328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299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4"/>
        <v>42909.208333333328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4"/>
        <v>40396.208333333336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4"/>
        <v>42192.208333333328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4"/>
        <v>40262.208333333336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682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4"/>
        <v>41845.208333333336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4"/>
        <v>40818.208333333336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135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4"/>
        <v>42752.25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4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4"/>
        <v>40636.208333333336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4"/>
        <v>43390.208333333328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4"/>
        <v>40236.25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4"/>
        <v>43340.208333333328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102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4"/>
        <v>43048.25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22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4"/>
        <v>42496.208333333328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68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4"/>
        <v>42797.25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4"/>
        <v>41513.208333333336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4"/>
        <v>43814.25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196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4"/>
        <v>40488.208333333336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1024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4"/>
        <v>40409.208333333336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4"/>
        <v>43509.25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156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4"/>
        <v>40869.25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4"/>
        <v>43583.208333333328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4"/>
        <v>40858.25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333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4"/>
        <v>41137.208333333336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9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4"/>
        <v>40725.208333333336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4"/>
        <v>41081.208333333336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4"/>
        <v>41914.208333333336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4"/>
        <v>42445.208333333328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4"/>
        <v>41906.208333333336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261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4"/>
        <v>41762.208333333336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4"/>
        <v>40276.208333333336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4"/>
        <v>42139.208333333328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4"/>
        <v>42613.208333333328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4"/>
        <v>42887.208333333328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421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4"/>
        <v>43805.25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4"/>
        <v>41415.208333333336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172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4"/>
        <v>42576.208333333328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4"/>
        <v>40706.208333333336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110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4"/>
        <v>42969.208333333328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4"/>
        <v>42779.25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4"/>
        <v>43641.208333333328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160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4"/>
        <v>41754.208333333336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423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4"/>
        <v>43083.25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4"/>
        <v>42245.208333333328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4"/>
        <v>40396.208333333336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4"/>
        <v>41742.208333333336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4"/>
        <v>42865.208333333328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446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4"/>
        <v>43163.25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4"/>
        <v>41834.208333333336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510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4"/>
        <v>41736.208333333336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4"/>
        <v>41491.208333333336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4"/>
        <v>42726.25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212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4"/>
        <v>42004.25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274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4"/>
        <v>42006.25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4"/>
        <v>40203.25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55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4"/>
        <v>41252.25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627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4"/>
        <v>41572.208333333336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90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4"/>
        <v>40641.208333333336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4"/>
        <v>42787.25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121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4"/>
        <v>40590.25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24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4"/>
        <v>42393.25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ROUNDUP((E259/D259)*100, 0)</f>
        <v>146</v>
      </c>
      <c r="G259" t="s">
        <v>20</v>
      </c>
      <c r="H259">
        <v>92</v>
      </c>
      <c r="I259">
        <f t="shared" ref="I259:I322" si="17">ROUND(IF(E259=0, 0, 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8">(((L259/60)/60)/24)+DATE(1970,1,1)</f>
        <v>41338.25</v>
      </c>
      <c r="O259" s="7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269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8"/>
        <v>42712.25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8"/>
        <v>41251.25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8"/>
        <v>41180.208333333336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32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8"/>
        <v>40415.208333333336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314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8"/>
        <v>40638.208333333336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8"/>
        <v>40187.25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8"/>
        <v>41317.25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124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8"/>
        <v>42372.25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8"/>
        <v>41950.25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8"/>
        <v>41206.208333333336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8"/>
        <v>41186.208333333336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8"/>
        <v>43496.25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28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8"/>
        <v>40514.25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2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8"/>
        <v>42345.25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305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8"/>
        <v>43656.208333333328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138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8"/>
        <v>42995.208333333328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33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8"/>
        <v>43045.25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8"/>
        <v>43561.208333333328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8"/>
        <v>41018.208333333336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1067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8"/>
        <v>40378.208333333336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8"/>
        <v>41239.25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8"/>
        <v>43346.208333333328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582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8"/>
        <v>43060.25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8"/>
        <v>40979.25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109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8"/>
        <v>42701.25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8"/>
        <v>42520.208333333328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84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8"/>
        <v>41030.208333333336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707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8"/>
        <v>42623.208333333328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18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8"/>
        <v>42697.25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8"/>
        <v>42122.208333333328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8"/>
        <v>40982.208333333336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1685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8"/>
        <v>42219.208333333328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55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8"/>
        <v>41404.208333333336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8"/>
        <v>40831.208333333336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8"/>
        <v>40984.208333333336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17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8"/>
        <v>40456.208333333336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8"/>
        <v>43399.208333333328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8"/>
        <v>41562.208333333336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8"/>
        <v>43493.25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95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8"/>
        <v>41653.25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8"/>
        <v>42426.25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52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8"/>
        <v>42432.25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8"/>
        <v>42977.208333333328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8"/>
        <v>42061.25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8"/>
        <v>43345.208333333328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8"/>
        <v>42376.25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547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8"/>
        <v>42589.208333333328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287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8"/>
        <v>42448.208333333328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8"/>
        <v>42930.208333333328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133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8"/>
        <v>41066.208333333336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75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8"/>
        <v>40651.208333333336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76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8"/>
        <v>40807.208333333336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21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8"/>
        <v>40277.208333333336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204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8"/>
        <v>40590.25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311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8"/>
        <v>41572.208333333336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396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8"/>
        <v>40966.25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8"/>
        <v>43536.208333333328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8"/>
        <v>41783.208333333336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8"/>
        <v>43788.25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20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8"/>
        <v>42869.208333333328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8"/>
        <v>41684.25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8"/>
        <v>40402.208333333336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8"/>
        <v>40673.208333333336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ROUNDUP((E323/D323)*100, 0)</f>
        <v>95</v>
      </c>
      <c r="G323" t="s">
        <v>14</v>
      </c>
      <c r="H323">
        <v>2468</v>
      </c>
      <c r="I323">
        <f t="shared" ref="I323:I386" si="21">ROUND(IF(E323=0, 0, 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22">(((L323/60)/60)/24)+DATE(1970,1,1)</f>
        <v>40634.208333333336</v>
      </c>
      <c r="O323" s="7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2"/>
        <v>40507.25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25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2"/>
        <v>41725.208333333336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165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2"/>
        <v>42176.208333333328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2"/>
        <v>43267.208333333328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47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2"/>
        <v>42364.25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2"/>
        <v>43705.208333333328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2"/>
        <v>43434.25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2"/>
        <v>42716.25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2"/>
        <v>43077.25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2"/>
        <v>40896.25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2"/>
        <v>41361.208333333336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2"/>
        <v>43424.25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2"/>
        <v>43110.25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115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2"/>
        <v>43784.25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98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2"/>
        <v>40527.25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2"/>
        <v>43780.25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180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2"/>
        <v>40821.208333333336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2"/>
        <v>42949.208333333328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95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2"/>
        <v>40889.25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2"/>
        <v>42244.208333333328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2"/>
        <v>41475.208333333336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2"/>
        <v>41597.25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2"/>
        <v>43122.25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2"/>
        <v>42194.208333333328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35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2"/>
        <v>42971.208333333328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2"/>
        <v>42046.25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2"/>
        <v>42782.25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54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2"/>
        <v>42930.208333333328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2"/>
        <v>42144.208333333328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2"/>
        <v>42240.208333333328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2"/>
        <v>42315.25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2"/>
        <v>43651.208333333328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2"/>
        <v>41520.208333333336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2"/>
        <v>42757.25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2"/>
        <v>40922.25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2"/>
        <v>42250.208333333328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2"/>
        <v>43322.208333333328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2"/>
        <v>40782.208333333336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227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2"/>
        <v>40544.25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2"/>
        <v>43015.208333333328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2"/>
        <v>40570.25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161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2"/>
        <v>40904.25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1617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2"/>
        <v>43164.25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734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2"/>
        <v>42733.25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593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2"/>
        <v>40546.25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2"/>
        <v>41930.208333333336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2"/>
        <v>40464.208333333336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274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2"/>
        <v>41308.25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160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2"/>
        <v>43570.208333333328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2"/>
        <v>42043.25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2"/>
        <v>42012.25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731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2"/>
        <v>42964.208333333328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14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2"/>
        <v>43476.25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2"/>
        <v>42293.208333333328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362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2"/>
        <v>41826.208333333336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11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2"/>
        <v>43760.208333333328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2"/>
        <v>43241.208333333328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41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2"/>
        <v>40843.208333333336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161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2"/>
        <v>41448.208333333336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2"/>
        <v>42163.208333333328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2"/>
        <v>43024.208333333328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226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2"/>
        <v>43509.25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173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2"/>
        <v>42776.25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ROUNDUP((E387/D387)*100, 0)</f>
        <v>147</v>
      </c>
      <c r="G387" t="s">
        <v>20</v>
      </c>
      <c r="H387">
        <v>1137</v>
      </c>
      <c r="I387">
        <f t="shared" ref="I387:I450" si="25">ROUND(IF(E387=0, 0, 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26">(((L387/60)/60)/24)+DATE(1970,1,1)</f>
        <v>43553.208333333328</v>
      </c>
      <c r="O387" s="7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77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6"/>
        <v>40355.208333333336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40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6"/>
        <v>41072.208333333336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12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6"/>
        <v>40912.25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123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6"/>
        <v>40479.208333333336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6"/>
        <v>41530.208333333336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8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6"/>
        <v>41653.25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6"/>
        <v>40549.25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6"/>
        <v>42933.208333333328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470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6"/>
        <v>41484.208333333336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131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6"/>
        <v>40885.25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168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6"/>
        <v>43378.208333333328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6"/>
        <v>41417.208333333336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6"/>
        <v>43228.208333333328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6"/>
        <v>40576.25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6"/>
        <v>41502.208333333336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1531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6"/>
        <v>43765.208333333328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6"/>
        <v>40914.25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87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6"/>
        <v>40310.208333333336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6"/>
        <v>43053.25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6"/>
        <v>43255.208333333328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183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6"/>
        <v>41304.25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6"/>
        <v>43751.208333333328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6"/>
        <v>42541.208333333328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47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6"/>
        <v>42843.208333333328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37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6"/>
        <v>42122.208333333328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6"/>
        <v>42884.208333333328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6"/>
        <v>41642.25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63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6"/>
        <v>43431.25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6"/>
        <v>40288.208333333336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12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6"/>
        <v>40921.25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6"/>
        <v>40560.25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56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6"/>
        <v>43407.208333333328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58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6"/>
        <v>41035.208333333336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124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6"/>
        <v>40899.25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129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6"/>
        <v>42911.208333333328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6"/>
        <v>42915.208333333328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128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6"/>
        <v>40285.208333333336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6"/>
        <v>40808.208333333336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41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6"/>
        <v>43208.208333333328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6"/>
        <v>42213.208333333328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6"/>
        <v>41332.25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6"/>
        <v>41895.208333333336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47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6"/>
        <v>40585.25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6"/>
        <v>41680.25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6"/>
        <v>43737.208333333328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193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6"/>
        <v>43273.208333333328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6"/>
        <v>41761.208333333336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55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6"/>
        <v>41603.25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6"/>
        <v>42705.25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6"/>
        <v>41988.25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1053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6"/>
        <v>43575.208333333328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124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6"/>
        <v>42260.208333333328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6"/>
        <v>41337.25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356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6"/>
        <v>42680.208333333328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6"/>
        <v>42916.208333333328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6"/>
        <v>41025.208333333336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6"/>
        <v>42980.208333333328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6"/>
        <v>40451.208333333336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177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6"/>
        <v>40748.208333333336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512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6"/>
        <v>40515.25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83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6"/>
        <v>41261.25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25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6"/>
        <v>43088.25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51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6"/>
        <v>41378.208333333336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ROUNDUP((E451/D451)*100, 0)</f>
        <v>967</v>
      </c>
      <c r="G451" t="s">
        <v>20</v>
      </c>
      <c r="H451">
        <v>86</v>
      </c>
      <c r="I451">
        <f t="shared" ref="I451:I514" si="29">ROUND(IF(E451=0, 0, 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30">(((L451/60)/60)/24)+DATE(1970,1,1)</f>
        <v>43530.25</v>
      </c>
      <c r="O451" s="7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30"/>
        <v>43394.208333333328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30"/>
        <v>42935.208333333328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64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30"/>
        <v>40365.208333333336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57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30"/>
        <v>42705.25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45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30"/>
        <v>41568.208333333336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119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30"/>
        <v>40809.208333333336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105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30"/>
        <v>43141.25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30"/>
        <v>42657.208333333328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352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30"/>
        <v>40265.208333333336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91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30"/>
        <v>42001.25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30"/>
        <v>40399.208333333336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142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30"/>
        <v>41757.208333333336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30"/>
        <v>41304.25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109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30"/>
        <v>41639.25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134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30"/>
        <v>43142.25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30"/>
        <v>43127.25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30"/>
        <v>41409.208333333336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576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0"/>
        <v>42331.25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30"/>
        <v>43569.208333333328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185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30"/>
        <v>42142.208333333328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30"/>
        <v>42716.25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30"/>
        <v>41031.208333333336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40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30"/>
        <v>43535.208333333328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179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30"/>
        <v>43277.208333333328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366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30"/>
        <v>41989.25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30"/>
        <v>41450.208333333336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30"/>
        <v>43322.208333333328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55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30"/>
        <v>40720.208333333336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237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30"/>
        <v>42072.208333333328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30"/>
        <v>42945.208333333328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30"/>
        <v>40248.25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82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30"/>
        <v>41913.208333333336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17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30"/>
        <v>40963.25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30"/>
        <v>43811.25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261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30"/>
        <v>41855.208333333336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30"/>
        <v>43626.208333333328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30"/>
        <v>43168.25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30"/>
        <v>42845.208333333328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221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30"/>
        <v>42403.25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30"/>
        <v>40406.208333333336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30"/>
        <v>43786.25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306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30"/>
        <v>41456.208333333336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30"/>
        <v>40336.208333333336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30"/>
        <v>43645.208333333328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548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30"/>
        <v>40990.208333333336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30"/>
        <v>41800.208333333336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30"/>
        <v>42876.208333333328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35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30"/>
        <v>42724.25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30"/>
        <v>42005.25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49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30"/>
        <v>42444.208333333328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30"/>
        <v>41395.208333333336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71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30"/>
        <v>41345.208333333336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30"/>
        <v>41117.208333333336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181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30"/>
        <v>42186.208333333328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93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30"/>
        <v>42142.208333333328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30"/>
        <v>41341.25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928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30"/>
        <v>43062.25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30"/>
        <v>41373.208333333336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113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30"/>
        <v>43310.208333333328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30"/>
        <v>41034.208333333336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120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30"/>
        <v>43251.208333333328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25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30"/>
        <v>43671.208333333328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140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30"/>
        <v>41825.208333333336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ROUNDUP((E515/D515)*100, 0)</f>
        <v>40</v>
      </c>
      <c r="G515" t="s">
        <v>74</v>
      </c>
      <c r="H515">
        <v>35</v>
      </c>
      <c r="I515">
        <f t="shared" ref="I515:I578" si="33">ROUND(IF(E515=0, 0, 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34">(((L515/60)/60)/24)+DATE(1970,1,1)</f>
        <v>40430.208333333336</v>
      </c>
      <c r="O515" s="7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23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4"/>
        <v>41614.25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4"/>
        <v>40900.25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4"/>
        <v>40396.208333333336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4"/>
        <v>42860.208333333328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8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4"/>
        <v>43154.25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4"/>
        <v>42012.25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4"/>
        <v>43574.208333333328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4"/>
        <v>42605.208333333328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33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4"/>
        <v>41093.208333333336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701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4"/>
        <v>40241.25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4"/>
        <v>40294.208333333336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85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4"/>
        <v>40505.25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4"/>
        <v>42364.25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4"/>
        <v>42405.25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81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4"/>
        <v>41601.25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12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4"/>
        <v>41769.208333333336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4"/>
        <v>40421.208333333336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4"/>
        <v>41589.25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4"/>
        <v>43125.25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160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4"/>
        <v>41479.208333333336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16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4"/>
        <v>43329.208333333328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483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4"/>
        <v>43259.208333333328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4"/>
        <v>40414.208333333336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118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4"/>
        <v>43342.208333333328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4"/>
        <v>41539.208333333336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4"/>
        <v>43647.208333333328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4"/>
        <v>43225.208333333328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25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4"/>
        <v>42165.208333333328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4"/>
        <v>42391.25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17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4"/>
        <v>41528.208333333336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4"/>
        <v>42377.25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4"/>
        <v>43824.25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4"/>
        <v>43360.208333333328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4"/>
        <v>42029.25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4"/>
        <v>42461.208333333328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285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4"/>
        <v>41422.208333333336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4"/>
        <v>40968.25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4"/>
        <v>41993.25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4"/>
        <v>42700.25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4"/>
        <v>40545.25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4"/>
        <v>42723.25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4"/>
        <v>41731.208333333336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4"/>
        <v>40792.208333333336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200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4"/>
        <v>42279.208333333328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138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4"/>
        <v>42424.25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4"/>
        <v>42584.208333333328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795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4"/>
        <v>40865.25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4"/>
        <v>40833.208333333336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4"/>
        <v>43536.208333333328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139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4"/>
        <v>43417.25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4"/>
        <v>42078.208333333328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4"/>
        <v>40862.25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45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4"/>
        <v>42424.25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4"/>
        <v>41830.208333333336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187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4"/>
        <v>40374.208333333336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238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4"/>
        <v>40554.25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4"/>
        <v>41993.25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95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4"/>
        <v>42174.208333333328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55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4"/>
        <v>42275.208333333328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4"/>
        <v>41761.208333333336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370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4"/>
        <v>43806.25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4"/>
        <v>41779.208333333336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4"/>
        <v>43040.208333333328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ROUNDUP((E579/D579)*100, 0)</f>
        <v>19</v>
      </c>
      <c r="G579" t="s">
        <v>74</v>
      </c>
      <c r="H579">
        <v>37</v>
      </c>
      <c r="I579">
        <f t="shared" ref="I579:I642" si="37">ROUND(IF(E579=0, 0, 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38">(((L579/60)/60)/24)+DATE(1970,1,1)</f>
        <v>40613.25</v>
      </c>
      <c r="O579" s="7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8"/>
        <v>40878.25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102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8"/>
        <v>40762.208333333336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8"/>
        <v>41696.25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65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8"/>
        <v>40662.208333333336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53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8"/>
        <v>42165.208333333328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323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8"/>
        <v>40959.25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8"/>
        <v>41024.208333333336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8"/>
        <v>40255.208333333336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8"/>
        <v>40499.25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8"/>
        <v>43484.25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80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8"/>
        <v>40262.208333333336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8"/>
        <v>42190.208333333328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83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8"/>
        <v>41994.25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8"/>
        <v>40373.208333333336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8"/>
        <v>41789.208333333336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8"/>
        <v>41724.208333333336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8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8"/>
        <v>42548.208333333328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8"/>
        <v>40253.208333333336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8"/>
        <v>42434.25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8"/>
        <v>43786.25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163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8"/>
        <v>40344.208333333336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8"/>
        <v>42047.25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8"/>
        <v>41485.208333333336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8"/>
        <v>41789.208333333336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129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8"/>
        <v>42160.208333333328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8"/>
        <v>43573.208333333328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8"/>
        <v>40565.25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188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8"/>
        <v>42280.208333333328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189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8"/>
        <v>42436.25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132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8"/>
        <v>41721.208333333336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8"/>
        <v>43530.25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121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8"/>
        <v>43481.25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420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8"/>
        <v>41259.25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8"/>
        <v>41480.208333333336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140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8"/>
        <v>40474.208333333336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8"/>
        <v>42973.208333333328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156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8"/>
        <v>42746.25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171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8"/>
        <v>42489.208333333328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8"/>
        <v>41537.208333333336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8"/>
        <v>41794.208333333336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8"/>
        <v>41396.208333333336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29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8"/>
        <v>40669.208333333336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269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8"/>
        <v>42559.208333333328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8"/>
        <v>42626.208333333328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4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8"/>
        <v>43205.208333333328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8"/>
        <v>42201.208333333328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280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8"/>
        <v>42029.25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78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8"/>
        <v>43857.25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207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8"/>
        <v>40449.208333333336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695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8"/>
        <v>40345.208333333336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8"/>
        <v>40455.208333333336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8"/>
        <v>42557.208333333328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8"/>
        <v>43586.208333333328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311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8"/>
        <v>43550.208333333328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8"/>
        <v>41945.208333333336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84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8"/>
        <v>42315.25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8"/>
        <v>42819.208333333328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115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8"/>
        <v>41314.25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8"/>
        <v>40926.25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80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8"/>
        <v>42688.25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12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8"/>
        <v>40386.208333333336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57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8"/>
        <v>43309.208333333328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8"/>
        <v>42387.25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ROUNDUP((E643/D643)*100, 0)</f>
        <v>120</v>
      </c>
      <c r="G643" t="s">
        <v>20</v>
      </c>
      <c r="H643">
        <v>194</v>
      </c>
      <c r="I643">
        <f t="shared" ref="I643:I706" si="41">ROUND(IF(E643=0, 0, 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42">(((L643/60)/60)/24)+DATE(1970,1,1)</f>
        <v>42786.25</v>
      </c>
      <c r="O643" s="7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146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2"/>
        <v>43451.25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222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2"/>
        <v>42795.25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49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2"/>
        <v>43452.25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2"/>
        <v>43369.208333333328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2"/>
        <v>41346.208333333336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42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2"/>
        <v>43199.208333333328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64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2"/>
        <v>42922.208333333328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49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2"/>
        <v>40471.208333333336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2"/>
        <v>41828.208333333336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89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2"/>
        <v>41692.25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2"/>
        <v>42587.208333333328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2"/>
        <v>42468.208333333328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509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2"/>
        <v>42240.208333333328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192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2"/>
        <v>42796.25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43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2"/>
        <v>43097.25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9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2"/>
        <v>43096.25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61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2"/>
        <v>42246.208333333328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48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2"/>
        <v>40570.25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2"/>
        <v>42237.208333333328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55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2"/>
        <v>40996.208333333336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2"/>
        <v>43443.25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78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2"/>
        <v>40458.208333333336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34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2"/>
        <v>40959.25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2"/>
        <v>40733.208333333336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65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2"/>
        <v>41516.208333333336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177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2"/>
        <v>41892.208333333336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21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2"/>
        <v>41122.208333333336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2"/>
        <v>42912.208333333328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2"/>
        <v>42425.25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123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2"/>
        <v>40390.208333333336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2"/>
        <v>43180.208333333328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2"/>
        <v>42475.208333333328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2"/>
        <v>40774.208333333336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2"/>
        <v>43719.208333333328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2"/>
        <v>41178.208333333336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2"/>
        <v>42561.208333333328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2"/>
        <v>43484.25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2"/>
        <v>43756.208333333328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98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2"/>
        <v>43813.25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87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2"/>
        <v>40898.25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151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2"/>
        <v>41619.25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359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2"/>
        <v>43359.208333333328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2"/>
        <v>40358.208333333336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2"/>
        <v>42239.208333333328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2"/>
        <v>43186.208333333328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2"/>
        <v>42806.25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430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2"/>
        <v>43475.25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2"/>
        <v>41576.208333333336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2"/>
        <v>40874.25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143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2"/>
        <v>41185.208333333336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2"/>
        <v>43655.208333333328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2"/>
        <v>43025.208333333328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85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2"/>
        <v>43066.25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2"/>
        <v>42322.25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60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2"/>
        <v>42114.208333333328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2"/>
        <v>43190.208333333328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2"/>
        <v>40871.25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85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2"/>
        <v>43641.208333333328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2"/>
        <v>40203.25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176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2"/>
        <v>40629.208333333336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55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2"/>
        <v>41477.208333333336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2"/>
        <v>41020.208333333336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2"/>
        <v>42555.208333333328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ROUNDUP((E707/D707)*100, 0)</f>
        <v>100</v>
      </c>
      <c r="G707" t="s">
        <v>14</v>
      </c>
      <c r="H707">
        <v>2025</v>
      </c>
      <c r="I707">
        <f t="shared" ref="I707:I770" si="45">ROUND(IF(E707=0, 0, 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46">(((L707/60)/60)/24)+DATE(1970,1,1)</f>
        <v>41619.25</v>
      </c>
      <c r="O707" s="7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6"/>
        <v>43471.25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6"/>
        <v>43442.25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708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6"/>
        <v>42877.208333333328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143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6"/>
        <v>41018.208333333336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6"/>
        <v>43295.208333333328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21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6"/>
        <v>42393.25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6"/>
        <v>42559.208333333328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6"/>
        <v>42604.208333333328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6"/>
        <v>41870.208333333336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25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6"/>
        <v>40397.208333333336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6"/>
        <v>41465.208333333336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6"/>
        <v>40777.208333333336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101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6"/>
        <v>41442.208333333336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6"/>
        <v>41058.208333333336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38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6"/>
        <v>43152.25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5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6"/>
        <v>43194.208333333328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6"/>
        <v>43045.25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271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6"/>
        <v>42431.25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135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6"/>
        <v>41934.208333333336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51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6"/>
        <v>41958.25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6"/>
        <v>40476.208333333336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6"/>
        <v>43485.25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6"/>
        <v>42515.208333333328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6"/>
        <v>41309.25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6"/>
        <v>42147.208333333328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91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6"/>
        <v>42939.208333333328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6"/>
        <v>42816.208333333328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528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6"/>
        <v>41844.208333333336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320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6"/>
        <v>42763.25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355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6"/>
        <v>42459.208333333328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6"/>
        <v>42055.25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6"/>
        <v>42685.25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3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6"/>
        <v>41959.25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6"/>
        <v>41089.208333333336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31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6"/>
        <v>42769.25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1180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6"/>
        <v>40321.208333333336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1127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6"/>
        <v>40197.25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6"/>
        <v>42298.208333333328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6"/>
        <v>43322.208333333328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31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6"/>
        <v>40328.208333333336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6"/>
        <v>40825.208333333336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6"/>
        <v>40423.208333333336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6"/>
        <v>40238.25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158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6"/>
        <v>41920.208333333336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6"/>
        <v>40360.208333333336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233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6"/>
        <v>42446.208333333328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93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6"/>
        <v>40395.208333333336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6"/>
        <v>40321.208333333336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169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6"/>
        <v>41210.208333333336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6"/>
        <v>43096.25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773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6"/>
        <v>42024.25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6"/>
        <v>40675.208333333336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565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6"/>
        <v>41936.208333333336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69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6"/>
        <v>43136.25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35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6"/>
        <v>43678.208333333328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656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6"/>
        <v>42938.208333333328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178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6"/>
        <v>41241.25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114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6"/>
        <v>41037.208333333336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729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6"/>
        <v>40676.208333333336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209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6"/>
        <v>42840.208333333328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32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6"/>
        <v>43362.208333333328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6"/>
        <v>42283.208333333328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6"/>
        <v>41619.25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ROUNDUP((E771/D771)*100, 0)</f>
        <v>87</v>
      </c>
      <c r="G771" t="s">
        <v>14</v>
      </c>
      <c r="H771">
        <v>3410</v>
      </c>
      <c r="I771">
        <f t="shared" ref="I771:I834" si="49">ROUND(IF(E771=0, 0, 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50">(((L771/60)/60)/24)+DATE(1970,1,1)</f>
        <v>41501.208333333336</v>
      </c>
      <c r="O771" s="7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50"/>
        <v>41743.208333333336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50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50"/>
        <v>43491.25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114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50"/>
        <v>43505.25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50"/>
        <v>42838.208333333328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50"/>
        <v>42513.208333333328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50"/>
        <v>41949.25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50"/>
        <v>43650.208333333328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50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50"/>
        <v>40809.208333333336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50"/>
        <v>40768.208333333336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81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50"/>
        <v>42230.208333333328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107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50"/>
        <v>42573.208333333328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50"/>
        <v>40482.208333333336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216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50"/>
        <v>40603.25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142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50"/>
        <v>41625.25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116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50"/>
        <v>42435.25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194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50"/>
        <v>43582.208333333328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50"/>
        <v>43186.208333333328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0"/>
        <v>40684.208333333336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89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50"/>
        <v>41202.208333333336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38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50"/>
        <v>41786.208333333336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50"/>
        <v>40223.25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50"/>
        <v>42715.25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50"/>
        <v>41451.208333333336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50"/>
        <v>41450.208333333336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126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50"/>
        <v>43091.25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15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50"/>
        <v>42675.208333333328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50"/>
        <v>41859.208333333336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50"/>
        <v>43464.25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189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50"/>
        <v>41060.208333333336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88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50"/>
        <v>42399.25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50"/>
        <v>42167.208333333328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50"/>
        <v>43830.25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198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50"/>
        <v>43650.208333333328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50"/>
        <v>43492.25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50"/>
        <v>43102.25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50"/>
        <v>41958.25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1181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50"/>
        <v>40973.25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50"/>
        <v>43753.208333333328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31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50"/>
        <v>42507.208333333328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50"/>
        <v>41135.208333333336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194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50"/>
        <v>43067.25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78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50"/>
        <v>42378.25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0"/>
        <v>43206.208333333328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240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50"/>
        <v>41148.208333333336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93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50"/>
        <v>42517.208333333328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131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0"/>
        <v>43068.25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616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50"/>
        <v>41680.25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50"/>
        <v>43589.208333333328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50"/>
        <v>43486.25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50"/>
        <v>41237.25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50"/>
        <v>43310.208333333328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292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50"/>
        <v>42794.25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50"/>
        <v>41698.25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358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50"/>
        <v>41892.208333333336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127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50"/>
        <v>40348.208333333336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50"/>
        <v>42941.208333333328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458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50"/>
        <v>40525.25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50"/>
        <v>40666.208333333336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50"/>
        <v>43340.208333333328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52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50"/>
        <v>42164.208333333328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2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50"/>
        <v>43103.25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50"/>
        <v>40994.208333333336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316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50"/>
        <v>42299.208333333328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ROUNDUP((E835/D835)*100, 0)</f>
        <v>158</v>
      </c>
      <c r="G835" t="s">
        <v>20</v>
      </c>
      <c r="H835">
        <v>165</v>
      </c>
      <c r="I835">
        <f t="shared" ref="I835:I898" si="53">ROUND(IF(E835=0, 0, 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54">(((L835/60)/60)/24)+DATE(1970,1,1)</f>
        <v>40588.25</v>
      </c>
      <c r="O835" s="7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4"/>
        <v>41448.208333333336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4"/>
        <v>42063.25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76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4"/>
        <v>40214.25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4"/>
        <v>40629.208333333336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4"/>
        <v>43370.208333333328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191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4"/>
        <v>41715.208333333336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101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4"/>
        <v>41836.208333333336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4"/>
        <v>42419.25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564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4"/>
        <v>43266.208333333328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4"/>
        <v>43338.208333333328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100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4"/>
        <v>40930.25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4"/>
        <v>43235.208333333328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4"/>
        <v>43302.208333333328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4"/>
        <v>43107.25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339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4"/>
        <v>40341.208333333336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134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4"/>
        <v>40948.25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4"/>
        <v>40866.25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4"/>
        <v>41031.208333333336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52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4"/>
        <v>40740.208333333336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653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4"/>
        <v>40714.208333333336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4"/>
        <v>43787.25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103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4"/>
        <v>40712.208333333336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4"/>
        <v>41023.208333333336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4"/>
        <v>40944.25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70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4"/>
        <v>43211.208333333328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4"/>
        <v>41334.25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4"/>
        <v>43515.25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4"/>
        <v>40258.208333333336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188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4"/>
        <v>40756.208333333336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4"/>
        <v>42172.208333333328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348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4"/>
        <v>42601.208333333328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4"/>
        <v>41897.208333333336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44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4"/>
        <v>40671.208333333336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163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4"/>
        <v>43382.208333333328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4"/>
        <v>41559.208333333336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4"/>
        <v>40350.208333333336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4"/>
        <v>42240.208333333328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4"/>
        <v>43040.208333333328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171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4"/>
        <v>43346.208333333328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189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4"/>
        <v>41647.25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4"/>
        <v>40291.208333333336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70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4"/>
        <v>40556.25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26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4"/>
        <v>43624.208333333328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78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4"/>
        <v>42577.208333333328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38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4"/>
        <v>43845.25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4"/>
        <v>42788.25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4"/>
        <v>43667.208333333328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4"/>
        <v>42194.208333333328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4"/>
        <v>42025.25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4"/>
        <v>40323.208333333336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65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4"/>
        <v>41763.208333333336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119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4"/>
        <v>40335.208333333336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4"/>
        <v>40416.208333333336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30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4"/>
        <v>42202.208333333328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4"/>
        <v>42836.208333333328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4"/>
        <v>41710.208333333336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4"/>
        <v>43640.208333333328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4"/>
        <v>40880.25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4"/>
        <v>40319.208333333336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129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4"/>
        <v>42170.208333333328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4"/>
        <v>41466.208333333336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4"/>
        <v>43134.25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775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4"/>
        <v>40738.208333333336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ROUNDUP((E899/D899)*100, 0)</f>
        <v>28</v>
      </c>
      <c r="G899" t="s">
        <v>14</v>
      </c>
      <c r="H899">
        <v>27</v>
      </c>
      <c r="I899">
        <f t="shared" ref="I899:I962" si="57">ROUND(IF(E899=0, 0, 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58">(((L899/60)/60)/24)+DATE(1970,1,1)</f>
        <v>43583.208333333328</v>
      </c>
      <c r="O899" s="7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53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8"/>
        <v>43815.25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408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8"/>
        <v>41554.208333333336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8"/>
        <v>41901.208333333336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157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8"/>
        <v>43298.208333333328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253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8"/>
        <v>42399.25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8"/>
        <v>41034.208333333336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13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8"/>
        <v>41186.208333333336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8"/>
        <v>41536.208333333336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8"/>
        <v>42868.208333333328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21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8"/>
        <v>40660.208333333336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320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8"/>
        <v>41031.208333333336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8"/>
        <v>43255.208333333328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8"/>
        <v>42026.25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8"/>
        <v>43717.208333333328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8"/>
        <v>41157.208333333336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8"/>
        <v>43597.208333333328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58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8"/>
        <v>41490.208333333336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8"/>
        <v>42976.208333333328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37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8"/>
        <v>41991.25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59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8"/>
        <v>40722.208333333336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238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8"/>
        <v>41117.208333333336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8"/>
        <v>43022.208333333328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8"/>
        <v>43503.25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8"/>
        <v>40951.25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8"/>
        <v>43443.25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8"/>
        <v>40373.208333333336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489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8"/>
        <v>43769.208333333328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225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8"/>
        <v>43000.208333333328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19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8"/>
        <v>42502.208333333328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8"/>
        <v>41102.208333333336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118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8"/>
        <v>41637.25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218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8"/>
        <v>42858.208333333328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113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8"/>
        <v>42060.25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8"/>
        <v>41818.208333333336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213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8"/>
        <v>41709.208333333336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8"/>
        <v>41372.208333333336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8"/>
        <v>42422.25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165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8"/>
        <v>42209.208333333328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8"/>
        <v>43668.208333333328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8"/>
        <v>42334.25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8"/>
        <v>43263.208333333328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50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8"/>
        <v>40670.208333333336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63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8"/>
        <v>41244.25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14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8"/>
        <v>40552.25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8"/>
        <v>40568.25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8"/>
        <v>41906.208333333336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82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8"/>
        <v>42776.25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33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8"/>
        <v>41004.208333333336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8"/>
        <v>40710.208333333336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8"/>
        <v>41908.208333333336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8"/>
        <v>41985.25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162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8"/>
        <v>42112.208333333328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8"/>
        <v>43571.208333333328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8"/>
        <v>42730.25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71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8"/>
        <v>42591.208333333328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8"/>
        <v>42358.25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368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8"/>
        <v>41174.208333333336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8"/>
        <v>41238.25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20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8"/>
        <v>42360.25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8"/>
        <v>40955.25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8"/>
        <v>40350.208333333336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8"/>
        <v>40357.208333333336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86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8"/>
        <v>42408.25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ROUNDUP((E963/D963)*100, 0)</f>
        <v>120</v>
      </c>
      <c r="G963" t="s">
        <v>20</v>
      </c>
      <c r="H963">
        <v>155</v>
      </c>
      <c r="I963">
        <f t="shared" ref="I963:I1001" si="61">ROUND(IF(E963=0, 0, 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62">(((L963/60)/60)/24)+DATE(1970,1,1)</f>
        <v>40591.25</v>
      </c>
      <c r="O963" s="7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297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2"/>
        <v>41592.25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2"/>
        <v>40607.25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2"/>
        <v>42135.208333333328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387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2"/>
        <v>40203.25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793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2"/>
        <v>42901.208333333328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138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2"/>
        <v>41005.208333333336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339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2"/>
        <v>40544.25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109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2"/>
        <v>43821.25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2"/>
        <v>40672.208333333336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2"/>
        <v>41555.208333333336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229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2"/>
        <v>41792.208333333336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2"/>
        <v>40522.25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2"/>
        <v>41412.208333333336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2"/>
        <v>42337.25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323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2"/>
        <v>40571.25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2"/>
        <v>43138.25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865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2"/>
        <v>42686.25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144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2"/>
        <v>42078.208333333328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41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2"/>
        <v>42307.208333333328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179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2"/>
        <v>43094.25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2"/>
        <v>40743.208333333336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2"/>
        <v>43681.208333333328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153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2"/>
        <v>43716.208333333328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68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2"/>
        <v>41614.25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41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2"/>
        <v>40638.208333333336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2"/>
        <v>42852.208333333328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53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2"/>
        <v>42686.25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2"/>
        <v>43571.208333333328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2"/>
        <v>42432.25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114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2"/>
        <v>41907.208333333336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2"/>
        <v>43227.208333333328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2"/>
        <v>42362.25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53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2"/>
        <v>41929.208333333336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158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2"/>
        <v>43408.208333333328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2"/>
        <v>41276.25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2"/>
        <v>41659.25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2"/>
        <v>40220.25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2"/>
        <v>42550.208333333328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G1:G1048576">
    <cfRule type="containsText" dxfId="5" priority="3" operator="containsText" text="canceled">
      <formula>NOT(ISERROR(SEARCH("canceled",G1)))</formula>
    </cfRule>
    <cfRule type="containsText" dxfId="4" priority="4" stopIfTrue="1" operator="containsText" text="live">
      <formula>NOT(ISERROR(SEARCH("live",G1)))</formula>
    </cfRule>
    <cfRule type="containsText" dxfId="3" priority="5" operator="containsText" text="failed">
      <formula>NOT(ISERROR(SEARCH("failed",G1)))</formula>
    </cfRule>
    <cfRule type="containsText" dxfId="2" priority="6" stopIfTrue="1" operator="containsText" text="successful">
      <formula>NOT(ISERROR(SEARCH("successful",G1)))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4C41"/>
        <color rgb="FFA8D379"/>
        <color rgb="FF78AAD6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0244-68DD-BA46-B5BD-2A415464EE50}">
  <sheetPr codeName="Sheet1"/>
  <dimension ref="A1:F16"/>
  <sheetViews>
    <sheetView topLeftCell="C1" workbookViewId="0">
      <selection activeCell="F17" sqref="F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3" spans="1:6" x14ac:dyDescent="0.2">
      <c r="A3" s="5" t="s">
        <v>2066</v>
      </c>
      <c r="B3" s="5" t="s">
        <v>2069</v>
      </c>
    </row>
    <row r="4" spans="1:6" x14ac:dyDescent="0.2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2064</v>
      </c>
      <c r="E8">
        <v>4</v>
      </c>
      <c r="F8">
        <v>4</v>
      </c>
    </row>
    <row r="9" spans="1:6" x14ac:dyDescent="0.2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  <row r="16" spans="1:6" x14ac:dyDescent="0.2">
      <c r="F16">
        <f>344+175+178</f>
        <v>697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63D9-A22C-9E4A-899B-D7592CB990E9}">
  <sheetPr codeName="Sheet2"/>
  <dimension ref="A1:F30"/>
  <sheetViews>
    <sheetView topLeftCell="G1" zoomScale="106" zoomScaleNormal="106" workbookViewId="0">
      <selection activeCell="B15" sqref="B15"/>
    </sheetView>
  </sheetViews>
  <sheetFormatPr baseColWidth="10" defaultRowHeight="16" x14ac:dyDescent="0.2"/>
  <cols>
    <col min="1" max="1" width="17.5" bestFit="1" customWidth="1"/>
    <col min="2" max="2" width="15.664062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1" bestFit="1" customWidth="1"/>
  </cols>
  <sheetData>
    <row r="1" spans="1:6" x14ac:dyDescent="0.2">
      <c r="A1" s="5" t="s">
        <v>6</v>
      </c>
      <c r="B1" t="s">
        <v>2070</v>
      </c>
    </row>
    <row r="2" spans="1:6" x14ac:dyDescent="0.2">
      <c r="A2" s="5" t="s">
        <v>2031</v>
      </c>
      <c r="B2" t="s">
        <v>2070</v>
      </c>
    </row>
    <row r="4" spans="1:6" x14ac:dyDescent="0.2">
      <c r="A4" s="5" t="s">
        <v>2066</v>
      </c>
      <c r="B4" s="5" t="s">
        <v>2069</v>
      </c>
    </row>
    <row r="5" spans="1:6" x14ac:dyDescent="0.2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6" t="s">
        <v>2049</v>
      </c>
      <c r="B6" s="14">
        <v>1</v>
      </c>
      <c r="C6" s="14">
        <v>10</v>
      </c>
      <c r="D6" s="14">
        <v>2</v>
      </c>
      <c r="E6" s="14">
        <v>21</v>
      </c>
      <c r="F6" s="14">
        <v>34</v>
      </c>
    </row>
    <row r="7" spans="1:6" x14ac:dyDescent="0.2">
      <c r="A7" s="6" t="s">
        <v>2065</v>
      </c>
      <c r="B7" s="14"/>
      <c r="C7" s="14"/>
      <c r="D7" s="14"/>
      <c r="E7" s="14">
        <v>4</v>
      </c>
      <c r="F7" s="14">
        <v>4</v>
      </c>
    </row>
    <row r="8" spans="1:6" x14ac:dyDescent="0.2">
      <c r="A8" s="6" t="s">
        <v>2042</v>
      </c>
      <c r="B8" s="14">
        <v>4</v>
      </c>
      <c r="C8" s="14">
        <v>21</v>
      </c>
      <c r="D8" s="14">
        <v>1</v>
      </c>
      <c r="E8" s="14">
        <v>34</v>
      </c>
      <c r="F8" s="14">
        <v>60</v>
      </c>
    </row>
    <row r="9" spans="1:6" x14ac:dyDescent="0.2">
      <c r="A9" s="6" t="s">
        <v>2044</v>
      </c>
      <c r="B9" s="14">
        <v>2</v>
      </c>
      <c r="C9" s="14">
        <v>12</v>
      </c>
      <c r="D9" s="14">
        <v>1</v>
      </c>
      <c r="E9" s="14">
        <v>22</v>
      </c>
      <c r="F9" s="14">
        <v>37</v>
      </c>
    </row>
    <row r="10" spans="1:6" x14ac:dyDescent="0.2">
      <c r="A10" s="6" t="s">
        <v>2043</v>
      </c>
      <c r="B10" s="14"/>
      <c r="C10" s="14">
        <v>8</v>
      </c>
      <c r="D10" s="14"/>
      <c r="E10" s="14">
        <v>10</v>
      </c>
      <c r="F10" s="14">
        <v>18</v>
      </c>
    </row>
    <row r="11" spans="1:6" x14ac:dyDescent="0.2">
      <c r="A11" s="6" t="s">
        <v>2053</v>
      </c>
      <c r="B11" s="14">
        <v>1</v>
      </c>
      <c r="C11" s="14">
        <v>7</v>
      </c>
      <c r="D11" s="14"/>
      <c r="E11" s="14">
        <v>9</v>
      </c>
      <c r="F11" s="14">
        <v>17</v>
      </c>
    </row>
    <row r="12" spans="1:6" x14ac:dyDescent="0.2">
      <c r="A12" s="6" t="s">
        <v>2034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2">
      <c r="A13" s="6" t="s">
        <v>2045</v>
      </c>
      <c r="B13" s="14">
        <v>3</v>
      </c>
      <c r="C13" s="14">
        <v>19</v>
      </c>
      <c r="D13" s="14"/>
      <c r="E13" s="14">
        <v>23</v>
      </c>
      <c r="F13" s="14">
        <v>45</v>
      </c>
    </row>
    <row r="14" spans="1:6" x14ac:dyDescent="0.2">
      <c r="A14" s="6" t="s">
        <v>2058</v>
      </c>
      <c r="B14" s="14">
        <v>1</v>
      </c>
      <c r="C14" s="14">
        <v>6</v>
      </c>
      <c r="D14" s="14"/>
      <c r="E14" s="14">
        <v>10</v>
      </c>
      <c r="F14" s="14">
        <v>17</v>
      </c>
    </row>
    <row r="15" spans="1:6" x14ac:dyDescent="0.2">
      <c r="A15" s="6" t="s">
        <v>2057</v>
      </c>
      <c r="B15" s="14"/>
      <c r="C15" s="14">
        <v>3</v>
      </c>
      <c r="D15" s="14"/>
      <c r="E15" s="14">
        <v>4</v>
      </c>
      <c r="F15" s="14">
        <v>7</v>
      </c>
    </row>
    <row r="16" spans="1:6" x14ac:dyDescent="0.2">
      <c r="A16" s="6" t="s">
        <v>2061</v>
      </c>
      <c r="B16" s="14"/>
      <c r="C16" s="14">
        <v>8</v>
      </c>
      <c r="D16" s="14">
        <v>1</v>
      </c>
      <c r="E16" s="14">
        <v>4</v>
      </c>
      <c r="F16" s="14">
        <v>13</v>
      </c>
    </row>
    <row r="17" spans="1:6" x14ac:dyDescent="0.2">
      <c r="A17" s="6" t="s">
        <v>2048</v>
      </c>
      <c r="B17" s="14">
        <v>1</v>
      </c>
      <c r="C17" s="14">
        <v>6</v>
      </c>
      <c r="D17" s="14">
        <v>1</v>
      </c>
      <c r="E17" s="14">
        <v>13</v>
      </c>
      <c r="F17" s="14">
        <v>21</v>
      </c>
    </row>
    <row r="18" spans="1:6" x14ac:dyDescent="0.2">
      <c r="A18" s="6" t="s">
        <v>2055</v>
      </c>
      <c r="B18" s="14">
        <v>4</v>
      </c>
      <c r="C18" s="14">
        <v>11</v>
      </c>
      <c r="D18" s="14">
        <v>1</v>
      </c>
      <c r="E18" s="14">
        <v>26</v>
      </c>
      <c r="F18" s="14">
        <v>42</v>
      </c>
    </row>
    <row r="19" spans="1:6" x14ac:dyDescent="0.2">
      <c r="A19" s="6" t="s">
        <v>2040</v>
      </c>
      <c r="B19" s="14">
        <v>23</v>
      </c>
      <c r="C19" s="14">
        <v>132</v>
      </c>
      <c r="D19" s="14">
        <v>2</v>
      </c>
      <c r="E19" s="14">
        <v>187</v>
      </c>
      <c r="F19" s="14">
        <v>344</v>
      </c>
    </row>
    <row r="20" spans="1:6" x14ac:dyDescent="0.2">
      <c r="A20" s="6" t="s">
        <v>2056</v>
      </c>
      <c r="B20" s="14"/>
      <c r="C20" s="14">
        <v>4</v>
      </c>
      <c r="D20" s="14"/>
      <c r="E20" s="14">
        <v>4</v>
      </c>
      <c r="F20" s="14">
        <v>8</v>
      </c>
    </row>
    <row r="21" spans="1:6" x14ac:dyDescent="0.2">
      <c r="A21" s="6" t="s">
        <v>2036</v>
      </c>
      <c r="B21" s="14">
        <v>6</v>
      </c>
      <c r="C21" s="14">
        <v>30</v>
      </c>
      <c r="D21" s="14"/>
      <c r="E21" s="14">
        <v>49</v>
      </c>
      <c r="F21" s="14">
        <v>85</v>
      </c>
    </row>
    <row r="22" spans="1:6" x14ac:dyDescent="0.2">
      <c r="A22" s="6" t="s">
        <v>2063</v>
      </c>
      <c r="B22" s="14"/>
      <c r="C22" s="14">
        <v>9</v>
      </c>
      <c r="D22" s="14"/>
      <c r="E22" s="14">
        <v>5</v>
      </c>
      <c r="F22" s="14">
        <v>14</v>
      </c>
    </row>
    <row r="23" spans="1:6" x14ac:dyDescent="0.2">
      <c r="A23" s="6" t="s">
        <v>2052</v>
      </c>
      <c r="B23" s="14">
        <v>1</v>
      </c>
      <c r="C23" s="14">
        <v>5</v>
      </c>
      <c r="D23" s="14">
        <v>1</v>
      </c>
      <c r="E23" s="14">
        <v>9</v>
      </c>
      <c r="F23" s="14">
        <v>16</v>
      </c>
    </row>
    <row r="24" spans="1:6" x14ac:dyDescent="0.2">
      <c r="A24" s="6" t="s">
        <v>2060</v>
      </c>
      <c r="B24" s="14">
        <v>3</v>
      </c>
      <c r="C24" s="14">
        <v>3</v>
      </c>
      <c r="D24" s="14"/>
      <c r="E24" s="14">
        <v>11</v>
      </c>
      <c r="F24" s="14">
        <v>17</v>
      </c>
    </row>
    <row r="25" spans="1:6" x14ac:dyDescent="0.2">
      <c r="A25" s="6" t="s">
        <v>2059</v>
      </c>
      <c r="B25" s="14"/>
      <c r="C25" s="14">
        <v>7</v>
      </c>
      <c r="D25" s="14"/>
      <c r="E25" s="14">
        <v>14</v>
      </c>
      <c r="F25" s="14">
        <v>21</v>
      </c>
    </row>
    <row r="26" spans="1:6" x14ac:dyDescent="0.2">
      <c r="A26" s="6" t="s">
        <v>2051</v>
      </c>
      <c r="B26" s="14">
        <v>1</v>
      </c>
      <c r="C26" s="14">
        <v>15</v>
      </c>
      <c r="D26" s="14">
        <v>2</v>
      </c>
      <c r="E26" s="14">
        <v>17</v>
      </c>
      <c r="F26" s="14">
        <v>35</v>
      </c>
    </row>
    <row r="27" spans="1:6" x14ac:dyDescent="0.2">
      <c r="A27" s="6" t="s">
        <v>2046</v>
      </c>
      <c r="B27" s="14"/>
      <c r="C27" s="14">
        <v>16</v>
      </c>
      <c r="D27" s="14">
        <v>1</v>
      </c>
      <c r="E27" s="14">
        <v>28</v>
      </c>
      <c r="F27" s="14">
        <v>45</v>
      </c>
    </row>
    <row r="28" spans="1:6" x14ac:dyDescent="0.2">
      <c r="A28" s="6" t="s">
        <v>2038</v>
      </c>
      <c r="B28" s="14">
        <v>2</v>
      </c>
      <c r="C28" s="14">
        <v>12</v>
      </c>
      <c r="D28" s="14">
        <v>1</v>
      </c>
      <c r="E28" s="14">
        <v>36</v>
      </c>
      <c r="F28" s="14">
        <v>51</v>
      </c>
    </row>
    <row r="29" spans="1:6" x14ac:dyDescent="0.2">
      <c r="A29" s="6" t="s">
        <v>2062</v>
      </c>
      <c r="B29" s="14"/>
      <c r="C29" s="14"/>
      <c r="D29" s="14"/>
      <c r="E29" s="14">
        <v>3</v>
      </c>
      <c r="F29" s="14">
        <v>3</v>
      </c>
    </row>
    <row r="30" spans="1:6" x14ac:dyDescent="0.2">
      <c r="A30" s="6" t="s">
        <v>2068</v>
      </c>
      <c r="B30" s="14">
        <v>57</v>
      </c>
      <c r="C30" s="14">
        <v>364</v>
      </c>
      <c r="D30" s="14">
        <v>14</v>
      </c>
      <c r="E30" s="14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090D-5A88-024A-83A9-3419B6DC6484}">
  <sheetPr codeName="Sheet3"/>
  <dimension ref="A1:F18"/>
  <sheetViews>
    <sheetView workbookViewId="0">
      <selection activeCell="E10" sqref="E1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8" bestFit="1" customWidth="1"/>
    <col min="8" max="10" width="4.83203125" bestFit="1" customWidth="1"/>
    <col min="11" max="11" width="10.5" bestFit="1" customWidth="1"/>
    <col min="12" max="12" width="6.33203125" bestFit="1" customWidth="1"/>
    <col min="13" max="15" width="4.83203125" bestFit="1" customWidth="1"/>
    <col min="16" max="16" width="8.83203125" bestFit="1" customWidth="1"/>
    <col min="17" max="17" width="11.6640625" bestFit="1" customWidth="1"/>
    <col min="18" max="20" width="4.83203125" bestFit="1" customWidth="1"/>
    <col min="21" max="21" width="14.1640625" bestFit="1" customWidth="1"/>
  </cols>
  <sheetData>
    <row r="1" spans="1:6" x14ac:dyDescent="0.2">
      <c r="A1" s="5" t="s">
        <v>2031</v>
      </c>
      <c r="B1" t="s">
        <v>2070</v>
      </c>
    </row>
    <row r="2" spans="1:6" x14ac:dyDescent="0.2">
      <c r="A2" s="5" t="s">
        <v>2085</v>
      </c>
      <c r="B2" t="s">
        <v>2070</v>
      </c>
    </row>
    <row r="4" spans="1:6" x14ac:dyDescent="0.2">
      <c r="A4" s="5" t="s">
        <v>2066</v>
      </c>
      <c r="B4" s="5" t="s">
        <v>2069</v>
      </c>
    </row>
    <row r="5" spans="1:6" x14ac:dyDescent="0.2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8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8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8" t="s">
        <v>2068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523-4255-FE41-90D1-B9243112BD89}">
  <sheetPr codeName="Sheet4"/>
  <dimension ref="A1:H13"/>
  <sheetViews>
    <sheetView zoomScale="108" zoomScaleNormal="108" workbookViewId="0">
      <selection activeCell="B15" sqref="B15"/>
    </sheetView>
  </sheetViews>
  <sheetFormatPr baseColWidth="10" defaultRowHeight="16" x14ac:dyDescent="0.2"/>
  <cols>
    <col min="1" max="1" width="27.33203125" customWidth="1"/>
    <col min="2" max="2" width="17.5" customWidth="1"/>
    <col min="3" max="3" width="14.33203125" customWidth="1"/>
    <col min="4" max="4" width="16.1640625" customWidth="1"/>
    <col min="5" max="5" width="13.1640625" customWidth="1"/>
    <col min="6" max="6" width="19.6640625" customWidth="1"/>
    <col min="7" max="7" width="16.1640625" customWidth="1"/>
    <col min="8" max="8" width="18.33203125" customWidth="1"/>
  </cols>
  <sheetData>
    <row r="1" spans="1:8" x14ac:dyDescent="0.2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2">
      <c r="A2" t="s">
        <v>2094</v>
      </c>
      <c r="B2">
        <f>COUNTIFS(Crowdfunding!$G:$G,"successful",Crowdfunding!$D:$D,"&lt; 1000")</f>
        <v>30</v>
      </c>
      <c r="C2">
        <f>COUNTIFS(Crowdfunding!$G:$G,"failed",Crowdfunding!$D:$D,"&lt; 1000")</f>
        <v>20</v>
      </c>
      <c r="D2">
        <f>COUNTIFS(Crowdfunding!$G:$G,"canceled",Crowdfunding!$D:$D,"&lt; 1000")</f>
        <v>1</v>
      </c>
      <c r="E2">
        <f xml:space="preserve"> B2+C2+D2</f>
        <v>51</v>
      </c>
      <c r="F2" s="10">
        <f>B2/E2</f>
        <v>0.58823529411764708</v>
      </c>
      <c r="G2" s="10">
        <f xml:space="preserve"> C2/E2</f>
        <v>0.39215686274509803</v>
      </c>
      <c r="H2" s="10">
        <f xml:space="preserve"> D2/E2</f>
        <v>1.9607843137254902E-2</v>
      </c>
    </row>
    <row r="3" spans="1:8" x14ac:dyDescent="0.2">
      <c r="A3" t="s">
        <v>2095</v>
      </c>
      <c r="B3">
        <f>COUNTIFS(Crowdfunding!$G:$G,"successful", Crowdfunding!$D:$D,"&gt;= 1000", Crowdfunding!$D:$D, "&lt;= 4999")</f>
        <v>191</v>
      </c>
      <c r="C3">
        <f>COUNTIFS(Crowdfunding!$G:$G,"failed", Crowdfunding!$D:$D,"&gt;= 1000", Crowdfunding!$D:$D, "&lt;= 4999")</f>
        <v>38</v>
      </c>
      <c r="D3">
        <f>COUNTIFS(Crowdfunding!$G:$G,"canceled", Crowdfunding!$D:$D,"&gt;= 1000", Crowdfunding!$D:$D, "&lt;= 4999")</f>
        <v>2</v>
      </c>
      <c r="E3">
        <f t="shared" ref="E3:E13" si="0" xml:space="preserve"> B3+C3+D3</f>
        <v>231</v>
      </c>
      <c r="F3" s="10">
        <f t="shared" ref="F3:F13" si="1">B3/E3</f>
        <v>0.82683982683982682</v>
      </c>
      <c r="G3" s="10">
        <f t="shared" ref="G3:G13" si="2" xml:space="preserve"> C3/E3</f>
        <v>0.16450216450216451</v>
      </c>
      <c r="H3" s="10">
        <f t="shared" ref="H3:H13" si="3" xml:space="preserve"> D3/E3</f>
        <v>8.658008658008658E-3</v>
      </c>
    </row>
    <row r="4" spans="1:8" x14ac:dyDescent="0.2">
      <c r="A4" t="s">
        <v>2096</v>
      </c>
      <c r="B4">
        <f>COUNTIFS(Crowdfunding!$G:$G,"successful", Crowdfunding!$D:$D,"&gt;= 5000", Crowdfunding!$D:$D, "&lt;= 9999")</f>
        <v>164</v>
      </c>
      <c r="C4">
        <f>COUNTIFS(Crowdfunding!$G:$G,"failed", Crowdfunding!$D:$D,"&gt;= 5000", Crowdfunding!$D:$D, "&lt;= 9999")</f>
        <v>126</v>
      </c>
      <c r="D4">
        <f>COUNTIFS(Crowdfunding!$G:$G,"canceled", Crowdfunding!$D:$D,"&gt;= 5000", Crowdfunding!$D:$D, "&lt;= 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COUNTIFS(Crowdfunding!$G:$G,"successful", Crowdfunding!$D:$D,"&gt;= 10000", Crowdfunding!$D:$D, "&lt;= 14999")</f>
        <v>4</v>
      </c>
      <c r="C5">
        <f>COUNTIFS(Crowdfunding!$G:$G,"failed", Crowdfunding!$D:$D,"&gt;= 10000", Crowdfunding!$D:$D, "&lt;= 14999")</f>
        <v>5</v>
      </c>
      <c r="D5">
        <f>COUNTIFS(Crowdfunding!$G:$G,"canceled", Crowdfunding!$D:$D,"&gt;= 10000", Crowdfunding!$D:$D, "&lt;= 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COUNTIFS(Crowdfunding!$G:$G,"successful", Crowdfunding!$D:$D,"&gt;= 15000", Crowdfunding!$D:$D, "&lt;= 19999")</f>
        <v>10</v>
      </c>
      <c r="C6">
        <f>COUNTIFS(Crowdfunding!$G:$G,"failed", Crowdfunding!$D:$D,"&gt;= 15000", Crowdfunding!$D:$D, "&lt;= 19999")</f>
        <v>0</v>
      </c>
      <c r="D6">
        <f>COUNTIFS(Crowdfunding!$G:$G,"canceled", Crowdfunding!$D:$D,"&gt;= 15000", Crowdfunding!$D:$D, "&lt;= 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COUNTIFS(Crowdfunding!$G:$G,"successful", Crowdfunding!$D:$D,"&gt;= 20000", Crowdfunding!$D:$D, "&lt;= 24999")</f>
        <v>7</v>
      </c>
      <c r="C7">
        <f>COUNTIFS(Crowdfunding!$G:$G,"failed", Crowdfunding!$D:$D,"&gt;= 20000", Crowdfunding!$D:$D, "&lt;= 24999")</f>
        <v>0</v>
      </c>
      <c r="D7">
        <f>COUNTIFS(Crowdfunding!$G:$G,"scanceled", Crowdfunding!$D:$D,"&gt;= 20000", Crowdfunding!$D:$D, "&lt;= 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COUNTIFS(Crowdfunding!$G:$G,"successful", Crowdfunding!$D:$D,"&gt;= 25000", Crowdfunding!$D:$D, "&lt;= 29999")</f>
        <v>11</v>
      </c>
      <c r="C8">
        <f>COUNTIFS(Crowdfunding!$G:$G,"failed", Crowdfunding!$D:$D,"&gt;= 25000", Crowdfunding!$D:$D, "&lt;= 29999")</f>
        <v>3</v>
      </c>
      <c r="D8">
        <f>COUNTIFS(Crowdfunding!$G:$G,"canceled", Crowdfunding!$D:$D,"&gt;= 25000", Crowdfunding!$D:$D, "&lt;= 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COUNTIFS(Crowdfunding!$G:$G,"successful", Crowdfunding!$D:$D,"&gt;= 30000", Crowdfunding!$D:$D, "&lt;= 34999")</f>
        <v>7</v>
      </c>
      <c r="C9">
        <f>COUNTIFS(Crowdfunding!$G:$G,"failed", Crowdfunding!$D:$D,"&gt;= 30000", Crowdfunding!$D:$D, "&lt;= 34999")</f>
        <v>0</v>
      </c>
      <c r="D9">
        <f>COUNTIFS(Crowdfunding!$G:$G,"canceled", Crowdfunding!$D:$D,"&gt;= 30000", Crowdfunding!$D:$D, "&lt;= 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2102</v>
      </c>
      <c r="B10">
        <f>COUNTIFS(Crowdfunding!$G:$G,"successful", Crowdfunding!$D:$D,"&gt;= 35000", Crowdfunding!$D:$D, "&lt;= 39999")</f>
        <v>8</v>
      </c>
      <c r="C10">
        <f>COUNTIFS(Crowdfunding!$G:$G,"failed", Crowdfunding!$D:$D,"&gt;= 35000", Crowdfunding!$D:$D, "&lt;= 39999")</f>
        <v>3</v>
      </c>
      <c r="D10">
        <f>COUNTIFS(Crowdfunding!$G:$G,"canceled", Crowdfunding!$D:$D,"&gt;= 35000", Crowdfunding!$D:$D, "&lt;= 39999")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2103</v>
      </c>
      <c r="B11">
        <f>COUNTIFS(Crowdfunding!$G:$G,"successful", Crowdfunding!$D:$D,"&gt;= 40000", Crowdfunding!$D:$D, "&lt;= 44999")</f>
        <v>11</v>
      </c>
      <c r="C11">
        <f>COUNTIFS(Crowdfunding!$G:$G,"failed", Crowdfunding!$D:$D,"&gt;= 40000", Crowdfunding!$D:$D, "&lt;= 44999")</f>
        <v>3</v>
      </c>
      <c r="D11">
        <f>COUNTIFS(Crowdfunding!$G:$G,"canceled", Crowdfunding!$D:$D,"&gt;= 40000", Crowdfunding!$D:$D, "&lt;= 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2104</v>
      </c>
      <c r="B12">
        <f>COUNTIFS(Crowdfunding!$G:$G,"successful", Crowdfunding!$D:$D,"&gt;= 45000", Crowdfunding!$D:$D, "&lt;= 49999")</f>
        <v>8</v>
      </c>
      <c r="C12">
        <f>COUNTIFS(Crowdfunding!$G:$G,"failed", Crowdfunding!$D:$D,"&gt;= 45000", Crowdfunding!$D:$D, "&lt;= 49999")</f>
        <v>3</v>
      </c>
      <c r="D12">
        <f>COUNTIFS(Crowdfunding!$G:$G,"canceled", Crowdfunding!$D:$D,"&gt;= 45000", Crowdfunding!$D:$D, "&lt;= 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2105</v>
      </c>
      <c r="B13">
        <f>COUNTIFS(Crowdfunding!$G:$G,"successful", Crowdfunding!$D:$D,"&gt;= 50000")</f>
        <v>114</v>
      </c>
      <c r="C13">
        <f>COUNTIFS(Crowdfunding!$G:$G,"failed", Crowdfunding!$D:$D,"&gt;= 50000")</f>
        <v>163</v>
      </c>
      <c r="D13">
        <f>COUNTIFS(Crowdfunding!$G:$G,"canceled", Crowdfunding!$D:$D,"&gt;= 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0278-EFF8-1645-BD3A-D1C4A6F3DD96}">
  <dimension ref="A1:N566"/>
  <sheetViews>
    <sheetView tabSelected="1" topLeftCell="B1" workbookViewId="0">
      <selection activeCell="N4" sqref="N4"/>
    </sheetView>
  </sheetViews>
  <sheetFormatPr baseColWidth="10" defaultRowHeight="16" x14ac:dyDescent="0.2"/>
  <cols>
    <col min="2" max="2" width="13.1640625" customWidth="1"/>
    <col min="5" max="5" width="13.5" customWidth="1"/>
    <col min="14" max="14" width="16.83203125" customWidth="1"/>
  </cols>
  <sheetData>
    <row r="1" spans="1:14" x14ac:dyDescent="0.2">
      <c r="A1" s="9" t="s">
        <v>4</v>
      </c>
      <c r="B1" s="9" t="s">
        <v>5</v>
      </c>
      <c r="C1" s="9"/>
      <c r="D1" s="9" t="s">
        <v>4</v>
      </c>
      <c r="E1" s="9" t="s">
        <v>5</v>
      </c>
      <c r="H1" s="12" t="s">
        <v>4</v>
      </c>
      <c r="I1" s="13" t="s">
        <v>2106</v>
      </c>
      <c r="J1" s="13" t="s">
        <v>2107</v>
      </c>
      <c r="K1" s="13" t="s">
        <v>2108</v>
      </c>
      <c r="L1" s="13" t="s">
        <v>2109</v>
      </c>
      <c r="M1" s="13" t="s">
        <v>2110</v>
      </c>
      <c r="N1" s="13" t="s">
        <v>2111</v>
      </c>
    </row>
    <row r="2" spans="1:14" x14ac:dyDescent="0.2">
      <c r="A2" s="4" t="str" cm="1">
        <f t="array" ref="A2:B566">_xlfn._xlws.FILTER(Crowdfunding!G:H, Crowdfunding!G:G = Crowdfunding!G3)</f>
        <v>successful</v>
      </c>
      <c r="B2">
        <v>158</v>
      </c>
      <c r="D2" t="str" cm="1">
        <f t="array" ref="D2:E365">_xlfn._xlws.FILTER(Crowdfunding!G:H, Crowdfunding!G:G = Crowdfunding!G2)</f>
        <v>failed</v>
      </c>
      <c r="E2">
        <v>0</v>
      </c>
      <c r="H2" s="11" t="s">
        <v>20</v>
      </c>
      <c r="I2">
        <f>AVERAGE(B:B)</f>
        <v>851.14690265486729</v>
      </c>
      <c r="J2">
        <f>MEDIAN(B:B)</f>
        <v>201</v>
      </c>
      <c r="K2">
        <f>MIN(B:B)</f>
        <v>16</v>
      </c>
      <c r="L2">
        <f>MAX(B:B)</f>
        <v>7295</v>
      </c>
      <c r="M2">
        <f>_xlfn.VAR.P(B:B)</f>
        <v>1603373.7324019109</v>
      </c>
      <c r="N2">
        <f>_xlfn.STDEV.P(B:B)</f>
        <v>1266.2439466397898</v>
      </c>
    </row>
    <row r="3" spans="1:14" x14ac:dyDescent="0.2">
      <c r="A3" t="str">
        <v>successful</v>
      </c>
      <c r="B3">
        <v>1425</v>
      </c>
      <c r="D3" t="str">
        <v>failed</v>
      </c>
      <c r="E3">
        <v>24</v>
      </c>
      <c r="H3" s="11" t="s">
        <v>14</v>
      </c>
      <c r="I3">
        <f>AVERAGE(E:E)</f>
        <v>585.61538461538464</v>
      </c>
      <c r="J3">
        <f>MEDIAN(E:E)</f>
        <v>114.5</v>
      </c>
      <c r="K3">
        <f>MIN(E:E)</f>
        <v>0</v>
      </c>
      <c r="L3">
        <f>MAX(E:E)</f>
        <v>6080</v>
      </c>
      <c r="M3">
        <f>_xlfn.VAR.P(E:E)</f>
        <v>921574.68174133555</v>
      </c>
      <c r="N3">
        <f>_xlfn.STDEV.P(E:E)</f>
        <v>959.98681331637863</v>
      </c>
    </row>
    <row r="4" spans="1:14" x14ac:dyDescent="0.2">
      <c r="A4" t="str">
        <v>successful</v>
      </c>
      <c r="B4">
        <v>174</v>
      </c>
      <c r="D4" t="str">
        <v>failed</v>
      </c>
      <c r="E4">
        <v>53</v>
      </c>
    </row>
    <row r="5" spans="1:14" x14ac:dyDescent="0.2">
      <c r="A5" t="str">
        <v>successful</v>
      </c>
      <c r="B5">
        <v>227</v>
      </c>
      <c r="D5" t="str">
        <v>failed</v>
      </c>
      <c r="E5">
        <v>18</v>
      </c>
    </row>
    <row r="6" spans="1:14" x14ac:dyDescent="0.2">
      <c r="A6" t="str">
        <v>successful</v>
      </c>
      <c r="B6">
        <v>220</v>
      </c>
      <c r="D6" t="str">
        <v>failed</v>
      </c>
      <c r="E6">
        <v>44</v>
      </c>
    </row>
    <row r="7" spans="1:14" x14ac:dyDescent="0.2">
      <c r="A7" t="str">
        <v>successful</v>
      </c>
      <c r="B7">
        <v>98</v>
      </c>
      <c r="D7" t="str">
        <v>failed</v>
      </c>
      <c r="E7">
        <v>27</v>
      </c>
    </row>
    <row r="8" spans="1:14" x14ac:dyDescent="0.2">
      <c r="A8" t="str">
        <v>successful</v>
      </c>
      <c r="B8">
        <v>100</v>
      </c>
      <c r="D8" t="str">
        <v>failed</v>
      </c>
      <c r="E8">
        <v>55</v>
      </c>
    </row>
    <row r="9" spans="1:14" x14ac:dyDescent="0.2">
      <c r="A9" t="str">
        <v>successful</v>
      </c>
      <c r="B9">
        <v>1249</v>
      </c>
      <c r="D9" t="str">
        <v>failed</v>
      </c>
      <c r="E9">
        <v>200</v>
      </c>
    </row>
    <row r="10" spans="1:14" x14ac:dyDescent="0.2">
      <c r="A10" t="str">
        <v>successful</v>
      </c>
      <c r="B10">
        <v>1396</v>
      </c>
      <c r="D10" t="str">
        <v>failed</v>
      </c>
      <c r="E10">
        <v>452</v>
      </c>
    </row>
    <row r="11" spans="1:14" x14ac:dyDescent="0.2">
      <c r="A11" t="str">
        <v>successful</v>
      </c>
      <c r="B11">
        <v>890</v>
      </c>
      <c r="D11" t="str">
        <v>failed</v>
      </c>
      <c r="E11">
        <v>674</v>
      </c>
    </row>
    <row r="12" spans="1:14" x14ac:dyDescent="0.2">
      <c r="A12" t="str">
        <v>successful</v>
      </c>
      <c r="B12">
        <v>142</v>
      </c>
      <c r="D12" t="str">
        <v>failed</v>
      </c>
      <c r="E12">
        <v>558</v>
      </c>
    </row>
    <row r="13" spans="1:14" x14ac:dyDescent="0.2">
      <c r="A13" t="str">
        <v>successful</v>
      </c>
      <c r="B13">
        <v>2673</v>
      </c>
      <c r="D13" t="str">
        <v>failed</v>
      </c>
      <c r="E13">
        <v>15</v>
      </c>
    </row>
    <row r="14" spans="1:14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14" x14ac:dyDescent="0.2">
      <c r="A15" t="str">
        <v>successful</v>
      </c>
      <c r="B15">
        <v>2220</v>
      </c>
      <c r="D15" t="str">
        <v>failed</v>
      </c>
      <c r="E15">
        <v>88</v>
      </c>
    </row>
    <row r="16" spans="1:14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conditionalFormatting sqref="A1:A1048576">
    <cfRule type="containsText" dxfId="1" priority="2" operator="containsText" text="successful">
      <formula>NOT(ISERROR(SEARCH("successful",A1)))</formula>
    </cfRule>
  </conditionalFormatting>
  <conditionalFormatting sqref="D1:D1048576">
    <cfRule type="containsText" dxfId="0" priority="1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PivotTable1</vt:lpstr>
      <vt:lpstr>PivotTable2</vt:lpstr>
      <vt:lpstr>PivotTable3</vt:lpstr>
      <vt:lpstr>Analysis1</vt:lpstr>
      <vt:lpstr>Analysis2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Isabel Morrison</cp:lastModifiedBy>
  <dcterms:created xsi:type="dcterms:W3CDTF">2021-09-29T18:52:28Z</dcterms:created>
  <dcterms:modified xsi:type="dcterms:W3CDTF">2023-06-14T02:11:03Z</dcterms:modified>
</cp:coreProperties>
</file>