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9BB64C6-5818-46A1-A3A3-25650E6382B9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01.Formulas" sheetId="1" r:id="rId1"/>
    <sheet name="02.Rastreio" sheetId="3" r:id="rId2"/>
    <sheet name="02.BasePedidos" sheetId="2" r:id="rId3"/>
    <sheet name="03.DataHora" sheetId="4" r:id="rId4"/>
    <sheet name=" Organizador Declaração IR" sheetId="5" r:id="rId5"/>
  </sheets>
  <definedNames>
    <definedName name="tbl_pedidos">'02.BasePedidos'!$B$4:$L$104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4" l="1"/>
  <c r="W2" i="4" s="1"/>
  <c r="V3" i="4"/>
  <c r="W3" i="4" s="1"/>
  <c r="V4" i="4"/>
  <c r="W4" i="4" s="1"/>
  <c r="V5" i="4"/>
  <c r="W5" i="4" s="1"/>
  <c r="V6" i="4"/>
  <c r="W6" i="4" s="1"/>
  <c r="V7" i="4"/>
  <c r="W7" i="4" s="1"/>
  <c r="V8" i="4"/>
  <c r="W8" i="4" s="1"/>
  <c r="V9" i="4"/>
  <c r="W9" i="4" s="1"/>
  <c r="V10" i="4"/>
  <c r="W10" i="4" s="1"/>
  <c r="V11" i="4"/>
  <c r="W11" i="4" s="1"/>
  <c r="V12" i="4"/>
  <c r="W12" i="4" s="1"/>
  <c r="V13" i="4"/>
  <c r="W13" i="4" s="1"/>
  <c r="V14" i="4"/>
  <c r="W14" i="4" s="1"/>
  <c r="V15" i="4"/>
  <c r="W15" i="4" s="1"/>
  <c r="V16" i="4"/>
  <c r="W16" i="4" s="1"/>
  <c r="V17" i="4"/>
  <c r="W17" i="4" s="1"/>
  <c r="V18" i="4"/>
  <c r="W18" i="4" s="1"/>
  <c r="V19" i="4"/>
  <c r="W19" i="4" s="1"/>
  <c r="V20" i="4"/>
  <c r="W20" i="4" s="1"/>
  <c r="V21" i="4"/>
  <c r="W21" i="4" s="1"/>
  <c r="V22" i="4"/>
  <c r="W22" i="4" s="1"/>
  <c r="V23" i="4"/>
  <c r="W23" i="4" s="1"/>
  <c r="V24" i="4"/>
  <c r="W24" i="4" s="1"/>
  <c r="V25" i="4"/>
  <c r="W25" i="4" s="1"/>
  <c r="V26" i="4"/>
  <c r="W26" i="4" s="1"/>
  <c r="V27" i="4"/>
  <c r="W27" i="4" s="1"/>
  <c r="V28" i="4"/>
  <c r="W28" i="4" s="1"/>
  <c r="V29" i="4"/>
  <c r="W29" i="4" s="1"/>
  <c r="V30" i="4"/>
  <c r="W30" i="4" s="1"/>
  <c r="V31" i="4"/>
  <c r="W31" i="4" s="1"/>
  <c r="V32" i="4"/>
  <c r="W32" i="4" s="1"/>
  <c r="V33" i="4"/>
  <c r="W33" i="4" s="1"/>
  <c r="V34" i="4"/>
  <c r="W34" i="4" s="1"/>
  <c r="V35" i="4"/>
  <c r="W35" i="4" s="1"/>
  <c r="V36" i="4"/>
  <c r="W36" i="4" s="1"/>
  <c r="V37" i="4"/>
  <c r="W37" i="4" s="1"/>
  <c r="V38" i="4"/>
  <c r="W38" i="4" s="1"/>
  <c r="V39" i="4"/>
  <c r="W39" i="4" s="1"/>
  <c r="V40" i="4"/>
  <c r="W40" i="4" s="1"/>
  <c r="V41" i="4"/>
  <c r="W41" i="4" s="1"/>
  <c r="V42" i="4"/>
  <c r="W42" i="4" s="1"/>
  <c r="V43" i="4"/>
  <c r="W43" i="4" s="1"/>
  <c r="V44" i="4"/>
  <c r="W44" i="4" s="1"/>
  <c r="V45" i="4"/>
  <c r="W45" i="4" s="1"/>
  <c r="V46" i="4"/>
  <c r="W46" i="4" s="1"/>
  <c r="V47" i="4"/>
  <c r="W47" i="4" s="1"/>
  <c r="V48" i="4"/>
  <c r="W48" i="4" s="1"/>
  <c r="V49" i="4"/>
  <c r="W49" i="4" s="1"/>
  <c r="V50" i="4"/>
  <c r="W50" i="4" s="1"/>
  <c r="V51" i="4"/>
  <c r="W51" i="4" s="1"/>
  <c r="V52" i="4"/>
  <c r="W52" i="4" s="1"/>
  <c r="V53" i="4"/>
  <c r="W53" i="4" s="1"/>
  <c r="V54" i="4"/>
  <c r="W54" i="4" s="1"/>
  <c r="V55" i="4"/>
  <c r="W55" i="4" s="1"/>
  <c r="V56" i="4"/>
  <c r="W56" i="4" s="1"/>
  <c r="V57" i="4"/>
  <c r="W57" i="4" s="1"/>
  <c r="V58" i="4"/>
  <c r="W58" i="4" s="1"/>
  <c r="V59" i="4"/>
  <c r="W59" i="4" s="1"/>
  <c r="V60" i="4"/>
  <c r="W60" i="4" s="1"/>
  <c r="V61" i="4"/>
  <c r="W61" i="4" s="1"/>
  <c r="V62" i="4"/>
  <c r="W62" i="4" s="1"/>
  <c r="V63" i="4"/>
  <c r="W63" i="4" s="1"/>
  <c r="V64" i="4"/>
  <c r="W64" i="4" s="1"/>
  <c r="V65" i="4"/>
  <c r="W65" i="4" s="1"/>
  <c r="V66" i="4"/>
  <c r="W66" i="4" s="1"/>
  <c r="V67" i="4"/>
  <c r="W67" i="4" s="1"/>
  <c r="V68" i="4"/>
  <c r="W68" i="4" s="1"/>
  <c r="V69" i="4"/>
  <c r="W69" i="4" s="1"/>
  <c r="V70" i="4"/>
  <c r="W70" i="4" s="1"/>
  <c r="V71" i="4"/>
  <c r="W71" i="4" s="1"/>
  <c r="V72" i="4"/>
  <c r="W72" i="4" s="1"/>
  <c r="V73" i="4"/>
  <c r="W73" i="4" s="1"/>
  <c r="V74" i="4"/>
  <c r="W74" i="4" s="1"/>
  <c r="V75" i="4"/>
  <c r="W75" i="4" s="1"/>
  <c r="V76" i="4"/>
  <c r="W76" i="4" s="1"/>
  <c r="V77" i="4"/>
  <c r="W77" i="4" s="1"/>
  <c r="V78" i="4"/>
  <c r="W78" i="4" s="1"/>
  <c r="V79" i="4"/>
  <c r="W79" i="4" s="1"/>
  <c r="V80" i="4"/>
  <c r="W80" i="4" s="1"/>
  <c r="V81" i="4"/>
  <c r="W81" i="4" s="1"/>
  <c r="V82" i="4"/>
  <c r="W82" i="4" s="1"/>
  <c r="V83" i="4"/>
  <c r="W83" i="4" s="1"/>
  <c r="V84" i="4"/>
  <c r="W84" i="4" s="1"/>
  <c r="V85" i="4"/>
  <c r="W85" i="4" s="1"/>
  <c r="V86" i="4"/>
  <c r="W86" i="4" s="1"/>
  <c r="V87" i="4"/>
  <c r="W87" i="4" s="1"/>
  <c r="V88" i="4"/>
  <c r="W88" i="4" s="1"/>
  <c r="V89" i="4"/>
  <c r="W89" i="4" s="1"/>
  <c r="V90" i="4"/>
  <c r="W90" i="4" s="1"/>
  <c r="V91" i="4"/>
  <c r="W91" i="4" s="1"/>
  <c r="V92" i="4"/>
  <c r="W92" i="4" s="1"/>
  <c r="V93" i="4"/>
  <c r="W93" i="4" s="1"/>
  <c r="V94" i="4"/>
  <c r="W94" i="4" s="1"/>
  <c r="V95" i="4"/>
  <c r="W95" i="4" s="1"/>
  <c r="V96" i="4"/>
  <c r="W96" i="4" s="1"/>
  <c r="V97" i="4"/>
  <c r="W97" i="4" s="1"/>
  <c r="V98" i="4"/>
  <c r="W98" i="4" s="1"/>
  <c r="V99" i="4"/>
  <c r="W99" i="4" s="1"/>
  <c r="V100" i="4"/>
  <c r="W100" i="4" s="1"/>
  <c r="V101" i="4"/>
  <c r="W101" i="4" s="1"/>
  <c r="V102" i="4"/>
  <c r="W102" i="4" s="1"/>
  <c r="V103" i="4"/>
  <c r="W103" i="4" s="1"/>
  <c r="V104" i="4"/>
  <c r="W104" i="4" s="1"/>
  <c r="V105" i="4"/>
  <c r="W105" i="4" s="1"/>
  <c r="V106" i="4"/>
  <c r="W106" i="4" s="1"/>
  <c r="V107" i="4"/>
  <c r="W107" i="4" s="1"/>
  <c r="V108" i="4"/>
  <c r="W108" i="4" s="1"/>
  <c r="V109" i="4"/>
  <c r="W109" i="4" s="1"/>
  <c r="V110" i="4"/>
  <c r="W110" i="4" s="1"/>
  <c r="V111" i="4"/>
  <c r="W111" i="4" s="1"/>
  <c r="V112" i="4"/>
  <c r="W112" i="4" s="1"/>
  <c r="V113" i="4"/>
  <c r="W113" i="4" s="1"/>
  <c r="V114" i="4"/>
  <c r="W114" i="4" s="1"/>
  <c r="V115" i="4"/>
  <c r="W115" i="4" s="1"/>
  <c r="V116" i="4"/>
  <c r="W116" i="4" s="1"/>
  <c r="V117" i="4"/>
  <c r="W117" i="4" s="1"/>
  <c r="V118" i="4"/>
  <c r="W118" i="4" s="1"/>
  <c r="V119" i="4"/>
  <c r="W119" i="4" s="1"/>
  <c r="V120" i="4"/>
  <c r="W120" i="4" s="1"/>
  <c r="V121" i="4"/>
  <c r="W121" i="4" s="1"/>
  <c r="V122" i="4"/>
  <c r="W122" i="4" s="1"/>
  <c r="V123" i="4"/>
  <c r="W123" i="4" s="1"/>
  <c r="V124" i="4"/>
  <c r="W124" i="4" s="1"/>
  <c r="V125" i="4"/>
  <c r="W125" i="4" s="1"/>
  <c r="V126" i="4"/>
  <c r="W126" i="4" s="1"/>
  <c r="V127" i="4"/>
  <c r="W127" i="4" s="1"/>
  <c r="V128" i="4"/>
  <c r="W128" i="4" s="1"/>
  <c r="V129" i="4"/>
  <c r="W129" i="4" s="1"/>
  <c r="V130" i="4"/>
  <c r="W130" i="4" s="1"/>
  <c r="V131" i="4"/>
  <c r="W131" i="4" s="1"/>
  <c r="V132" i="4"/>
  <c r="W132" i="4" s="1"/>
  <c r="V133" i="4"/>
  <c r="W133" i="4" s="1"/>
  <c r="V134" i="4"/>
  <c r="W134" i="4" s="1"/>
  <c r="V135" i="4"/>
  <c r="W135" i="4" s="1"/>
  <c r="V136" i="4"/>
  <c r="W136" i="4" s="1"/>
  <c r="V137" i="4"/>
  <c r="W137" i="4" s="1"/>
  <c r="V138" i="4"/>
  <c r="W138" i="4" s="1"/>
  <c r="V139" i="4"/>
  <c r="W139" i="4" s="1"/>
  <c r="V140" i="4"/>
  <c r="W140" i="4" s="1"/>
  <c r="V141" i="4"/>
  <c r="W141" i="4" s="1"/>
  <c r="V142" i="4"/>
  <c r="W142" i="4" s="1"/>
  <c r="V143" i="4"/>
  <c r="W143" i="4" s="1"/>
  <c r="V144" i="4"/>
  <c r="W144" i="4" s="1"/>
  <c r="V145" i="4"/>
  <c r="W145" i="4" s="1"/>
  <c r="V146" i="4"/>
  <c r="W146" i="4" s="1"/>
  <c r="V147" i="4"/>
  <c r="W147" i="4" s="1"/>
  <c r="V148" i="4"/>
  <c r="W148" i="4" s="1"/>
  <c r="V149" i="4"/>
  <c r="W149" i="4" s="1"/>
  <c r="V150" i="4"/>
  <c r="W150" i="4" s="1"/>
  <c r="V151" i="4"/>
  <c r="W151" i="4" s="1"/>
  <c r="V152" i="4"/>
  <c r="W152" i="4" s="1"/>
  <c r="V153" i="4"/>
  <c r="W153" i="4" s="1"/>
  <c r="V154" i="4"/>
  <c r="W154" i="4" s="1"/>
  <c r="V155" i="4"/>
  <c r="W155" i="4" s="1"/>
  <c r="V156" i="4"/>
  <c r="W156" i="4" s="1"/>
  <c r="V157" i="4"/>
  <c r="W157" i="4" s="1"/>
  <c r="V158" i="4"/>
  <c r="W158" i="4" s="1"/>
  <c r="V159" i="4"/>
  <c r="W159" i="4" s="1"/>
  <c r="V160" i="4"/>
  <c r="W160" i="4" s="1"/>
  <c r="V161" i="4"/>
  <c r="W161" i="4" s="1"/>
  <c r="V162" i="4"/>
  <c r="W162" i="4" s="1"/>
  <c r="V163" i="4"/>
  <c r="W163" i="4" s="1"/>
  <c r="V164" i="4"/>
  <c r="W164" i="4" s="1"/>
  <c r="V165" i="4"/>
  <c r="W165" i="4" s="1"/>
  <c r="V166" i="4"/>
  <c r="W166" i="4" s="1"/>
  <c r="V167" i="4"/>
  <c r="W167" i="4" s="1"/>
  <c r="V168" i="4"/>
  <c r="W168" i="4" s="1"/>
  <c r="V169" i="4"/>
  <c r="W169" i="4" s="1"/>
  <c r="V170" i="4"/>
  <c r="W170" i="4" s="1"/>
  <c r="V171" i="4"/>
  <c r="W171" i="4" s="1"/>
  <c r="V172" i="4"/>
  <c r="W172" i="4" s="1"/>
  <c r="V173" i="4"/>
  <c r="W173" i="4" s="1"/>
  <c r="V174" i="4"/>
  <c r="W174" i="4" s="1"/>
  <c r="V175" i="4"/>
  <c r="W175" i="4" s="1"/>
  <c r="V176" i="4"/>
  <c r="W176" i="4" s="1"/>
  <c r="V177" i="4"/>
  <c r="W177" i="4" s="1"/>
  <c r="V178" i="4"/>
  <c r="W178" i="4" s="1"/>
  <c r="V179" i="4"/>
  <c r="W179" i="4" s="1"/>
  <c r="V180" i="4"/>
  <c r="W180" i="4" s="1"/>
  <c r="V181" i="4"/>
  <c r="W181" i="4" s="1"/>
  <c r="V182" i="4"/>
  <c r="W182" i="4" s="1"/>
  <c r="V183" i="4"/>
  <c r="W183" i="4" s="1"/>
  <c r="V184" i="4"/>
  <c r="W184" i="4" s="1"/>
  <c r="V185" i="4"/>
  <c r="W185" i="4" s="1"/>
  <c r="V186" i="4"/>
  <c r="W186" i="4" s="1"/>
  <c r="V187" i="4"/>
  <c r="W187" i="4" s="1"/>
  <c r="V188" i="4"/>
  <c r="W188" i="4" s="1"/>
  <c r="V189" i="4"/>
  <c r="W189" i="4" s="1"/>
  <c r="V190" i="4"/>
  <c r="W190" i="4" s="1"/>
  <c r="V191" i="4"/>
  <c r="W191" i="4" s="1"/>
  <c r="V192" i="4"/>
  <c r="W192" i="4" s="1"/>
  <c r="V193" i="4"/>
  <c r="W193" i="4" s="1"/>
  <c r="V194" i="4"/>
  <c r="W194" i="4" s="1"/>
  <c r="V195" i="4"/>
  <c r="W195" i="4" s="1"/>
  <c r="V196" i="4"/>
  <c r="W196" i="4" s="1"/>
  <c r="V197" i="4"/>
  <c r="W197" i="4" s="1"/>
  <c r="V198" i="4"/>
  <c r="W198" i="4" s="1"/>
  <c r="V199" i="4"/>
  <c r="W199" i="4" s="1"/>
  <c r="V200" i="4"/>
  <c r="W200" i="4" s="1"/>
  <c r="V201" i="4"/>
  <c r="W201" i="4" s="1"/>
  <c r="V202" i="4"/>
  <c r="W202" i="4" s="1"/>
  <c r="V203" i="4"/>
  <c r="W203" i="4" s="1"/>
  <c r="V204" i="4"/>
  <c r="W204" i="4" s="1"/>
  <c r="V205" i="4"/>
  <c r="W205" i="4" s="1"/>
  <c r="V206" i="4"/>
  <c r="W206" i="4" s="1"/>
  <c r="V207" i="4"/>
  <c r="W207" i="4" s="1"/>
  <c r="V208" i="4"/>
  <c r="W208" i="4" s="1"/>
  <c r="V209" i="4"/>
  <c r="W209" i="4" s="1"/>
  <c r="V210" i="4"/>
  <c r="W210" i="4" s="1"/>
  <c r="V211" i="4"/>
  <c r="W211" i="4" s="1"/>
  <c r="V212" i="4"/>
  <c r="W212" i="4" s="1"/>
  <c r="V213" i="4"/>
  <c r="W213" i="4" s="1"/>
  <c r="V214" i="4"/>
  <c r="W214" i="4" s="1"/>
  <c r="V215" i="4"/>
  <c r="W215" i="4" s="1"/>
  <c r="V216" i="4"/>
  <c r="W216" i="4" s="1"/>
  <c r="V217" i="4"/>
  <c r="W217" i="4" s="1"/>
  <c r="V218" i="4"/>
  <c r="W218" i="4" s="1"/>
  <c r="V219" i="4"/>
  <c r="W219" i="4" s="1"/>
  <c r="V220" i="4"/>
  <c r="W220" i="4" s="1"/>
  <c r="V221" i="4"/>
  <c r="W221" i="4" s="1"/>
  <c r="V222" i="4"/>
  <c r="W222" i="4" s="1"/>
  <c r="V223" i="4"/>
  <c r="W223" i="4" s="1"/>
  <c r="V224" i="4"/>
  <c r="W224" i="4" s="1"/>
  <c r="V225" i="4"/>
  <c r="W225" i="4" s="1"/>
  <c r="V226" i="4"/>
  <c r="W226" i="4" s="1"/>
  <c r="V227" i="4"/>
  <c r="W227" i="4" s="1"/>
  <c r="V228" i="4"/>
  <c r="W228" i="4" s="1"/>
  <c r="V229" i="4"/>
  <c r="W229" i="4" s="1"/>
  <c r="V230" i="4"/>
  <c r="W230" i="4" s="1"/>
  <c r="V231" i="4"/>
  <c r="W231" i="4" s="1"/>
  <c r="V232" i="4"/>
  <c r="W232" i="4" s="1"/>
  <c r="V233" i="4"/>
  <c r="W233" i="4" s="1"/>
  <c r="V234" i="4"/>
  <c r="W234" i="4" s="1"/>
  <c r="V235" i="4"/>
  <c r="W235" i="4" s="1"/>
  <c r="V236" i="4"/>
  <c r="W236" i="4" s="1"/>
  <c r="V237" i="4"/>
  <c r="W237" i="4" s="1"/>
  <c r="V238" i="4"/>
  <c r="W238" i="4" s="1"/>
  <c r="V239" i="4"/>
  <c r="W239" i="4" s="1"/>
  <c r="V240" i="4"/>
  <c r="W240" i="4" s="1"/>
  <c r="V241" i="4"/>
  <c r="W241" i="4" s="1"/>
  <c r="V242" i="4"/>
  <c r="W242" i="4" s="1"/>
  <c r="V243" i="4"/>
  <c r="W243" i="4" s="1"/>
  <c r="V244" i="4"/>
  <c r="W244" i="4" s="1"/>
  <c r="V245" i="4"/>
  <c r="W245" i="4" s="1"/>
  <c r="V246" i="4"/>
  <c r="W246" i="4" s="1"/>
  <c r="V247" i="4"/>
  <c r="W247" i="4" s="1"/>
  <c r="V248" i="4"/>
  <c r="W248" i="4" s="1"/>
  <c r="V249" i="4"/>
  <c r="W249" i="4" s="1"/>
  <c r="V250" i="4"/>
  <c r="W250" i="4" s="1"/>
  <c r="V251" i="4"/>
  <c r="W251" i="4" s="1"/>
  <c r="V252" i="4"/>
  <c r="W252" i="4" s="1"/>
  <c r="V253" i="4"/>
  <c r="W253" i="4" s="1"/>
  <c r="V254" i="4"/>
  <c r="W254" i="4" s="1"/>
  <c r="V255" i="4"/>
  <c r="W255" i="4" s="1"/>
  <c r="V256" i="4"/>
  <c r="W256" i="4" s="1"/>
  <c r="V257" i="4"/>
  <c r="W257" i="4" s="1"/>
  <c r="V258" i="4"/>
  <c r="W258" i="4" s="1"/>
  <c r="V259" i="4"/>
  <c r="W259" i="4" s="1"/>
  <c r="V260" i="4"/>
  <c r="W260" i="4" s="1"/>
  <c r="V261" i="4"/>
  <c r="W261" i="4" s="1"/>
  <c r="V262" i="4"/>
  <c r="W262" i="4" s="1"/>
  <c r="V263" i="4"/>
  <c r="W263" i="4" s="1"/>
  <c r="V264" i="4"/>
  <c r="W264" i="4" s="1"/>
  <c r="V265" i="4"/>
  <c r="W265" i="4" s="1"/>
  <c r="V266" i="4"/>
  <c r="W266" i="4" s="1"/>
  <c r="V267" i="4"/>
  <c r="W267" i="4" s="1"/>
  <c r="V268" i="4"/>
  <c r="W268" i="4" s="1"/>
  <c r="V269" i="4"/>
  <c r="W269" i="4" s="1"/>
  <c r="V270" i="4"/>
  <c r="W270" i="4" s="1"/>
  <c r="V271" i="4"/>
  <c r="W271" i="4" s="1"/>
  <c r="V272" i="4"/>
  <c r="W272" i="4" s="1"/>
  <c r="V273" i="4"/>
  <c r="W273" i="4" s="1"/>
  <c r="V274" i="4"/>
  <c r="W274" i="4" s="1"/>
  <c r="V275" i="4"/>
  <c r="W275" i="4" s="1"/>
  <c r="V276" i="4"/>
  <c r="W276" i="4" s="1"/>
  <c r="V277" i="4"/>
  <c r="W277" i="4" s="1"/>
  <c r="V278" i="4"/>
  <c r="W278" i="4" s="1"/>
  <c r="V279" i="4"/>
  <c r="W279" i="4" s="1"/>
  <c r="V280" i="4"/>
  <c r="W280" i="4" s="1"/>
  <c r="V281" i="4"/>
  <c r="W281" i="4" s="1"/>
  <c r="V282" i="4"/>
  <c r="W282" i="4" s="1"/>
  <c r="V283" i="4"/>
  <c r="W283" i="4" s="1"/>
  <c r="V284" i="4"/>
  <c r="W284" i="4" s="1"/>
  <c r="V285" i="4"/>
  <c r="W285" i="4" s="1"/>
  <c r="V286" i="4"/>
  <c r="W286" i="4" s="1"/>
  <c r="V287" i="4"/>
  <c r="W287" i="4" s="1"/>
  <c r="V288" i="4"/>
  <c r="W288" i="4" s="1"/>
  <c r="V289" i="4"/>
  <c r="W289" i="4" s="1"/>
  <c r="V290" i="4"/>
  <c r="W290" i="4" s="1"/>
  <c r="V291" i="4"/>
  <c r="W291" i="4" s="1"/>
  <c r="V292" i="4"/>
  <c r="W292" i="4" s="1"/>
  <c r="V293" i="4"/>
  <c r="W293" i="4" s="1"/>
  <c r="V294" i="4"/>
  <c r="W294" i="4" s="1"/>
  <c r="V295" i="4"/>
  <c r="W295" i="4" s="1"/>
  <c r="V296" i="4"/>
  <c r="W296" i="4" s="1"/>
  <c r="V297" i="4"/>
  <c r="W297" i="4" s="1"/>
  <c r="V298" i="4"/>
  <c r="W298" i="4" s="1"/>
  <c r="V299" i="4"/>
  <c r="W299" i="4" s="1"/>
  <c r="V300" i="4"/>
  <c r="W300" i="4" s="1"/>
  <c r="V301" i="4"/>
  <c r="W301" i="4" s="1"/>
  <c r="V302" i="4"/>
  <c r="W302" i="4" s="1"/>
  <c r="V303" i="4"/>
  <c r="W303" i="4" s="1"/>
  <c r="V304" i="4"/>
  <c r="W304" i="4" s="1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T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B48" i="3" a="1"/>
  <c r="B48" i="3"/>
  <c r="M41" i="3"/>
  <c r="C41" i="3"/>
  <c r="M40" i="3"/>
  <c r="C40" i="3"/>
  <c r="M39" i="3"/>
  <c r="C39" i="3"/>
  <c r="M38" i="3"/>
  <c r="C38" i="3"/>
  <c r="M37" i="3"/>
  <c r="C37" i="3"/>
  <c r="M36" i="3"/>
  <c r="C36" i="3"/>
  <c r="L36" i="3" s="1"/>
  <c r="M31" i="3"/>
  <c r="C31" i="3"/>
  <c r="M30" i="3"/>
  <c r="C30" i="3"/>
  <c r="M29" i="3"/>
  <c r="C29" i="3"/>
  <c r="M28" i="3"/>
  <c r="C28" i="3"/>
  <c r="M27" i="3"/>
  <c r="C27" i="3"/>
  <c r="C18" i="3"/>
  <c r="C19" i="3"/>
  <c r="C17" i="3"/>
  <c r="M17" i="3"/>
  <c r="K3" i="2"/>
  <c r="M18" i="3"/>
  <c r="M19" i="3"/>
  <c r="M20" i="3"/>
  <c r="M21" i="3"/>
  <c r="C20" i="3"/>
  <c r="C21" i="3"/>
  <c r="T22" i="1"/>
  <c r="T19" i="1"/>
  <c r="S16" i="1"/>
  <c r="L43" i="1"/>
  <c r="C43" i="1"/>
  <c r="I24" i="1"/>
  <c r="I23" i="1"/>
  <c r="J5" i="1"/>
  <c r="J6" i="1"/>
  <c r="J7" i="1"/>
  <c r="J4" i="1"/>
  <c r="J8" i="1" s="1"/>
  <c r="F25" i="1"/>
  <c r="C25" i="1"/>
  <c r="F17" i="1"/>
  <c r="C17" i="1"/>
  <c r="F8" i="1"/>
  <c r="C8" i="1"/>
  <c r="L37" i="3" l="1"/>
  <c r="I37" i="3"/>
  <c r="H37" i="3"/>
  <c r="D37" i="3"/>
  <c r="L38" i="3"/>
  <c r="I38" i="3"/>
  <c r="H38" i="3"/>
  <c r="D38" i="3"/>
  <c r="L39" i="3"/>
  <c r="I39" i="3"/>
  <c r="H39" i="3"/>
  <c r="D39" i="3"/>
  <c r="L40" i="3"/>
  <c r="I40" i="3"/>
  <c r="H40" i="3"/>
  <c r="D40" i="3"/>
  <c r="L41" i="3"/>
  <c r="I41" i="3"/>
  <c r="H41" i="3"/>
  <c r="D41" i="3"/>
  <c r="I36" i="3"/>
  <c r="H36" i="3"/>
  <c r="D36" i="3"/>
  <c r="L27" i="3"/>
  <c r="I27" i="3"/>
  <c r="H27" i="3"/>
  <c r="D27" i="3"/>
  <c r="L28" i="3"/>
  <c r="I28" i="3"/>
  <c r="H28" i="3"/>
  <c r="D28" i="3"/>
  <c r="L29" i="3"/>
  <c r="I29" i="3"/>
  <c r="H29" i="3"/>
  <c r="D29" i="3"/>
  <c r="L30" i="3"/>
  <c r="I30" i="3"/>
  <c r="H30" i="3"/>
  <c r="D30" i="3"/>
  <c r="L31" i="3"/>
  <c r="I31" i="3"/>
  <c r="H31" i="3"/>
  <c r="D31" i="3"/>
  <c r="L17" i="3"/>
  <c r="I17" i="3"/>
  <c r="J17" i="3" s="1"/>
  <c r="K17" i="3"/>
  <c r="L21" i="3"/>
  <c r="I21" i="3"/>
  <c r="J21" i="3" s="1"/>
  <c r="K21" i="3"/>
  <c r="L20" i="3"/>
  <c r="I20" i="3"/>
  <c r="J20" i="3" s="1"/>
  <c r="K20" i="3"/>
  <c r="L19" i="3"/>
  <c r="I19" i="3"/>
  <c r="J19" i="3" s="1"/>
  <c r="K19" i="3"/>
  <c r="L18" i="3"/>
  <c r="I18" i="3"/>
  <c r="J18" i="3" s="1"/>
  <c r="K18" i="3"/>
  <c r="D17" i="3"/>
  <c r="H17" i="3"/>
  <c r="D21" i="3"/>
  <c r="H21" i="3"/>
  <c r="D20" i="3"/>
  <c r="H20" i="3"/>
  <c r="D19" i="3"/>
  <c r="H19" i="3"/>
  <c r="D18" i="3"/>
  <c r="H18" i="3"/>
  <c r="G17" i="3"/>
  <c r="E17" i="3"/>
  <c r="F17" i="3" s="1"/>
  <c r="E21" i="3"/>
  <c r="F21" i="3" s="1"/>
  <c r="G21" i="3"/>
  <c r="E20" i="3"/>
  <c r="F20" i="3" s="1"/>
  <c r="G20" i="3"/>
  <c r="E19" i="3"/>
  <c r="F19" i="3" s="1"/>
  <c r="G19" i="3"/>
  <c r="E18" i="3"/>
  <c r="F18" i="3" s="1"/>
  <c r="G18" i="3"/>
  <c r="G41" i="3" l="1"/>
  <c r="E41" i="3"/>
  <c r="F41" i="3" s="1"/>
  <c r="J41" i="3"/>
  <c r="K41" i="3" s="1"/>
  <c r="G40" i="3"/>
  <c r="E40" i="3"/>
  <c r="F40" i="3" s="1"/>
  <c r="J40" i="3"/>
  <c r="K40" i="3" s="1"/>
  <c r="G39" i="3"/>
  <c r="E39" i="3"/>
  <c r="F39" i="3" s="1"/>
  <c r="J39" i="3"/>
  <c r="K39" i="3" s="1"/>
  <c r="G38" i="3"/>
  <c r="E38" i="3"/>
  <c r="F38" i="3" s="1"/>
  <c r="J38" i="3"/>
  <c r="K38" i="3" s="1"/>
  <c r="G37" i="3"/>
  <c r="E37" i="3"/>
  <c r="F37" i="3" s="1"/>
  <c r="J37" i="3"/>
  <c r="K37" i="3" s="1"/>
  <c r="G36" i="3"/>
  <c r="E36" i="3"/>
  <c r="F36" i="3" s="1"/>
  <c r="J36" i="3"/>
  <c r="K36" i="3" s="1"/>
  <c r="G31" i="3"/>
  <c r="E31" i="3"/>
  <c r="F31" i="3" s="1"/>
  <c r="J31" i="3"/>
  <c r="K31" i="3" s="1"/>
  <c r="G30" i="3"/>
  <c r="E30" i="3"/>
  <c r="F30" i="3" s="1"/>
  <c r="J30" i="3"/>
  <c r="K30" i="3" s="1"/>
  <c r="G29" i="3"/>
  <c r="E29" i="3"/>
  <c r="F29" i="3" s="1"/>
  <c r="J29" i="3"/>
  <c r="K29" i="3" s="1"/>
  <c r="G28" i="3"/>
  <c r="E28" i="3"/>
  <c r="F28" i="3" s="1"/>
  <c r="J28" i="3"/>
  <c r="K28" i="3" s="1"/>
  <c r="G27" i="3"/>
  <c r="E27" i="3"/>
  <c r="F27" i="3" s="1"/>
  <c r="J27" i="3"/>
  <c r="K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<sst xmlns="http://schemas.openxmlformats.org/spreadsheetml/2006/main" count="3197" uniqueCount="803">
  <si>
    <t xml:space="preserve">SOMA </t>
  </si>
  <si>
    <t>MEDIA</t>
  </si>
  <si>
    <t>CONT.SE E CONT.SES</t>
  </si>
  <si>
    <t>Fruta</t>
  </si>
  <si>
    <t>Valor</t>
  </si>
  <si>
    <t>Carne</t>
  </si>
  <si>
    <t>Aluno</t>
  </si>
  <si>
    <t>Nota</t>
  </si>
  <si>
    <t>Produto</t>
  </si>
  <si>
    <t>Categoria</t>
  </si>
  <si>
    <t>Estoque</t>
  </si>
  <si>
    <t>Preço</t>
  </si>
  <si>
    <t>Desc (%)</t>
  </si>
  <si>
    <t>Maçãs</t>
  </si>
  <si>
    <t>Vaca</t>
  </si>
  <si>
    <t>João</t>
  </si>
  <si>
    <t>Camisa</t>
  </si>
  <si>
    <t>Roupas</t>
  </si>
  <si>
    <t>Laranjas</t>
  </si>
  <si>
    <t>Frango</t>
  </si>
  <si>
    <t>Maria</t>
  </si>
  <si>
    <t>Calça</t>
  </si>
  <si>
    <t>Bananas</t>
  </si>
  <si>
    <t>Porco</t>
  </si>
  <si>
    <t>Carlos</t>
  </si>
  <si>
    <t>Tenis</t>
  </si>
  <si>
    <t>Calçados</t>
  </si>
  <si>
    <t>Limões</t>
  </si>
  <si>
    <t>Peixe</t>
  </si>
  <si>
    <t>Silvera</t>
  </si>
  <si>
    <t>Bolsa</t>
  </si>
  <si>
    <t>Acessórios</t>
  </si>
  <si>
    <t>SOMA &gt;</t>
  </si>
  <si>
    <t>Média &gt;</t>
  </si>
  <si>
    <t>Jaqueta</t>
  </si>
  <si>
    <t>Chapéu</t>
  </si>
  <si>
    <t>Tênis</t>
  </si>
  <si>
    <t>MINIMO E MAXIMO</t>
  </si>
  <si>
    <t>CONT VALORES E CONT VAZIOS</t>
  </si>
  <si>
    <t>Sapatilha</t>
  </si>
  <si>
    <t>Nome</t>
  </si>
  <si>
    <t>Idade</t>
  </si>
  <si>
    <t>Cidade</t>
  </si>
  <si>
    <t>Cargo</t>
  </si>
  <si>
    <t>Departamento</t>
  </si>
  <si>
    <t>Data de Início</t>
  </si>
  <si>
    <t>Salário</t>
  </si>
  <si>
    <t>Saia</t>
  </si>
  <si>
    <t>Ana</t>
  </si>
  <si>
    <t>São Paulo</t>
  </si>
  <si>
    <t>Desenvolvedora</t>
  </si>
  <si>
    <t>TI</t>
  </si>
  <si>
    <t>Óculos</t>
  </si>
  <si>
    <t>Bruno</t>
  </si>
  <si>
    <t>Rio de Janeiro</t>
  </si>
  <si>
    <t>Analista</t>
  </si>
  <si>
    <t>Marketing</t>
  </si>
  <si>
    <t>Designer</t>
  </si>
  <si>
    <t>Qtd na categoria</t>
  </si>
  <si>
    <t>Diana</t>
  </si>
  <si>
    <t>Belo Horizonte</t>
  </si>
  <si>
    <t>Gerente</t>
  </si>
  <si>
    <t>RH</t>
  </si>
  <si>
    <t>MÍNIMO &gt;</t>
  </si>
  <si>
    <t>MÁXIMO &gt;</t>
  </si>
  <si>
    <t>Elisa</t>
  </si>
  <si>
    <t>Curitiba</t>
  </si>
  <si>
    <t>Financeiro</t>
  </si>
  <si>
    <t>Felipe</t>
  </si>
  <si>
    <t>Salvador</t>
  </si>
  <si>
    <t>Desenvolvedor</t>
  </si>
  <si>
    <t>Item</t>
  </si>
  <si>
    <t>Gabriela</t>
  </si>
  <si>
    <t>Porto Alegre</t>
  </si>
  <si>
    <t>Coordenadora</t>
  </si>
  <si>
    <t>Pão</t>
  </si>
  <si>
    <t>Hugo</t>
  </si>
  <si>
    <t>Roscas</t>
  </si>
  <si>
    <t>Isabella</t>
  </si>
  <si>
    <t>Design</t>
  </si>
  <si>
    <t>Biscoitos</t>
  </si>
  <si>
    <t>&gt;=50</t>
  </si>
  <si>
    <t>Bolos</t>
  </si>
  <si>
    <t>Tortas</t>
  </si>
  <si>
    <t>MÍNIMO ou MÁXIMO &gt;</t>
  </si>
  <si>
    <t>SOMASE</t>
  </si>
  <si>
    <t>SOMASES</t>
  </si>
  <si>
    <t>Performance</t>
  </si>
  <si>
    <t>Dev</t>
  </si>
  <si>
    <t>Alta</t>
  </si>
  <si>
    <t>Baixa</t>
  </si>
  <si>
    <t>Média</t>
  </si>
  <si>
    <t>Ricardo</t>
  </si>
  <si>
    <t>Data</t>
  </si>
  <si>
    <t>Total de Custo</t>
  </si>
  <si>
    <t>Total</t>
  </si>
  <si>
    <r>
      <t xml:space="preserve">CADÊ MEU JOGO
</t>
    </r>
    <r>
      <rPr>
        <i/>
        <vertAlign val="superscript"/>
        <sz val="18"/>
        <color theme="2" tint="-0.749992370372631"/>
        <rFont val="Aptos Narrow"/>
        <family val="2"/>
        <scheme val="minor"/>
      </rPr>
      <t>Rastreio de compras de e-commerce baseado em seus códigos de rastreio</t>
    </r>
  </si>
  <si>
    <t>Pedidos que Estão pra Chegar</t>
  </si>
  <si>
    <t>Order ID</t>
  </si>
  <si>
    <t>NOME DA NOTA</t>
  </si>
  <si>
    <t>CONSOLE</t>
  </si>
  <si>
    <t>IDEAL</t>
  </si>
  <si>
    <t>NOME DO JOGO</t>
  </si>
  <si>
    <t>VERSÃO</t>
  </si>
  <si>
    <t>VERSÃO (Ctrl E)</t>
  </si>
  <si>
    <t>XP</t>
  </si>
  <si>
    <t>DLX</t>
  </si>
  <si>
    <t>XZ</t>
  </si>
  <si>
    <t>Pedidos com Problema</t>
  </si>
  <si>
    <t>Pedidos que vão ser devolvidos</t>
  </si>
  <si>
    <t>Pedidos que estão marcados com um determinado Status</t>
  </si>
  <si>
    <t>Shipped</t>
  </si>
  <si>
    <t>Tracking Number</t>
  </si>
  <si>
    <t>Product Name</t>
  </si>
  <si>
    <t>Quantity</t>
  </si>
  <si>
    <t>Unit Price</t>
  </si>
  <si>
    <t>Order Date</t>
  </si>
  <si>
    <t>Order Status</t>
  </si>
  <si>
    <t>Tax Paid</t>
  </si>
  <si>
    <t>Shipping Fee</t>
  </si>
  <si>
    <t>Description</t>
  </si>
  <si>
    <t>Version</t>
  </si>
  <si>
    <t>FQYJB7WVX1BA</t>
  </si>
  <si>
    <t>Bought 1x [Pokémon SoulSilver] - AliExpress [SWT]</t>
  </si>
  <si>
    <t>Game: Pokémon SoulSilver. A must-play for fans!</t>
  </si>
  <si>
    <t>Normal [XP]</t>
  </si>
  <si>
    <t>K9V2ZOC8O311</t>
  </si>
  <si>
    <t>Bought 1x [Pokémon Let's Go, Eevee!] - AliExpress [SWT]</t>
  </si>
  <si>
    <t>Game: Pokémon Let's Go, Eevee!. A must-play for fans!</t>
  </si>
  <si>
    <t>Complete [XZ]!</t>
  </si>
  <si>
    <t>TQW81874SW9B</t>
  </si>
  <si>
    <t>Bought 1x [Mario Tennis Open] - AliExpress [3DS]</t>
  </si>
  <si>
    <t>Delivered</t>
  </si>
  <si>
    <t>Game: Mario Tennis Open. A must-play for fans!</t>
  </si>
  <si>
    <t>Complete [DLX]</t>
  </si>
  <si>
    <t>3OAI38M9Y64J</t>
  </si>
  <si>
    <t>Bought 1x [The Legend of Zelda: Twilight Princess] - AliExpress [SWT]</t>
  </si>
  <si>
    <t>Game: The Legend of Zelda: Twilight Princess. A must-play for fans!</t>
  </si>
  <si>
    <t>NYS1UKKWB3IQ</t>
  </si>
  <si>
    <t>Bought 1x [Super Mario Odyssey] - AliExpress [NDS]</t>
  </si>
  <si>
    <t>Game: Super Mario Odyssey. A must-play for fans!</t>
  </si>
  <si>
    <t>83OT9A31ZM44</t>
  </si>
  <si>
    <t>Bought 1x [Animal Crossing: New Leaf] - AliExpress [NDS]</t>
  </si>
  <si>
    <t>Pending</t>
  </si>
  <si>
    <t>Game: Animal Crossing: New Leaf. A must-play for fans!</t>
  </si>
  <si>
    <t>Normal [V3]!</t>
  </si>
  <si>
    <t>3ECR4N54MIV6</t>
  </si>
  <si>
    <t>Bought 1x [Pokémon Black] - AliExpress [NDS]</t>
  </si>
  <si>
    <t>Game: Pokémon Black. A must-play for fans!</t>
  </si>
  <si>
    <t>DXL5436QAPFJ</t>
  </si>
  <si>
    <t>Bought 1x [Metroid Prime Hunters] - AliExpress [SWT]</t>
  </si>
  <si>
    <t>Game: Metroid Prime Hunters. A must-play for fans!</t>
  </si>
  <si>
    <t>Complete [DLC+]</t>
  </si>
  <si>
    <t>Z10RJ2U971AA</t>
  </si>
  <si>
    <t>Bought 1x [Donkey Kong Country Returns] - AliExpress [SWT]</t>
  </si>
  <si>
    <t>Game: Donkey Kong Country Returns. A must-play for fans!</t>
  </si>
  <si>
    <t>VD8C2P78DFY9</t>
  </si>
  <si>
    <t>Bought 1x [Pokémon Platinum] - AliExpress [NDS]</t>
  </si>
  <si>
    <t>Game: Pokémon Platinum. A must-play for fans!</t>
  </si>
  <si>
    <t>X2RH4QXQTPL0</t>
  </si>
  <si>
    <t>Bought 1x [The Legend of Zelda: Wind Waker] - AliExpress [NDS]</t>
  </si>
  <si>
    <t>Game: The Legend of Zelda: Wind Waker. A must-play for fans!</t>
  </si>
  <si>
    <t>8SLVOSG6EVJR</t>
  </si>
  <si>
    <t>Bought 1x [Fire Emblem: Fates] - AliExpress [SWT]</t>
  </si>
  <si>
    <t>Game: Fire Emblem: Fates. A must-play for fans!</t>
  </si>
  <si>
    <t>BVJ3AB1CIIBS</t>
  </si>
  <si>
    <t>Bought 1x [Donkey Kong Country Returns] - AliExpress [NDS]</t>
  </si>
  <si>
    <t>1G8S19Y8BW8G</t>
  </si>
  <si>
    <t>9L7Z9H8U1YI5</t>
  </si>
  <si>
    <t>Bought 1x [The Legend of Zelda: A Link to the Past] - AliExpress [3DS]</t>
  </si>
  <si>
    <t>Game: The Legend of Zelda: A Link to the Past. A must-play for fans!</t>
  </si>
  <si>
    <t>JP6RJH7RKWZ3</t>
  </si>
  <si>
    <t>Bought 1x [WarioWare Gold] - AliExpress [SWT]</t>
  </si>
  <si>
    <t>Game: WarioWare Gold. A must-play for fans!</t>
  </si>
  <si>
    <t>VAFVXPU4P6WN</t>
  </si>
  <si>
    <t>Bought 1x [Metroid Dread] - AliExpress [NDS]</t>
  </si>
  <si>
    <t>Game: Metroid Dread. A must-play for fans!</t>
  </si>
  <si>
    <t>EAI679D8ELHG</t>
  </si>
  <si>
    <t>Bought 1x [Super Mario Maker] - AliExpress [SWT]</t>
  </si>
  <si>
    <t>Game: Super Mario Maker. A must-play for fans!</t>
  </si>
  <si>
    <t>XJV8I42UXJPM</t>
  </si>
  <si>
    <t>Bought 1x [Splatoon] - AliExpress [NDS]</t>
  </si>
  <si>
    <t>Game: Splatoon. A must-play for fans!</t>
  </si>
  <si>
    <t>TQEYE3JUHVCF</t>
  </si>
  <si>
    <t>Bought 1x [The Legend of Zelda: Skyward Sword] - AliExpress [NDS]</t>
  </si>
  <si>
    <t>Game: The Legend of Zelda: Skyward Sword. A must-play for fans!</t>
  </si>
  <si>
    <t>1RRJR0ZKIS6I</t>
  </si>
  <si>
    <t>Bought 1x [Luigi's Mansion] - AliExpress [SWT]</t>
  </si>
  <si>
    <t>Game: Luigi's Mansion. A must-play for fans!</t>
  </si>
  <si>
    <t>S98PIMZIS1RP</t>
  </si>
  <si>
    <t>Bought 1x [Super Mario Galaxy 2] - AliExpress [NDS]</t>
  </si>
  <si>
    <t>Game: Super Mario Galaxy 2. A must-play for fans!</t>
  </si>
  <si>
    <t>25BGKYQZDQFM</t>
  </si>
  <si>
    <t>Bought 1x [Mario Kart 8 Deluxe] - AliExpress [SWT]</t>
  </si>
  <si>
    <t>Game: Mario Kart 8 Deluxe. A must-play for fans!</t>
  </si>
  <si>
    <t>23F0OV43Q8H8</t>
  </si>
  <si>
    <t>Bought 1x [Fire Emblem: Sacred Stones] - AliExpress [SWT]</t>
  </si>
  <si>
    <t>Game: Fire Emblem: Sacred Stones. A must-play for fans!</t>
  </si>
  <si>
    <t>R3LBB8CCACNU</t>
  </si>
  <si>
    <t>Bought 1x [Paper Mario: The Thousand-Year Door] - AliExpress [NDS]</t>
  </si>
  <si>
    <t>Game: Paper Mario: The Thousand-Year Door. A must-play for fans!</t>
  </si>
  <si>
    <t>B9ZM5EV2B6T8</t>
  </si>
  <si>
    <t>Bought 1x [Pokémon Red] - AliExpress [NDS]</t>
  </si>
  <si>
    <t>Game: Pokémon Red. A must-play for fans!</t>
  </si>
  <si>
    <t>BB69F9E1IO2K</t>
  </si>
  <si>
    <t>Bought 1x [New Super Mario Bros. U] - AliExpress [SWT]</t>
  </si>
  <si>
    <t>Game: New Super Mario Bros. U. A must-play for fans!</t>
  </si>
  <si>
    <t>C75FMWK5QZ5A</t>
  </si>
  <si>
    <t>Bought 1x [Animal Crossing: New Leaf] - AliExpress [SWT]</t>
  </si>
  <si>
    <t>IBDYTUO8B5WV</t>
  </si>
  <si>
    <t>Bought 1x [The Legend of Zelda: A Link Between Worlds] - AliExpress [3DS]</t>
  </si>
  <si>
    <t>Game: The Legend of Zelda: A Link Between Worlds. A must-play for fans!</t>
  </si>
  <si>
    <t>QMHPVDIRK46E</t>
  </si>
  <si>
    <t>Bought 1x [Super Mario 3D Land] - AliExpress [SWT]</t>
  </si>
  <si>
    <t>Game: Super Mario 3D Land. A must-play for fans!</t>
  </si>
  <si>
    <t>4U1XNGSK6N6M</t>
  </si>
  <si>
    <t>Bought 1x [The Legend of Zelda: A Link to the Past] - AliExpress [NDS]</t>
  </si>
  <si>
    <t>SNCIV04KUCQR</t>
  </si>
  <si>
    <t>Bought 1x [WarioWare Gold] - AliExpress [3DS]</t>
  </si>
  <si>
    <t>R6JKWBGVHSKJ</t>
  </si>
  <si>
    <t>Bought 1x [Super Smash Bros. Ultimate] - AliExpress [3DS]</t>
  </si>
  <si>
    <t>Game: Super Smash Bros. Ultimate. A must-play for fans!</t>
  </si>
  <si>
    <t>C66UXXS9QCDK</t>
  </si>
  <si>
    <t>Bought 1x [The Legend of Zelda: Ocarina of Time 3D] - AliExpress [3DS]</t>
  </si>
  <si>
    <t>Game: The Legend of Zelda: Ocarina of Time 3D. A must-play for fans!</t>
  </si>
  <si>
    <t>J7GZGHTV5NL4</t>
  </si>
  <si>
    <t>Bought 1x [Super Mario All-Stars] - AliExpress [NDS]</t>
  </si>
  <si>
    <t>Game: Super Mario All-Stars. A must-play for fans!</t>
  </si>
  <si>
    <t>JDKDDXVOHN5U</t>
  </si>
  <si>
    <t>Bought 1x [Super Mario 64 DS] - AliExpress [NDS]</t>
  </si>
  <si>
    <t>Game: Super Mario 64 DS. A must-play for fans!</t>
  </si>
  <si>
    <t>3MERXK2C7ERV</t>
  </si>
  <si>
    <t>Bought 1x [Mega Man X] - AliExpress [3DS]</t>
  </si>
  <si>
    <t>Game: Mega Man X. A must-play for fans!</t>
  </si>
  <si>
    <t>CPSIL1RNJ8TU</t>
  </si>
  <si>
    <t>Bought 1x [The Legend of Zelda: Minish Cap] - AliExpress [SWT]</t>
  </si>
  <si>
    <t>Game: The Legend of Zelda: Minish Cap. A must-play for fans!</t>
  </si>
  <si>
    <t>O7YRXF19E7VN</t>
  </si>
  <si>
    <t>Bought 1x [Mario Kart 8 Deluxe] - AliExpress [NDS]</t>
  </si>
  <si>
    <t>X0OFFBASII5C</t>
  </si>
  <si>
    <t>Bought 1x [Mario Golf: Super Rush] - AliExpress [NDS]</t>
  </si>
  <si>
    <t>Game: Mario Golf: Super Rush. A must-play for fans!</t>
  </si>
  <si>
    <t>HEDWCPP7LTQ4</t>
  </si>
  <si>
    <t>Bought 1x [Pokémon HeartGold] - AliExpress [NDS]</t>
  </si>
  <si>
    <t>Game: Pokémon HeartGold. A must-play for fans!</t>
  </si>
  <si>
    <t>NRI1WU86OWEI</t>
  </si>
  <si>
    <t>M4TXDUGHKU99</t>
  </si>
  <si>
    <t>Bought 1x [The Legend of Zelda: The Wind Waker HD] - AliExpress [3DS]</t>
  </si>
  <si>
    <t>Game: The Legend of Zelda: The Wind Waker HD. A must-play for fans!</t>
  </si>
  <si>
    <t>89AU4OMTXLBJ</t>
  </si>
  <si>
    <t>Bought 1x [Hyrule Warriors] - AliExpress [3DS]</t>
  </si>
  <si>
    <t>Game: Hyrule Warriors. A must-play for fans!</t>
  </si>
  <si>
    <t>HPUBGCFC5QKA</t>
  </si>
  <si>
    <t>Bought 1x [Pokémon White] - AliExpress [NDS]</t>
  </si>
  <si>
    <t>Game: Pokémon White. A must-play for fans!</t>
  </si>
  <si>
    <t>535IZVQ7TSLJ</t>
  </si>
  <si>
    <t>Bought 1x [Paper Mario: The Thousand-Year Door] - AliExpress [3DS]</t>
  </si>
  <si>
    <t>S8IETMTNN25S</t>
  </si>
  <si>
    <t>Bought 1x [Super Smash Bros. Melee] - AliExpress [3DS]</t>
  </si>
  <si>
    <t>Game: Super Smash Bros. Melee. A must-play for fans!</t>
  </si>
  <si>
    <t>DML313XSBU9K</t>
  </si>
  <si>
    <t>Bought 1x [Super Mario 64 DS] - AliExpress [3DS]</t>
  </si>
  <si>
    <t>UUGI30I4GMCR</t>
  </si>
  <si>
    <t>Bought 1x [The Legend of Zelda: Breath of the Wild - Champions' Ballad] - AliExpress [SWT]</t>
  </si>
  <si>
    <t>Game: The Legend of Zelda: Breath of the Wild - Champions' Ballad. A must-play for fans!</t>
  </si>
  <si>
    <t>PRXOB1BKDCS5</t>
  </si>
  <si>
    <t>Bought 1x [Donkey Kong Country Returns] - AliExpress [3DS]</t>
  </si>
  <si>
    <t>IRK0SQ84MHD3</t>
  </si>
  <si>
    <t>Bought 1x [Pokémon Blue] - AliExpress [3DS]</t>
  </si>
  <si>
    <t>Game: Pokémon Blue. A must-play for fans!</t>
  </si>
  <si>
    <t>VYQXIAH1VFRR</t>
  </si>
  <si>
    <t>F6ELCYK7XGQN</t>
  </si>
  <si>
    <t>Bought 1x [Super Mario 3D Land] - AliExpress [3DS]</t>
  </si>
  <si>
    <t>5C9BN60R5UOU</t>
  </si>
  <si>
    <t>Bought 1x [The Legend of Zelda: Breath of the Wild] - AliExpress [NDS]</t>
  </si>
  <si>
    <t>Game: The Legend of Zelda: Breath of the Wild. A must-play for fans!</t>
  </si>
  <si>
    <t>9U6FZ4HSQSC3</t>
  </si>
  <si>
    <t>6E72QGL1F3MB</t>
  </si>
  <si>
    <t>Bought 1x [Mega Man X] - AliExpress [NDS]</t>
  </si>
  <si>
    <t>JA8IN5Q1OF2E</t>
  </si>
  <si>
    <t>Bought 1x [Mario Kart DS] - AliExpress [SWT]</t>
  </si>
  <si>
    <t>Game: Mario Kart DS. A must-play for fans!</t>
  </si>
  <si>
    <t>U3JXIW8NSU8V</t>
  </si>
  <si>
    <t>Bought 1x [The Legend of Zelda: Four Swords Adventures] - AliExpress [SWT]</t>
  </si>
  <si>
    <t>Game: The Legend of Zelda: Four Swords Adventures. A must-play for fans!</t>
  </si>
  <si>
    <t>9D01LDMYJZ0W</t>
  </si>
  <si>
    <t>MQ21YVK7YX62</t>
  </si>
  <si>
    <t>Bought 1x [Tetris DS] - AliExpress [SWT]</t>
  </si>
  <si>
    <t>Game: Tetris DS. A must-play for fans!</t>
  </si>
  <si>
    <t>GPAIWF2PKPMX</t>
  </si>
  <si>
    <t>FYQZP1OZ46AA</t>
  </si>
  <si>
    <t>5GK4W4X4TF8E</t>
  </si>
  <si>
    <t>44BB5AOPHSFB</t>
  </si>
  <si>
    <t>Z8SUAV7W0WNL</t>
  </si>
  <si>
    <t>Bought 1x [Super Mario Maker] - AliExpress [3DS]</t>
  </si>
  <si>
    <t>ZW8FGSL9G42H</t>
  </si>
  <si>
    <t>Bought 1x [Pokémon Let's Go, Pikachu!] - AliExpress [3DS]</t>
  </si>
  <si>
    <t>Game: Pokémon Let's Go, Pikachu!. A must-play for fans!</t>
  </si>
  <si>
    <t>GC9GL6BRV1FK</t>
  </si>
  <si>
    <t>Bought 1x [Splatoon 2] - AliExpress [3DS]</t>
  </si>
  <si>
    <t>Game: Splatoon 2. A must-play for fans!</t>
  </si>
  <si>
    <t>XZTYCUBYTAUA</t>
  </si>
  <si>
    <t>Bought 1x [Mario &amp; Luigi: Superstar Saga] - AliExpress [SWT]</t>
  </si>
  <si>
    <t>Game: Mario &amp; Luigi: Superstar Saga. A must-play for fans!</t>
  </si>
  <si>
    <t>WO645UXB5A9H</t>
  </si>
  <si>
    <t>NMBPFIZE7YF0</t>
  </si>
  <si>
    <t>Bought 1x [Tetris 99] - AliExpress [NDS]</t>
  </si>
  <si>
    <t>Game: Tetris 99. A must-play for fans!</t>
  </si>
  <si>
    <t>1H12L2QQOLZ2</t>
  </si>
  <si>
    <t>Bought 1x [Super Mario Maker] - AliExpress [NDS]</t>
  </si>
  <si>
    <t>GXLGYZCE8HYW</t>
  </si>
  <si>
    <t>Bought 1x [The Legend of Zelda: Skyward Sword] - AliExpress [SWT]</t>
  </si>
  <si>
    <t>7V6BZZPKPAE7</t>
  </si>
  <si>
    <t>LW8G9GCYS5O0</t>
  </si>
  <si>
    <t>Bought 1x [Animal Crossing: New Leaf] - AliExpress [3DS]</t>
  </si>
  <si>
    <t>DAQMETVEP0F0</t>
  </si>
  <si>
    <t>Bought 1x [The Legend of Zelda: Phantom Hourglass] - AliExpress [3DS]</t>
  </si>
  <si>
    <t>Game: The Legend of Zelda: Phantom Hourglass. A must-play for fans!</t>
  </si>
  <si>
    <t>V5ZYHNE4OH7G</t>
  </si>
  <si>
    <t>VZXVGW2D2W7F</t>
  </si>
  <si>
    <t>Bought 1x [Luigi's Mansion: Dark Moon] - AliExpress [SWT]</t>
  </si>
  <si>
    <t>Game: Luigi's Mansion: Dark Moon. A must-play for fans!</t>
  </si>
  <si>
    <t>INL9OZ4FLL8H</t>
  </si>
  <si>
    <t>Bought 1x [Metroid Dread] - AliExpress [3DS]</t>
  </si>
  <si>
    <t>DCT4U1RW5D2S</t>
  </si>
  <si>
    <t>Bought 1x [Pokémon Moon] - AliExpress [NDS]</t>
  </si>
  <si>
    <t>Game: Pokémon Moon. A must-play for fans!</t>
  </si>
  <si>
    <t>3FKHQ9D7RD9V</t>
  </si>
  <si>
    <t>Bought 1x [The Legend of Zelda: Breath of the Wild] - AliExpress [SWT]</t>
  </si>
  <si>
    <t>PL4NPIMW5KX4</t>
  </si>
  <si>
    <t>Bought 1x [Pokémon Blue] - AliExpress [SWT]</t>
  </si>
  <si>
    <t>WBIV9KPDI6QQ</t>
  </si>
  <si>
    <t>Bought 1x [The Legend of Zelda: Minish Cap] - AliExpress [3DS]</t>
  </si>
  <si>
    <t>9OIDPBJK4K9R</t>
  </si>
  <si>
    <t>Bought 1x [Donkey Kong Country: Tropical Freeze] - AliExpress [NDS]</t>
  </si>
  <si>
    <t>Game: Donkey Kong Country: Tropical Freeze. A must-play for fans!</t>
  </si>
  <si>
    <t>4YYSZ4I2NNFR</t>
  </si>
  <si>
    <t>Bought 1x [Mario &amp; Luigi: Bowser's Inside Story] - AliExpress [NDS]</t>
  </si>
  <si>
    <t>Game: Mario &amp; Luigi: Bowser's Inside Story. A must-play for fans!</t>
  </si>
  <si>
    <t>WB8ZVL1OK62E</t>
  </si>
  <si>
    <t>Bought 1x [Pokémon Blue] - AliExpress [NDS]</t>
  </si>
  <si>
    <t>YMFIBB6BLOS4</t>
  </si>
  <si>
    <t>Bought 1x [Super Mario Party] - AliExpress [3DS]</t>
  </si>
  <si>
    <t>Game: Super Mario Party. A must-play for fans!</t>
  </si>
  <si>
    <t>0LHXAN6Z5HLC</t>
  </si>
  <si>
    <t>Bought 1x [Hyrule Warriors] - AliExpress [NDS]</t>
  </si>
  <si>
    <t>3AEZS929CK2S</t>
  </si>
  <si>
    <t>7B5BCC65NKV6</t>
  </si>
  <si>
    <t>VLG41V2TIRHW</t>
  </si>
  <si>
    <t>DG5KJ7DCDM8L</t>
  </si>
  <si>
    <t>Bought 1x [Mario Golf: Super Rush] - AliExpress [3DS]</t>
  </si>
  <si>
    <t>CU96U0HETLRI</t>
  </si>
  <si>
    <t>Bought 1x [Hyrule Warriors] - AliExpress [SWT]</t>
  </si>
  <si>
    <t>7UHKGWDLWC60</t>
  </si>
  <si>
    <t>5S6AHO4G4BRJ</t>
  </si>
  <si>
    <t>Bought 1x [Super Mario Galaxy] - AliExpress [3DS]</t>
  </si>
  <si>
    <t>Game: Super Mario Galaxy. A must-play for fans!</t>
  </si>
  <si>
    <t>DGVFBO8R3YMY</t>
  </si>
  <si>
    <t>Bought 1x [Pokémon Let's Go, Pikachu!] - AliExpress [SWT]</t>
  </si>
  <si>
    <t>WEAIMY1A5VB9</t>
  </si>
  <si>
    <t>Bought 1x [Yoshi's Crafted World] - AliExpress [SWT]</t>
  </si>
  <si>
    <t>Game: Yoshi's Crafted World. A must-play for fans!</t>
  </si>
  <si>
    <t>IUWA9H833MM1</t>
  </si>
  <si>
    <t>Bought 1x [Luigi's Mansion] - AliExpress [NDS]</t>
  </si>
  <si>
    <t>XYQA7KM2P4D3</t>
  </si>
  <si>
    <t>Bought 1x [Fire Emblem: Sacred Stones] - AliExpress [3DS]</t>
  </si>
  <si>
    <t>OMG5F54YC0W6</t>
  </si>
  <si>
    <t>Bought 1x [Yoshi's Crafted World] - AliExpress [3DS]</t>
  </si>
  <si>
    <t>VRY0LE9LS6C3</t>
  </si>
  <si>
    <t>Bought 1x [Pokémon Sun] - AliExpress [SWT]</t>
  </si>
  <si>
    <t>Game: Pokémon Sun. A must-play for fans!</t>
  </si>
  <si>
    <t>Pedido_ID</t>
  </si>
  <si>
    <t>Cliente_Nome</t>
  </si>
  <si>
    <t>Marca</t>
  </si>
  <si>
    <t>Preço(R$)</t>
  </si>
  <si>
    <t>Desconto(%)</t>
  </si>
  <si>
    <t>Quantidade</t>
  </si>
  <si>
    <t>Marketplace</t>
  </si>
  <si>
    <t>Forma_Pagamento</t>
  </si>
  <si>
    <t>Status_Pedido</t>
  </si>
  <si>
    <t>Data_Compra</t>
  </si>
  <si>
    <t>Ano</t>
  </si>
  <si>
    <t>Mes</t>
  </si>
  <si>
    <t>Dia</t>
  </si>
  <si>
    <t>Dia da semana</t>
  </si>
  <si>
    <t>Column1</t>
  </si>
  <si>
    <t>CEP_Entrega</t>
  </si>
  <si>
    <t>Avaliação_Cliente</t>
  </si>
  <si>
    <t>Comentário</t>
  </si>
  <si>
    <t>Column2</t>
  </si>
  <si>
    <t>Column3</t>
  </si>
  <si>
    <t>Data limite</t>
  </si>
  <si>
    <t>Dif dias</t>
  </si>
  <si>
    <t>Rafael Mendes</t>
  </si>
  <si>
    <t>Headset Surround</t>
  </si>
  <si>
    <t>HyperX</t>
  </si>
  <si>
    <t>Kabum</t>
  </si>
  <si>
    <t>Pix</t>
  </si>
  <si>
    <t>Confirmado</t>
  </si>
  <si>
    <t>64533-527</t>
  </si>
  <si>
    <t>Lucas Ferreira</t>
  </si>
  <si>
    <t>Mousepad Extra Grande</t>
  </si>
  <si>
    <t>Redragon</t>
  </si>
  <si>
    <t>Submarino</t>
  </si>
  <si>
    <t>Boleto</t>
  </si>
  <si>
    <t>Entregue</t>
  </si>
  <si>
    <t>78408-505</t>
  </si>
  <si>
    <t>Produto incrível!</t>
  </si>
  <si>
    <t>Teclado Mecânico</t>
  </si>
  <si>
    <t>Amazon</t>
  </si>
  <si>
    <t>Cancelado</t>
  </si>
  <si>
    <t>15716-571</t>
  </si>
  <si>
    <t>Fernando Costa</t>
  </si>
  <si>
    <t>Controle sem fio</t>
  </si>
  <si>
    <t>Razer</t>
  </si>
  <si>
    <t>26612-494</t>
  </si>
  <si>
    <t>Mouse Gamer RGB</t>
  </si>
  <si>
    <t>x</t>
  </si>
  <si>
    <t>12947-705</t>
  </si>
  <si>
    <t>Corsair</t>
  </si>
  <si>
    <t>15952-563</t>
  </si>
  <si>
    <t>Cadeira Gamer</t>
  </si>
  <si>
    <t>Magazine Luiza</t>
  </si>
  <si>
    <t>84188-530</t>
  </si>
  <si>
    <t>Atraso na entrega.</t>
  </si>
  <si>
    <t>Ana Beatriz</t>
  </si>
  <si>
    <t>ASUS</t>
  </si>
  <si>
    <t>Shoppe</t>
  </si>
  <si>
    <t>Enviado</t>
  </si>
  <si>
    <t>54505-353</t>
  </si>
  <si>
    <t>Cartão de Crédito</t>
  </si>
  <si>
    <t>39485-519</t>
  </si>
  <si>
    <t>Bruna Silva</t>
  </si>
  <si>
    <t>SteelSeries</t>
  </si>
  <si>
    <t>79624-533</t>
  </si>
  <si>
    <t>Ótima qualidade!</t>
  </si>
  <si>
    <t>Logitech</t>
  </si>
  <si>
    <t>Paypal</t>
  </si>
  <si>
    <t>60973-896</t>
  </si>
  <si>
    <t>89649-989</t>
  </si>
  <si>
    <t>Monitor 144Hz</t>
  </si>
  <si>
    <t>39884-583</t>
  </si>
  <si>
    <t>41338-251</t>
  </si>
  <si>
    <t>45288-540</t>
  </si>
  <si>
    <t>Carlos Eduardo</t>
  </si>
  <si>
    <t>23919-245</t>
  </si>
  <si>
    <t>64371-609</t>
  </si>
  <si>
    <t>48632-592</t>
  </si>
  <si>
    <t>13326-725</t>
  </si>
  <si>
    <t>90501-357</t>
  </si>
  <si>
    <t>96861-180</t>
  </si>
  <si>
    <t>27757-360</t>
  </si>
  <si>
    <t>95614-314</t>
  </si>
  <si>
    <t>32176-971</t>
  </si>
  <si>
    <t>Juliana Souza</t>
  </si>
  <si>
    <t>Webcam Full HD</t>
  </si>
  <si>
    <t>54254-405</t>
  </si>
  <si>
    <t>20867-377</t>
  </si>
  <si>
    <t>45055-153</t>
  </si>
  <si>
    <t>41170-145</t>
  </si>
  <si>
    <t>47880-411</t>
  </si>
  <si>
    <t>40454-279</t>
  </si>
  <si>
    <t>82615-630</t>
  </si>
  <si>
    <t>Mercado Livre</t>
  </si>
  <si>
    <t>17817-584</t>
  </si>
  <si>
    <t>AliExpress</t>
  </si>
  <si>
    <t>32916-301</t>
  </si>
  <si>
    <t>45344-631</t>
  </si>
  <si>
    <t>10504-359</t>
  </si>
  <si>
    <t>70691-803</t>
  </si>
  <si>
    <t>Elgato</t>
  </si>
  <si>
    <t>29686-616</t>
  </si>
  <si>
    <t>30537-907</t>
  </si>
  <si>
    <t>54922-409</t>
  </si>
  <si>
    <t>Mateus Lima</t>
  </si>
  <si>
    <t>55599-109</t>
  </si>
  <si>
    <t>59454-694</t>
  </si>
  <si>
    <t>70469-825</t>
  </si>
  <si>
    <t>74738-345</t>
  </si>
  <si>
    <t>18919-476</t>
  </si>
  <si>
    <t>57496-176</t>
  </si>
  <si>
    <t>31296-615</t>
  </si>
  <si>
    <t>44557-651</t>
  </si>
  <si>
    <t>39476-363</t>
  </si>
  <si>
    <t>50500-524</t>
  </si>
  <si>
    <t>75322-747</t>
  </si>
  <si>
    <t>72302-139</t>
  </si>
  <si>
    <t>91831-135</t>
  </si>
  <si>
    <t>73392-479</t>
  </si>
  <si>
    <t>Pichau</t>
  </si>
  <si>
    <t>17191-734</t>
  </si>
  <si>
    <t>EVGA</t>
  </si>
  <si>
    <t>79993-274</t>
  </si>
  <si>
    <t>95207-337</t>
  </si>
  <si>
    <t>Atendeu minhas expectativas!</t>
  </si>
  <si>
    <t>55807-831</t>
  </si>
  <si>
    <t>AOC</t>
  </si>
  <si>
    <t>82048-441</t>
  </si>
  <si>
    <t>87453-171</t>
  </si>
  <si>
    <t>80395-241</t>
  </si>
  <si>
    <t>30755-388</t>
  </si>
  <si>
    <t>30309-791</t>
  </si>
  <si>
    <t>68697-970</t>
  </si>
  <si>
    <t>80758-618</t>
  </si>
  <si>
    <t>94441-877</t>
  </si>
  <si>
    <t>86695-442</t>
  </si>
  <si>
    <t>76860-187</t>
  </si>
  <si>
    <t>Gabriel Martins</t>
  </si>
  <si>
    <t>66445-420</t>
  </si>
  <si>
    <t>78597-650</t>
  </si>
  <si>
    <t>Fonte 750W</t>
  </si>
  <si>
    <t>76970-702</t>
  </si>
  <si>
    <t>21124-112</t>
  </si>
  <si>
    <t>91020-618</t>
  </si>
  <si>
    <t>70000-197</t>
  </si>
  <si>
    <t>Gabinete RGB</t>
  </si>
  <si>
    <t>62628-733</t>
  </si>
  <si>
    <t>99569-107</t>
  </si>
  <si>
    <t>51360-314</t>
  </si>
  <si>
    <t>45818-985</t>
  </si>
  <si>
    <t>17415-195</t>
  </si>
  <si>
    <t>89790-688</t>
  </si>
  <si>
    <t>68195-896</t>
  </si>
  <si>
    <t>47783-947</t>
  </si>
  <si>
    <t>38307-622</t>
  </si>
  <si>
    <t>38259-739</t>
  </si>
  <si>
    <t>34102-433</t>
  </si>
  <si>
    <t>26599-940</t>
  </si>
  <si>
    <t>Isabela Andrade</t>
  </si>
  <si>
    <t>36495-731</t>
  </si>
  <si>
    <t>32617-332</t>
  </si>
  <si>
    <t>50589-554</t>
  </si>
  <si>
    <t>76955-879</t>
  </si>
  <si>
    <t>19857-441</t>
  </si>
  <si>
    <t>42561-554</t>
  </si>
  <si>
    <t>49142-955</t>
  </si>
  <si>
    <t>29566-723</t>
  </si>
  <si>
    <t>95702-796</t>
  </si>
  <si>
    <t>92934-833</t>
  </si>
  <si>
    <t>82701-704</t>
  </si>
  <si>
    <t>96783-833</t>
  </si>
  <si>
    <t>29849-389</t>
  </si>
  <si>
    <t>79446-499</t>
  </si>
  <si>
    <t>18665-743</t>
  </si>
  <si>
    <t>83277-256</t>
  </si>
  <si>
    <t>52169-549</t>
  </si>
  <si>
    <t>94643-552</t>
  </si>
  <si>
    <t>78691-320</t>
  </si>
  <si>
    <t>48875-731</t>
  </si>
  <si>
    <t>77670-162</t>
  </si>
  <si>
    <t>62933-914</t>
  </si>
  <si>
    <t>19683-375</t>
  </si>
  <si>
    <t>99655-178</t>
  </si>
  <si>
    <t>85963-420</t>
  </si>
  <si>
    <t>48229-622</t>
  </si>
  <si>
    <t>33545-210</t>
  </si>
  <si>
    <t>64949-160</t>
  </si>
  <si>
    <t>95491-526</t>
  </si>
  <si>
    <t>42758-618</t>
  </si>
  <si>
    <t>50718-119</t>
  </si>
  <si>
    <t>93652-590</t>
  </si>
  <si>
    <t>29987-962</t>
  </si>
  <si>
    <t>62458-531</t>
  </si>
  <si>
    <t>98742-888</t>
  </si>
  <si>
    <t>39651-863</t>
  </si>
  <si>
    <t>71760-562</t>
  </si>
  <si>
    <t>43077-441</t>
  </si>
  <si>
    <t>92380-383</t>
  </si>
  <si>
    <t>79984-983</t>
  </si>
  <si>
    <t>66250-744</t>
  </si>
  <si>
    <t>78061-736</t>
  </si>
  <si>
    <t>30268-199</t>
  </si>
  <si>
    <t>92793-329</t>
  </si>
  <si>
    <t>84339-646</t>
  </si>
  <si>
    <t>75405-169</t>
  </si>
  <si>
    <t>53960-325</t>
  </si>
  <si>
    <t>48817-225</t>
  </si>
  <si>
    <t>89768-869</t>
  </si>
  <si>
    <t>99796-628</t>
  </si>
  <si>
    <t>16171-457</t>
  </si>
  <si>
    <t>95634-935</t>
  </si>
  <si>
    <t>88100-680</t>
  </si>
  <si>
    <t>61005-542</t>
  </si>
  <si>
    <t>49577-459</t>
  </si>
  <si>
    <t>75093-972</t>
  </si>
  <si>
    <t>46344-696</t>
  </si>
  <si>
    <t>50375-261</t>
  </si>
  <si>
    <t>24425-400</t>
  </si>
  <si>
    <t>37788-802</t>
  </si>
  <si>
    <t>84018-108</t>
  </si>
  <si>
    <t>56254-453</t>
  </si>
  <si>
    <t>35386-354</t>
  </si>
  <si>
    <t>21574-893</t>
  </si>
  <si>
    <t>45059-697</t>
  </si>
  <si>
    <t>48918-574</t>
  </si>
  <si>
    <t>92012-554</t>
  </si>
  <si>
    <t>68317-113</t>
  </si>
  <si>
    <t>33528-788</t>
  </si>
  <si>
    <t>88413-815</t>
  </si>
  <si>
    <t>48363-351</t>
  </si>
  <si>
    <t>73652-733</t>
  </si>
  <si>
    <t>23738-210</t>
  </si>
  <si>
    <t>47575-757</t>
  </si>
  <si>
    <t>56613-190</t>
  </si>
  <si>
    <t>73709-485</t>
  </si>
  <si>
    <t>49050-912</t>
  </si>
  <si>
    <t>87941-363</t>
  </si>
  <si>
    <t>96955-918</t>
  </si>
  <si>
    <t>65998-858</t>
  </si>
  <si>
    <t>70150-348</t>
  </si>
  <si>
    <t>68394-529</t>
  </si>
  <si>
    <t>98122-784</t>
  </si>
  <si>
    <t>79526-710</t>
  </si>
  <si>
    <t>35685-313</t>
  </si>
  <si>
    <t>33251-405</t>
  </si>
  <si>
    <t>23558-154</t>
  </si>
  <si>
    <t>72031-971</t>
  </si>
  <si>
    <t>66511-257</t>
  </si>
  <si>
    <t>86427-813</t>
  </si>
  <si>
    <t>96584-718</t>
  </si>
  <si>
    <t>58662-769</t>
  </si>
  <si>
    <t>17789-286</t>
  </si>
  <si>
    <t>70663-535</t>
  </si>
  <si>
    <t>33741-950</t>
  </si>
  <si>
    <t>93602-757</t>
  </si>
  <si>
    <t>68203-779</t>
  </si>
  <si>
    <t>55269-244</t>
  </si>
  <si>
    <t>17155-124</t>
  </si>
  <si>
    <t>10931-386</t>
  </si>
  <si>
    <t>86685-708</t>
  </si>
  <si>
    <t>19707-574</t>
  </si>
  <si>
    <t>49336-487</t>
  </si>
  <si>
    <t>59198-788</t>
  </si>
  <si>
    <t>68617-798</t>
  </si>
  <si>
    <t>95233-590</t>
  </si>
  <si>
    <t>61189-167</t>
  </si>
  <si>
    <t>39786-135</t>
  </si>
  <si>
    <t>98949-629</t>
  </si>
  <si>
    <t>22734-366</t>
  </si>
  <si>
    <t>11346-415</t>
  </si>
  <si>
    <t>97831-470</t>
  </si>
  <si>
    <t>89579-985</t>
  </si>
  <si>
    <t>69838-804</t>
  </si>
  <si>
    <t>29824-600</t>
  </si>
  <si>
    <t>30278-534</t>
  </si>
  <si>
    <t>71089-267</t>
  </si>
  <si>
    <t>91113-379</t>
  </si>
  <si>
    <t>42538-141</t>
  </si>
  <si>
    <t>Entrega demorou demais.</t>
  </si>
  <si>
    <t>88687-526</t>
  </si>
  <si>
    <t>Produto veio com defeito.</t>
  </si>
  <si>
    <t>86326-869</t>
  </si>
  <si>
    <t>Atendimento ruim.</t>
  </si>
  <si>
    <t>63890-997</t>
  </si>
  <si>
    <t>45208-603</t>
  </si>
  <si>
    <t>Não recomendo.</t>
  </si>
  <si>
    <t>69984-346</t>
  </si>
  <si>
    <t>97173-622</t>
  </si>
  <si>
    <t>75529-891</t>
  </si>
  <si>
    <t>Qualidade inferior ao esperado.</t>
  </si>
  <si>
    <t>87187-534</t>
  </si>
  <si>
    <t>85768-610</t>
  </si>
  <si>
    <t>70119-297</t>
  </si>
  <si>
    <t>53239-465</t>
  </si>
  <si>
    <t>79929-774</t>
  </si>
  <si>
    <t>54672-529</t>
  </si>
  <si>
    <t>89080-652</t>
  </si>
  <si>
    <t>96469-853</t>
  </si>
  <si>
    <t>21009-684</t>
  </si>
  <si>
    <t>79165-999</t>
  </si>
  <si>
    <t>71927-974</t>
  </si>
  <si>
    <t>89278-490</t>
  </si>
  <si>
    <t>31681-777</t>
  </si>
  <si>
    <t>90774-591</t>
  </si>
  <si>
    <t>57351-372</t>
  </si>
  <si>
    <t>24126-919</t>
  </si>
  <si>
    <t>74304-600</t>
  </si>
  <si>
    <t>19733-367</t>
  </si>
  <si>
    <t>39559-692</t>
  </si>
  <si>
    <t>25367-590</t>
  </si>
  <si>
    <t>32877-471</t>
  </si>
  <si>
    <t>21038-902</t>
  </si>
  <si>
    <t>92674-572</t>
  </si>
  <si>
    <t>32221-896</t>
  </si>
  <si>
    <t>47421-322</t>
  </si>
  <si>
    <t>14770-595</t>
  </si>
  <si>
    <t>48040-837</t>
  </si>
  <si>
    <t>88434-952</t>
  </si>
  <si>
    <t>81276-272</t>
  </si>
  <si>
    <t>41319-628</t>
  </si>
  <si>
    <t>19510-450</t>
  </si>
  <si>
    <t>99805-695</t>
  </si>
  <si>
    <t>60531-687</t>
  </si>
  <si>
    <t>17001-908</t>
  </si>
  <si>
    <t>50138-841</t>
  </si>
  <si>
    <t>78165-489</t>
  </si>
  <si>
    <t>36023-280</t>
  </si>
  <si>
    <t>75189-931</t>
  </si>
  <si>
    <t>11369-616</t>
  </si>
  <si>
    <t>75658-930</t>
  </si>
  <si>
    <t>43652-542</t>
  </si>
  <si>
    <t>52741-499</t>
  </si>
  <si>
    <t>12688-293</t>
  </si>
  <si>
    <t>92841-163</t>
  </si>
  <si>
    <t>43543-703</t>
  </si>
  <si>
    <t>82368-622</t>
  </si>
  <si>
    <t>48964-494</t>
  </si>
  <si>
    <t>66096-750</t>
  </si>
  <si>
    <t>75808-452</t>
  </si>
  <si>
    <t>72261-320</t>
  </si>
  <si>
    <t>46957-756</t>
  </si>
  <si>
    <t>92994-608</t>
  </si>
  <si>
    <t>87051-100</t>
  </si>
  <si>
    <t>61260-232</t>
  </si>
  <si>
    <t>62424-215</t>
  </si>
  <si>
    <t>14676-520</t>
  </si>
  <si>
    <t>65003-772</t>
  </si>
  <si>
    <t>62299-844</t>
  </si>
  <si>
    <t>44782-776</t>
  </si>
  <si>
    <t>37426-614</t>
  </si>
  <si>
    <t>88820-434</t>
  </si>
  <si>
    <t>96540-389</t>
  </si>
  <si>
    <t>37608-382</t>
  </si>
  <si>
    <t>38036-243</t>
  </si>
  <si>
    <t>71558-802</t>
  </si>
  <si>
    <t>81750-883</t>
  </si>
  <si>
    <t>39266-666</t>
  </si>
  <si>
    <t>65652-354</t>
  </si>
  <si>
    <t>73319-705</t>
  </si>
  <si>
    <t>59116-706</t>
  </si>
  <si>
    <t>85198-290</t>
  </si>
  <si>
    <t>98785-714</t>
  </si>
  <si>
    <t>17683-613</t>
  </si>
  <si>
    <t>17470-528</t>
  </si>
  <si>
    <t>48493-759</t>
  </si>
  <si>
    <t>94113-448</t>
  </si>
  <si>
    <t>11867-489</t>
  </si>
  <si>
    <t>52696-926</t>
  </si>
  <si>
    <t>62439-339</t>
  </si>
  <si>
    <t>21275-235</t>
  </si>
  <si>
    <t>75767-846</t>
  </si>
  <si>
    <t>55354-532</t>
  </si>
  <si>
    <t>89845-359</t>
  </si>
  <si>
    <t>10872-633</t>
  </si>
  <si>
    <t>63793-341</t>
  </si>
  <si>
    <t>20134-897</t>
  </si>
  <si>
    <t>99569-835</t>
  </si>
  <si>
    <t>47652-257</t>
  </si>
  <si>
    <t>17251-113</t>
  </si>
  <si>
    <t>31942-906</t>
  </si>
  <si>
    <t>99348-265</t>
  </si>
  <si>
    <t>53643-217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</si>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</sst>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</numFmts>
  <fonts count="10">
    <font>
      <sz val="11"/>
      <color theme="1"/>
      <name val="Aptos Narrow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Calibri"/>
      <scheme val="minor"/>
    </font>
    <font>
      <sz val="11"/>
      <color rgb="FF9C5700"/>
      <name val="Calibri"/>
      <scheme val="minor"/>
    </font>
    <font>
      <b/>
      <sz val="11"/>
      <color theme="0"/>
      <name val="Aptos Narrow"/>
      <family val="2"/>
      <scheme val="minor"/>
    </font>
    <font>
      <b/>
      <vertAlign val="superscript"/>
      <sz val="18"/>
      <color theme="9" tint="-0.249977111117893"/>
      <name val="Aptos Narrow"/>
      <family val="2"/>
      <scheme val="minor"/>
    </font>
    <font>
      <i/>
      <vertAlign val="superscript"/>
      <sz val="18"/>
      <color theme="2" tint="-0.74999237037263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rgb="FF08B0A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6FCA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/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1" tint="0.34998626667073579"/>
      </right>
      <top style="thin">
        <color theme="0" tint="-0.14996795556505021"/>
      </top>
      <bottom/>
      <diagonal/>
    </border>
    <border>
      <left style="thin">
        <color theme="1" tint="0.34998626667073579"/>
      </left>
      <right/>
      <top style="thin">
        <color theme="0" tint="-0.14996795556505021"/>
      </top>
      <bottom style="thin">
        <color theme="1" tint="0.34998626667073579"/>
      </bottom>
      <diagonal/>
    </border>
    <border>
      <left/>
      <right/>
      <top style="thin">
        <color theme="0" tint="-0.14996795556505021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0" tint="-0.14996795556505021"/>
      </top>
      <bottom style="thin">
        <color theme="1" tint="0.34998626667073579"/>
      </bottom>
      <diagonal/>
    </border>
    <border>
      <left/>
      <right/>
      <top/>
      <bottom style="thick">
        <color rgb="FF08B0A3"/>
      </bottom>
      <diagonal/>
    </border>
  </borders>
  <cellStyleXfs count="9">
    <xf numFmtId="0" fontId="0" fillId="0" borderId="0"/>
    <xf numFmtId="0" fontId="1" fillId="2" borderId="0" applyNumberFormat="0" applyBorder="0" applyProtection="0"/>
    <xf numFmtId="0" fontId="2" fillId="0" borderId="0"/>
    <xf numFmtId="0" fontId="2" fillId="3" borderId="0"/>
    <xf numFmtId="0" fontId="2" fillId="4" borderId="1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16" applyNumberFormat="0" applyFill="0" applyAlignment="0" applyProtection="0"/>
    <xf numFmtId="0" fontId="6" fillId="5" borderId="0" applyNumberFormat="0" applyBorder="0" applyAlignment="0" applyProtection="0"/>
  </cellStyleXfs>
  <cellXfs count="107">
    <xf numFmtId="0" fontId="0" fillId="0" borderId="0" xfId="0"/>
    <xf numFmtId="0" fontId="2" fillId="3" borderId="2" xfId="3" applyBorder="1" applyAlignment="1">
      <alignment horizontal="left"/>
    </xf>
    <xf numFmtId="0" fontId="2" fillId="3" borderId="2" xfId="3" applyBorder="1" applyAlignment="1">
      <alignment horizontal="right"/>
    </xf>
    <xf numFmtId="0" fontId="3" fillId="0" borderId="0" xfId="2" applyFont="1" applyAlignment="1">
      <alignment horizontal="left"/>
    </xf>
    <xf numFmtId="0" fontId="2" fillId="4" borderId="3" xfId="4" applyBorder="1" applyAlignment="1">
      <alignment horizontal="right"/>
    </xf>
    <xf numFmtId="0" fontId="1" fillId="2" borderId="4" xfId="1" applyBorder="1"/>
    <xf numFmtId="0" fontId="1" fillId="2" borderId="0" xfId="1" applyBorder="1" applyAlignment="1">
      <alignment horizontal="right"/>
    </xf>
    <xf numFmtId="0" fontId="2" fillId="0" borderId="0" xfId="2" applyAlignment="1">
      <alignment horizontal="right"/>
    </xf>
    <xf numFmtId="0" fontId="1" fillId="2" borderId="0" xfId="1" applyBorder="1" applyAlignment="1">
      <alignment horizontal="left"/>
    </xf>
    <xf numFmtId="0" fontId="1" fillId="2" borderId="5" xfId="1" applyBorder="1" applyAlignment="1">
      <alignment horizontal="right"/>
    </xf>
    <xf numFmtId="0" fontId="2" fillId="3" borderId="6" xfId="3" applyBorder="1" applyAlignment="1">
      <alignment horizontal="left"/>
    </xf>
    <xf numFmtId="0" fontId="2" fillId="3" borderId="7" xfId="3" applyBorder="1" applyAlignment="1">
      <alignment horizontal="right"/>
    </xf>
    <xf numFmtId="0" fontId="3" fillId="0" borderId="8" xfId="2" applyFont="1" applyBorder="1" applyAlignment="1">
      <alignment horizontal="left"/>
    </xf>
    <xf numFmtId="0" fontId="2" fillId="4" borderId="9" xfId="4" applyBorder="1" applyAlignment="1">
      <alignment horizontal="right"/>
    </xf>
    <xf numFmtId="0" fontId="2" fillId="0" borderId="10" xfId="2" applyBorder="1" applyAlignment="1">
      <alignment horizontal="right"/>
    </xf>
    <xf numFmtId="0" fontId="3" fillId="0" borderId="10" xfId="2" applyFont="1" applyBorder="1" applyAlignment="1">
      <alignment horizontal="left"/>
    </xf>
    <xf numFmtId="0" fontId="2" fillId="4" borderId="11" xfId="4" applyBorder="1" applyAlignment="1">
      <alignment horizontal="right"/>
    </xf>
    <xf numFmtId="0" fontId="2" fillId="3" borderId="6" xfId="3" applyBorder="1"/>
    <xf numFmtId="0" fontId="3" fillId="0" borderId="4" xfId="2" applyFont="1" applyBorder="1" applyAlignment="1">
      <alignment horizontal="left"/>
    </xf>
    <xf numFmtId="0" fontId="2" fillId="4" borderId="15" xfId="4" applyBorder="1" applyAlignment="1">
      <alignment horizontal="right"/>
    </xf>
    <xf numFmtId="0" fontId="2" fillId="0" borderId="4" xfId="2" applyBorder="1" applyAlignment="1">
      <alignment horizontal="left"/>
    </xf>
    <xf numFmtId="0" fontId="2" fillId="0" borderId="0" xfId="2" applyAlignment="1">
      <alignment horizontal="left"/>
    </xf>
    <xf numFmtId="0" fontId="2" fillId="0" borderId="5" xfId="2" applyBorder="1" applyAlignment="1">
      <alignment horizontal="right"/>
    </xf>
    <xf numFmtId="0" fontId="2" fillId="3" borderId="2" xfId="3" applyBorder="1" applyAlignment="1">
      <alignment horizontal="center"/>
    </xf>
    <xf numFmtId="0" fontId="0" fillId="0" borderId="0" xfId="0" applyAlignment="1">
      <alignment horizontal="center"/>
    </xf>
    <xf numFmtId="0" fontId="2" fillId="3" borderId="7" xfId="3" applyBorder="1" applyAlignment="1">
      <alignment horizontal="center"/>
    </xf>
    <xf numFmtId="2" fontId="2" fillId="4" borderId="11" xfId="4" applyNumberFormat="1" applyBorder="1" applyAlignment="1">
      <alignment horizontal="center"/>
    </xf>
    <xf numFmtId="14" fontId="2" fillId="3" borderId="2" xfId="3" applyNumberFormat="1" applyBorder="1" applyAlignment="1">
      <alignment horizontal="left"/>
    </xf>
    <xf numFmtId="0" fontId="1" fillId="2" borderId="0" xfId="1" applyBorder="1"/>
    <xf numFmtId="0" fontId="1" fillId="2" borderId="5" xfId="1" applyBorder="1"/>
    <xf numFmtId="44" fontId="2" fillId="3" borderId="7" xfId="6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20" xfId="0" applyBorder="1"/>
    <xf numFmtId="44" fontId="2" fillId="3" borderId="2" xfId="6" applyFont="1" applyFill="1" applyBorder="1" applyAlignment="1">
      <alignment horizontal="center"/>
    </xf>
    <xf numFmtId="0" fontId="2" fillId="3" borderId="2" xfId="3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6" xfId="3" applyBorder="1" applyAlignment="1">
      <alignment horizontal="center"/>
    </xf>
    <xf numFmtId="14" fontId="2" fillId="3" borderId="7" xfId="3" applyNumberFormat="1" applyBorder="1" applyAlignment="1">
      <alignment horizontal="center"/>
    </xf>
    <xf numFmtId="0" fontId="2" fillId="3" borderId="21" xfId="3" applyBorder="1" applyAlignment="1">
      <alignment horizontal="center" vertical="center"/>
    </xf>
    <xf numFmtId="44" fontId="2" fillId="3" borderId="22" xfId="6" applyFont="1" applyFill="1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21" xfId="3" applyBorder="1" applyAlignment="1">
      <alignment horizontal="center"/>
    </xf>
    <xf numFmtId="0" fontId="2" fillId="3" borderId="22" xfId="3" applyBorder="1" applyAlignment="1">
      <alignment horizontal="center"/>
    </xf>
    <xf numFmtId="44" fontId="2" fillId="3" borderId="23" xfId="6" applyFont="1" applyFill="1" applyBorder="1" applyAlignment="1">
      <alignment horizontal="center"/>
    </xf>
    <xf numFmtId="14" fontId="2" fillId="3" borderId="6" xfId="3" applyNumberFormat="1" applyBorder="1" applyAlignment="1">
      <alignment horizontal="left"/>
    </xf>
    <xf numFmtId="0" fontId="2" fillId="3" borderId="7" xfId="3" applyBorder="1" applyAlignment="1">
      <alignment horizontal="left"/>
    </xf>
    <xf numFmtId="14" fontId="2" fillId="3" borderId="21" xfId="3" applyNumberFormat="1" applyBorder="1" applyAlignment="1">
      <alignment horizontal="left"/>
    </xf>
    <xf numFmtId="0" fontId="2" fillId="3" borderId="23" xfId="3" applyBorder="1" applyAlignment="1">
      <alignment horizontal="left"/>
    </xf>
    <xf numFmtId="2" fontId="2" fillId="3" borderId="7" xfId="3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3" borderId="6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2" xfId="3" applyBorder="1" applyAlignment="1">
      <alignment horizontal="center" vertical="center"/>
    </xf>
    <xf numFmtId="0" fontId="0" fillId="6" borderId="0" xfId="0" applyFill="1"/>
    <xf numFmtId="0" fontId="7" fillId="6" borderId="24" xfId="0" applyFont="1" applyFill="1" applyBorder="1"/>
    <xf numFmtId="0" fontId="7" fillId="6" borderId="25" xfId="0" applyFont="1" applyFill="1" applyBorder="1"/>
    <xf numFmtId="0" fontId="7" fillId="7" borderId="25" xfId="0" applyFont="1" applyFill="1" applyBorder="1"/>
    <xf numFmtId="0" fontId="7" fillId="6" borderId="26" xfId="0" applyFont="1" applyFill="1" applyBorder="1"/>
    <xf numFmtId="0" fontId="0" fillId="0" borderId="27" xfId="0" applyBorder="1"/>
    <xf numFmtId="0" fontId="0" fillId="0" borderId="28" xfId="0" applyBorder="1"/>
    <xf numFmtId="164" fontId="0" fillId="0" borderId="28" xfId="0" applyNumberFormat="1" applyBorder="1"/>
    <xf numFmtId="14" fontId="0" fillId="0" borderId="28" xfId="5" applyNumberFormat="1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64" fontId="0" fillId="0" borderId="31" xfId="0" applyNumberFormat="1" applyBorder="1"/>
    <xf numFmtId="14" fontId="0" fillId="0" borderId="31" xfId="5" applyNumberFormat="1" applyFont="1" applyFill="1" applyBorder="1"/>
    <xf numFmtId="0" fontId="0" fillId="0" borderId="32" xfId="0" applyBorder="1"/>
    <xf numFmtId="0" fontId="5" fillId="8" borderId="33" xfId="7" applyFill="1" applyBorder="1"/>
    <xf numFmtId="0" fontId="7" fillId="6" borderId="0" xfId="0" applyFont="1" applyFill="1" applyAlignment="1">
      <alignment horizontal="center"/>
    </xf>
    <xf numFmtId="0" fontId="7" fillId="6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0" borderId="8" xfId="0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6" fillId="5" borderId="0" xfId="8"/>
    <xf numFmtId="14" fontId="0" fillId="0" borderId="0" xfId="0" applyNumberFormat="1"/>
    <xf numFmtId="14" fontId="0" fillId="9" borderId="0" xfId="0" applyNumberFormat="1" applyFill="1"/>
    <xf numFmtId="0" fontId="0" fillId="9" borderId="0" xfId="0" applyFill="1"/>
    <xf numFmtId="1" fontId="0" fillId="9" borderId="0" xfId="0" applyNumberFormat="1" applyFill="1"/>
    <xf numFmtId="1" fontId="0" fillId="0" borderId="0" xfId="0" applyNumberFormat="1"/>
    <xf numFmtId="14" fontId="0" fillId="10" borderId="0" xfId="0" applyNumberFormat="1" applyFill="1"/>
    <xf numFmtId="0" fontId="0" fillId="10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3" borderId="0" xfId="0" applyFont="1" applyFill="1" applyAlignment="1">
      <alignment horizontal="left" vertical="top" wrapText="1" indent="10"/>
    </xf>
    <xf numFmtId="0" fontId="0" fillId="3" borderId="0" xfId="0" applyFill="1" applyAlignment="1">
      <alignment horizontal="left" vertical="top" indent="10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</cellXfs>
  <cellStyles count="9">
    <cellStyle name="Cabeçalho 3 2" xfId="1" xr:uid="{CDD37752-00F1-4FAF-94E0-6F75A910332E}"/>
    <cellStyle name="Célula amarela" xfId="4" xr:uid="{B52319A9-8218-4EA1-B7AC-0AECCA1B19C5}"/>
    <cellStyle name="Célula cinza" xfId="3" xr:uid="{3F9C15C7-0D2B-4E21-94D2-E7F9C1E010A4}"/>
    <cellStyle name="Comma" xfId="5" builtinId="3"/>
    <cellStyle name="Currency" xfId="6" builtinId="4"/>
    <cellStyle name="Heading 1" xfId="7" builtinId="16"/>
    <cellStyle name="Neutral" xfId="8" builtinId="28"/>
    <cellStyle name="Normal" xfId="0" builtinId="0"/>
    <cellStyle name="Normal 2" xfId="2" xr:uid="{33761E9C-6F90-4D79-8FEB-DD23F28B5434}"/>
  </cellStyles>
  <dxfs count="11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9" formatCode="m/d/yyyy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180975</xdr:rowOff>
    </xdr:from>
    <xdr:to>
      <xdr:col>1</xdr:col>
      <xdr:colOff>895350</xdr:colOff>
      <xdr:row>10</xdr:row>
      <xdr:rowOff>161925</xdr:rowOff>
    </xdr:to>
    <xdr:pic>
      <xdr:nvPicPr>
        <xdr:cNvPr id="2" name="Picture 1" descr="The Legend Of Zelda: The Minish Cap The Legend Of Zelda: The Wind Waker The  Legend">
          <a:extLst>
            <a:ext uri="{FF2B5EF4-FFF2-40B4-BE49-F238E27FC236}">
              <a16:creationId xmlns:a16="http://schemas.microsoft.com/office/drawing/2014/main" id="{3E8BFD70-5FDE-4DEE-8CCF-5D36F0001576}"/>
            </a:ext>
            <a:ext uri="{147F2762-F138-4A5C-976F-8EAC2B608ADB}">
              <a16:predDERef xmlns:a16="http://schemas.microsoft.com/office/drawing/2014/main" pred="{B958711F-A3EC-41B5-9F55-7697CB31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4061" b="97293" l="10000" r="94756">
                      <a14:foregroundMark x1="40854" y1="41879" x2="40854" y2="26513"/>
                      <a14:foregroundMark x1="38293" y1="33599" x2="40000" y2="51194"/>
                      <a14:foregroundMark x1="34878" y1="74204" x2="32683" y2="97293"/>
                      <a14:foregroundMark x1="67927" y1="24204" x2="68780" y2="7245"/>
                      <a14:foregroundMark x1="68780" y1="7245" x2="72195" y2="4061"/>
                      <a14:backgroundMark x1="94878" y1="53503" x2="91463" y2="94427"/>
                      <a14:backgroundMark x1="91463" y1="94427" x2="91463" y2="94427"/>
                      <a14:backgroundMark x1="85854" y1="87022" x2="91951" y2="75637"/>
                      <a14:backgroundMark x1="91951" y1="79618" x2="88293" y2="98806"/>
                      <a14:backgroundMark x1="88293" y1="98806" x2="87683" y2="99841"/>
                      <a14:backgroundMark x1="87195" y1="94108" x2="82927" y2="74204"/>
                      <a14:backgroundMark x1="84634" y1="74204" x2="99268" y2="52389"/>
                      <a14:backgroundMark x1="86341" y1="73965" x2="88902" y2="97532"/>
                      <a14:backgroundMark x1="88902" y1="93869" x2="84634" y2="88694"/>
                      <a14:backgroundMark x1="79024" y1="92118" x2="89390" y2="94666"/>
                      <a14:backgroundMark x1="89756" y1="94666" x2="81585" y2="926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61975"/>
          <a:ext cx="9906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A2CB9-BBEB-4373-82BC-D46A23CF4BF0}" name="Table1" displayName="Table1" ref="A1:W304" totalsRowShown="0">
  <autoFilter ref="A1:W304" xr:uid="{5BAA2CB9-BBEB-4373-82BC-D46A23CF4BF0}"/>
  <tableColumns count="23">
    <tableColumn id="1" xr3:uid="{2E9B9ED8-380A-4661-A1A3-A006F66F6638}" name="Pedido_ID"/>
    <tableColumn id="2" xr3:uid="{3753D786-E4A2-48DF-93CA-DB88AFEC5FA6}" name="Cliente_Nome"/>
    <tableColumn id="3" xr3:uid="{CEA15D9F-AEA4-43DF-8D2E-8CD2583EDC88}" name="Produto"/>
    <tableColumn id="4" xr3:uid="{D806D8AB-CCA3-4EDD-ACE0-DB3144432482}" name="Marca"/>
    <tableColumn id="5" xr3:uid="{843E2EA5-0397-4A0A-A963-CEB85038050A}" name="Preço(R$)"/>
    <tableColumn id="6" xr3:uid="{97312A4E-3163-4140-92CA-613F03E5AD1C}" name="Desconto(%)"/>
    <tableColumn id="7" xr3:uid="{95B2606E-F02C-4469-A841-8EDB27B1D2CD}" name="Quantidade"/>
    <tableColumn id="8" xr3:uid="{4FB4A38F-C767-43F5-A64A-045A4766318D}" name="Marketplace"/>
    <tableColumn id="9" xr3:uid="{F3E7D07A-1E27-49A6-B629-3E313E5F3A3D}" name="Forma_Pagamento"/>
    <tableColumn id="10" xr3:uid="{3E263BCD-BE5C-4710-B37B-9E0B47998904}" name="Status_Pedido"/>
    <tableColumn id="17" xr3:uid="{CC87A002-0C71-4E70-B4AF-DFD48E5EA8DB}" name="Data_Compra" dataDxfId="9"/>
    <tableColumn id="16" xr3:uid="{95E97314-C081-4B24-9B6D-6791D78EB392}" name="Ano" dataDxfId="8">
      <calculatedColumnFormula>YEAR(Table1[[#This Row],[Data_Compra]])</calculatedColumnFormula>
    </tableColumn>
    <tableColumn id="15" xr3:uid="{AF12C820-1240-48F6-A811-C8B3359B1608}" name="Mes" dataDxfId="7">
      <calculatedColumnFormula>MONTH(Table1[[#This Row],[Data_Compra]])</calculatedColumnFormula>
    </tableColumn>
    <tableColumn id="11" xr3:uid="{17BC9B91-AEB9-481E-B23D-BC5AB2DAEF51}" name="Dia" dataDxfId="6">
      <calculatedColumnFormula>DAY(Table1[[#This Row],[Data_Compra]])</calculatedColumnFormula>
    </tableColumn>
    <tableColumn id="18" xr3:uid="{5EE784E7-BFE6-4AFB-AD02-976AD87E2C59}" name="Dia da semana" dataDxfId="5">
      <calculatedColumnFormula>WEEKDAY(Table1[[#This Row],[Data_Compra]],1)</calculatedColumnFormula>
    </tableColumn>
    <tableColumn id="19" xr3:uid="{AD71EDBF-8BDC-4C57-82CD-4EE69AA43CFC}" name="Column1" dataDxfId="4">
      <calculatedColumnFormula>ISNUMBER(Table1[[#This Row],[Data_Compra]])</calculatedColumnFormula>
    </tableColumn>
    <tableColumn id="12" xr3:uid="{DC6D0E05-B9B4-4F94-9F33-9D28E47A73BA}" name="CEP_Entrega"/>
    <tableColumn id="13" xr3:uid="{D43487F5-2294-411A-8AC2-3D8DF39F3590}" name="Avaliação_Cliente"/>
    <tableColumn id="14" xr3:uid="{8A460106-DCCC-4C68-A5AA-08BD28AD0516}" name="Comentário"/>
    <tableColumn id="20" xr3:uid="{F672EBE7-513D-40A6-BB60-B8CB61D7B544}" name="Column2" dataDxfId="3">
      <calculatedColumnFormula>YEAR(Table1[[#This Row],[Data_Compra]])&gt;2024</calculatedColumnFormula>
    </tableColumn>
    <tableColumn id="21" xr3:uid="{92B63C9B-0FB4-4C63-899F-97DCA281B1B3}" name="Column3" dataDxfId="2">
      <calculatedColumnFormula>IFERROR(AND(ISNUMBER(Table1[[#This Row],[Data_Compra]]),YEAR(Table1[[#This Row],[Data_Compra]])&gt;2000),FALSE)</calculatedColumnFormula>
    </tableColumn>
    <tableColumn id="22" xr3:uid="{89FC63EC-B35D-4FBC-9B25-E67311671458}" name="Data limite" dataDxfId="1">
      <calculatedColumnFormula>IFERROR(EOMONTH(Table1[[#This Row],[Data_Compra]],0),"")</calculatedColumnFormula>
    </tableColumn>
    <tableColumn id="23" xr3:uid="{CBAA8504-D435-4F09-BDC3-43E8D4627ED1}" name="Dif dias" dataDxfId="0">
      <calculatedColumnFormula>DATEDIF(Table1[[#This Row],[Data_Compra]],Table1[[#This Row],[Data limite]],"D")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3"/>
  <sheetViews>
    <sheetView topLeftCell="B1" workbookViewId="0">
      <selection activeCell="X14" sqref="X14"/>
    </sheetView>
  </sheetViews>
  <sheetFormatPr defaultRowHeight="15"/>
  <cols>
    <col min="2" max="2" width="22.42578125" bestFit="1" customWidth="1"/>
    <col min="3" max="3" width="13.85546875" bestFit="1" customWidth="1"/>
    <col min="5" max="5" width="11" bestFit="1" customWidth="1"/>
    <col min="6" max="6" width="13" bestFit="1" customWidth="1"/>
    <col min="7" max="7" width="4.5703125" customWidth="1"/>
    <col min="8" max="8" width="4.85546875" customWidth="1"/>
    <col min="9" max="9" width="14" customWidth="1"/>
    <col min="10" max="10" width="8.5703125" customWidth="1"/>
    <col min="11" max="11" width="6.5703125" customWidth="1"/>
    <col min="12" max="12" width="8.28515625" customWidth="1"/>
    <col min="13" max="13" width="6.85546875" customWidth="1"/>
    <col min="14" max="14" width="6" customWidth="1"/>
    <col min="15" max="15" width="10.85546875" bestFit="1" customWidth="1"/>
    <col min="16" max="17" width="4.85546875" customWidth="1"/>
    <col min="18" max="18" width="10.42578125" bestFit="1" customWidth="1"/>
    <col min="19" max="20" width="15.85546875" bestFit="1" customWidth="1"/>
    <col min="22" max="22" width="8.5703125" bestFit="1" customWidth="1"/>
  </cols>
  <sheetData>
    <row r="2" spans="2:22">
      <c r="B2" s="96" t="s">
        <v>0</v>
      </c>
      <c r="C2" s="97"/>
      <c r="D2" s="97"/>
      <c r="E2" s="97"/>
      <c r="F2" s="98"/>
      <c r="I2" s="96" t="s">
        <v>1</v>
      </c>
      <c r="J2" s="98"/>
      <c r="R2" s="96" t="s">
        <v>2</v>
      </c>
      <c r="S2" s="97"/>
      <c r="T2" s="97"/>
      <c r="U2" s="97"/>
      <c r="V2" s="98"/>
    </row>
    <row r="3" spans="2:22">
      <c r="B3" s="5" t="s">
        <v>3</v>
      </c>
      <c r="C3" s="6" t="s">
        <v>4</v>
      </c>
      <c r="D3" s="7"/>
      <c r="E3" s="8" t="s">
        <v>5</v>
      </c>
      <c r="F3" s="9" t="s">
        <v>4</v>
      </c>
      <c r="I3" s="5" t="s">
        <v>6</v>
      </c>
      <c r="J3" s="9" t="s">
        <v>7</v>
      </c>
      <c r="R3" s="38" t="s">
        <v>8</v>
      </c>
      <c r="S3" s="39" t="s">
        <v>9</v>
      </c>
      <c r="T3" s="39" t="s">
        <v>10</v>
      </c>
      <c r="U3" s="39" t="s">
        <v>11</v>
      </c>
      <c r="V3" s="40" t="s">
        <v>12</v>
      </c>
    </row>
    <row r="4" spans="2:22">
      <c r="B4" s="10" t="s">
        <v>13</v>
      </c>
      <c r="C4" s="2">
        <v>50</v>
      </c>
      <c r="D4" s="7"/>
      <c r="E4" s="1" t="s">
        <v>14</v>
      </c>
      <c r="F4" s="11">
        <v>50</v>
      </c>
      <c r="I4" s="10" t="s">
        <v>15</v>
      </c>
      <c r="J4" s="25">
        <f ca="1">RANDBETWEEN(1,10)</f>
        <v>9</v>
      </c>
      <c r="R4" s="10" t="s">
        <v>16</v>
      </c>
      <c r="S4" s="1" t="s">
        <v>17</v>
      </c>
      <c r="T4" s="1">
        <v>50</v>
      </c>
      <c r="U4" s="1">
        <v>39.9</v>
      </c>
      <c r="V4" s="55">
        <v>10</v>
      </c>
    </row>
    <row r="5" spans="2:22">
      <c r="B5" s="10" t="s">
        <v>18</v>
      </c>
      <c r="C5" s="2">
        <v>20</v>
      </c>
      <c r="D5" s="7"/>
      <c r="E5" s="1" t="s">
        <v>19</v>
      </c>
      <c r="F5" s="11">
        <v>30</v>
      </c>
      <c r="I5" s="10" t="s">
        <v>20</v>
      </c>
      <c r="J5" s="25">
        <f t="shared" ref="J5:J7" ca="1" si="0">RANDBETWEEN(1,10)</f>
        <v>3</v>
      </c>
      <c r="R5" s="10" t="s">
        <v>21</v>
      </c>
      <c r="S5" s="1" t="s">
        <v>17</v>
      </c>
      <c r="T5" s="1">
        <v>30</v>
      </c>
      <c r="U5" s="1">
        <v>79.900000000000006</v>
      </c>
      <c r="V5" s="55">
        <v>15</v>
      </c>
    </row>
    <row r="6" spans="2:22">
      <c r="B6" s="10" t="s">
        <v>22</v>
      </c>
      <c r="C6" s="2">
        <v>60</v>
      </c>
      <c r="D6" s="7"/>
      <c r="E6" s="1" t="s">
        <v>23</v>
      </c>
      <c r="F6" s="11">
        <v>10</v>
      </c>
      <c r="I6" s="10" t="s">
        <v>24</v>
      </c>
      <c r="J6" s="25">
        <f t="shared" ca="1" si="0"/>
        <v>9</v>
      </c>
      <c r="R6" s="10" t="s">
        <v>25</v>
      </c>
      <c r="S6" s="1" t="s">
        <v>26</v>
      </c>
      <c r="T6" s="1">
        <v>20</v>
      </c>
      <c r="U6" s="1">
        <v>129.9</v>
      </c>
      <c r="V6" s="55">
        <v>5</v>
      </c>
    </row>
    <row r="7" spans="2:22">
      <c r="B7" s="10" t="s">
        <v>27</v>
      </c>
      <c r="C7" s="2">
        <v>40</v>
      </c>
      <c r="D7" s="7"/>
      <c r="E7" s="1" t="s">
        <v>28</v>
      </c>
      <c r="F7" s="11">
        <v>50</v>
      </c>
      <c r="I7" s="10" t="s">
        <v>29</v>
      </c>
      <c r="J7" s="25">
        <f t="shared" ca="1" si="0"/>
        <v>2</v>
      </c>
      <c r="R7" s="10" t="s">
        <v>30</v>
      </c>
      <c r="S7" s="1" t="s">
        <v>31</v>
      </c>
      <c r="T7" s="1">
        <v>15</v>
      </c>
      <c r="U7" s="1">
        <v>149.9</v>
      </c>
      <c r="V7" s="55">
        <v>20</v>
      </c>
    </row>
    <row r="8" spans="2:22">
      <c r="B8" s="12" t="s">
        <v>32</v>
      </c>
      <c r="C8" s="13">
        <f>SUM(C4:C7)</f>
        <v>170</v>
      </c>
      <c r="D8" s="14"/>
      <c r="E8" s="15" t="s">
        <v>32</v>
      </c>
      <c r="F8" s="16">
        <f>SUM(F4:F7)</f>
        <v>140</v>
      </c>
      <c r="I8" s="12" t="s">
        <v>33</v>
      </c>
      <c r="J8" s="26">
        <f ca="1">AVERAGE(J4:J7)</f>
        <v>5.75</v>
      </c>
      <c r="R8" s="10" t="s">
        <v>34</v>
      </c>
      <c r="S8" s="1" t="s">
        <v>17</v>
      </c>
      <c r="T8" s="1">
        <v>25</v>
      </c>
      <c r="U8" s="1">
        <v>199.9</v>
      </c>
      <c r="V8" s="55">
        <v>10</v>
      </c>
    </row>
    <row r="9" spans="2:22">
      <c r="R9" s="10" t="s">
        <v>35</v>
      </c>
      <c r="S9" s="1" t="s">
        <v>31</v>
      </c>
      <c r="T9" s="1">
        <v>40</v>
      </c>
      <c r="U9" s="1">
        <v>39.9</v>
      </c>
      <c r="V9" s="55">
        <v>30</v>
      </c>
    </row>
    <row r="10" spans="2:22">
      <c r="R10" s="10" t="s">
        <v>36</v>
      </c>
      <c r="S10" s="1" t="s">
        <v>26</v>
      </c>
      <c r="T10" s="1">
        <v>10</v>
      </c>
      <c r="U10" s="1">
        <v>199.9</v>
      </c>
      <c r="V10" s="55">
        <v>5</v>
      </c>
    </row>
    <row r="11" spans="2:22">
      <c r="B11" s="96" t="s">
        <v>37</v>
      </c>
      <c r="C11" s="97"/>
      <c r="D11" s="97"/>
      <c r="E11" s="97"/>
      <c r="F11" s="98"/>
      <c r="I11" s="96" t="s">
        <v>38</v>
      </c>
      <c r="J11" s="97"/>
      <c r="K11" s="97"/>
      <c r="L11" s="97"/>
      <c r="M11" s="97"/>
      <c r="N11" s="97"/>
      <c r="O11" s="98"/>
      <c r="R11" s="10" t="s">
        <v>39</v>
      </c>
      <c r="S11" s="1" t="s">
        <v>26</v>
      </c>
      <c r="T11" s="1">
        <v>60</v>
      </c>
      <c r="U11" s="1">
        <v>89.9</v>
      </c>
      <c r="V11" s="55">
        <v>10</v>
      </c>
    </row>
    <row r="12" spans="2:22">
      <c r="B12" s="5" t="s">
        <v>3</v>
      </c>
      <c r="C12" s="6" t="s">
        <v>4</v>
      </c>
      <c r="D12" s="7"/>
      <c r="E12" s="8" t="s">
        <v>5</v>
      </c>
      <c r="F12" s="9" t="s">
        <v>4</v>
      </c>
      <c r="I12" s="5" t="s">
        <v>40</v>
      </c>
      <c r="J12" s="6" t="s">
        <v>41</v>
      </c>
      <c r="K12" s="28" t="s">
        <v>42</v>
      </c>
      <c r="L12" s="28" t="s">
        <v>43</v>
      </c>
      <c r="M12" s="28" t="s">
        <v>44</v>
      </c>
      <c r="N12" s="28" t="s">
        <v>45</v>
      </c>
      <c r="O12" s="29" t="s">
        <v>46</v>
      </c>
      <c r="R12" s="10" t="s">
        <v>47</v>
      </c>
      <c r="S12" s="1" t="s">
        <v>17</v>
      </c>
      <c r="T12" s="1">
        <v>80</v>
      </c>
      <c r="U12" s="1">
        <v>59.9</v>
      </c>
      <c r="V12" s="55">
        <v>25</v>
      </c>
    </row>
    <row r="13" spans="2:22">
      <c r="B13" s="10" t="s">
        <v>13</v>
      </c>
      <c r="C13" s="2">
        <v>10</v>
      </c>
      <c r="D13" s="7"/>
      <c r="E13" s="1" t="s">
        <v>14</v>
      </c>
      <c r="F13" s="11">
        <v>70</v>
      </c>
      <c r="I13" s="10" t="s">
        <v>48</v>
      </c>
      <c r="J13" s="1">
        <v>30</v>
      </c>
      <c r="K13" s="1" t="s">
        <v>49</v>
      </c>
      <c r="L13" s="1" t="s">
        <v>50</v>
      </c>
      <c r="M13" s="1" t="s">
        <v>51</v>
      </c>
      <c r="N13" s="27">
        <v>43952</v>
      </c>
      <c r="O13" s="30">
        <v>5000</v>
      </c>
      <c r="R13" s="10" t="s">
        <v>52</v>
      </c>
      <c r="S13" s="1" t="s">
        <v>31</v>
      </c>
      <c r="T13" s="1">
        <v>45</v>
      </c>
      <c r="U13" s="1">
        <v>299.89999999999998</v>
      </c>
      <c r="V13" s="55">
        <v>15</v>
      </c>
    </row>
    <row r="14" spans="2:22">
      <c r="B14" s="10" t="s">
        <v>18</v>
      </c>
      <c r="C14" s="2">
        <v>60</v>
      </c>
      <c r="D14" s="7"/>
      <c r="E14" s="1" t="s">
        <v>19</v>
      </c>
      <c r="F14" s="11">
        <v>30</v>
      </c>
      <c r="I14" s="10" t="s">
        <v>53</v>
      </c>
      <c r="J14" s="1"/>
      <c r="K14" s="1" t="s">
        <v>54</v>
      </c>
      <c r="L14" s="1" t="s">
        <v>55</v>
      </c>
      <c r="M14" s="1" t="s">
        <v>56</v>
      </c>
      <c r="N14" s="27">
        <v>43174</v>
      </c>
      <c r="O14" s="30">
        <v>4000</v>
      </c>
      <c r="R14" s="31"/>
      <c r="V14" s="32"/>
    </row>
    <row r="15" spans="2:22">
      <c r="B15" s="10" t="s">
        <v>22</v>
      </c>
      <c r="C15" s="2">
        <v>5</v>
      </c>
      <c r="D15" s="7"/>
      <c r="E15" s="1" t="s">
        <v>23</v>
      </c>
      <c r="F15" s="11">
        <v>10</v>
      </c>
      <c r="I15" s="10" t="s">
        <v>24</v>
      </c>
      <c r="J15" s="1">
        <v>30</v>
      </c>
      <c r="K15" s="1"/>
      <c r="L15" s="1" t="s">
        <v>57</v>
      </c>
      <c r="M15" s="1"/>
      <c r="N15" s="27">
        <v>44357</v>
      </c>
      <c r="O15" s="30">
        <v>4500</v>
      </c>
      <c r="R15" s="45" t="s">
        <v>9</v>
      </c>
      <c r="S15" s="46" t="s">
        <v>58</v>
      </c>
      <c r="T15" s="56"/>
      <c r="V15" s="32"/>
    </row>
    <row r="16" spans="2:22">
      <c r="B16" s="10" t="s">
        <v>27</v>
      </c>
      <c r="C16" s="2">
        <v>40</v>
      </c>
      <c r="D16" s="7"/>
      <c r="E16" s="1" t="s">
        <v>28</v>
      </c>
      <c r="F16" s="11">
        <v>50</v>
      </c>
      <c r="I16" s="10" t="s">
        <v>59</v>
      </c>
      <c r="J16" s="1">
        <v>28</v>
      </c>
      <c r="K16" s="1" t="s">
        <v>60</v>
      </c>
      <c r="L16" s="1" t="s">
        <v>61</v>
      </c>
      <c r="M16" s="1" t="s">
        <v>62</v>
      </c>
      <c r="N16" s="27">
        <v>43668</v>
      </c>
      <c r="O16" s="30">
        <v>6200</v>
      </c>
      <c r="R16" s="57" t="s">
        <v>31</v>
      </c>
      <c r="S16" s="37">
        <f>COUNTIF(S4:S13,R16)</f>
        <v>3</v>
      </c>
      <c r="T16" s="56"/>
      <c r="V16" s="32"/>
    </row>
    <row r="17" spans="2:22">
      <c r="B17" s="18" t="s">
        <v>63</v>
      </c>
      <c r="C17" s="4">
        <f>MIN(C13:C16)</f>
        <v>5</v>
      </c>
      <c r="D17" s="7"/>
      <c r="E17" s="3" t="s">
        <v>64</v>
      </c>
      <c r="F17" s="19">
        <f>MAX(F13:F16)</f>
        <v>70</v>
      </c>
      <c r="I17" s="10" t="s">
        <v>65</v>
      </c>
      <c r="J17" s="1">
        <v>35</v>
      </c>
      <c r="K17" s="1" t="s">
        <v>66</v>
      </c>
      <c r="L17" s="1" t="s">
        <v>55</v>
      </c>
      <c r="M17" s="1" t="s">
        <v>67</v>
      </c>
      <c r="N17" s="27">
        <v>43052</v>
      </c>
      <c r="O17" s="30">
        <v>4800</v>
      </c>
      <c r="R17" s="58"/>
      <c r="S17" s="56"/>
      <c r="T17" s="56"/>
      <c r="V17" s="32"/>
    </row>
    <row r="18" spans="2:22">
      <c r="B18" s="20"/>
      <c r="C18" s="7"/>
      <c r="D18" s="7"/>
      <c r="E18" s="21"/>
      <c r="F18" s="22"/>
      <c r="I18" s="10" t="s">
        <v>68</v>
      </c>
      <c r="J18" s="1">
        <v>26</v>
      </c>
      <c r="K18" s="1" t="s">
        <v>69</v>
      </c>
      <c r="L18" s="1" t="s">
        <v>70</v>
      </c>
      <c r="M18" s="1" t="s">
        <v>51</v>
      </c>
      <c r="N18" s="27">
        <v>44416</v>
      </c>
      <c r="O18" s="30">
        <v>5200</v>
      </c>
      <c r="R18" s="45" t="s">
        <v>8</v>
      </c>
      <c r="S18" s="46" t="s">
        <v>9</v>
      </c>
      <c r="T18" s="46" t="s">
        <v>58</v>
      </c>
      <c r="V18" s="32"/>
    </row>
    <row r="19" spans="2:22">
      <c r="B19" s="5" t="s">
        <v>71</v>
      </c>
      <c r="C19" s="6" t="s">
        <v>4</v>
      </c>
      <c r="D19" s="7"/>
      <c r="E19" s="8" t="s">
        <v>71</v>
      </c>
      <c r="F19" s="9" t="s">
        <v>4</v>
      </c>
      <c r="I19" s="10" t="s">
        <v>72</v>
      </c>
      <c r="J19" s="1"/>
      <c r="K19" s="1" t="s">
        <v>73</v>
      </c>
      <c r="L19" s="1" t="s">
        <v>74</v>
      </c>
      <c r="M19" s="1"/>
      <c r="N19" s="27">
        <v>43865</v>
      </c>
      <c r="O19" s="30">
        <v>6000</v>
      </c>
      <c r="R19" s="57" t="s">
        <v>34</v>
      </c>
      <c r="S19" s="37" t="s">
        <v>17</v>
      </c>
      <c r="T19" s="37">
        <f>COUNTIFS(R4:R13,R19,S4:S13,S19)</f>
        <v>1</v>
      </c>
      <c r="V19" s="32"/>
    </row>
    <row r="20" spans="2:22">
      <c r="B20" s="17" t="s">
        <v>75</v>
      </c>
      <c r="C20" s="2">
        <v>50</v>
      </c>
      <c r="D20" s="7"/>
      <c r="E20" s="1" t="s">
        <v>75</v>
      </c>
      <c r="F20" s="11">
        <v>50</v>
      </c>
      <c r="I20" s="10" t="s">
        <v>76</v>
      </c>
      <c r="J20" s="1">
        <v>40</v>
      </c>
      <c r="K20" s="1" t="s">
        <v>49</v>
      </c>
      <c r="L20" s="1" t="s">
        <v>55</v>
      </c>
      <c r="M20" s="1" t="s">
        <v>67</v>
      </c>
      <c r="N20" s="27">
        <v>42259</v>
      </c>
      <c r="O20" s="30">
        <v>5400</v>
      </c>
      <c r="R20" s="31"/>
      <c r="V20" s="32"/>
    </row>
    <row r="21" spans="2:22">
      <c r="B21" s="17" t="s">
        <v>77</v>
      </c>
      <c r="C21" s="2">
        <v>100</v>
      </c>
      <c r="D21" s="7"/>
      <c r="E21" s="1" t="s">
        <v>77</v>
      </c>
      <c r="F21" s="11">
        <v>100</v>
      </c>
      <c r="I21" s="10" t="s">
        <v>78</v>
      </c>
      <c r="J21" s="1">
        <v>27</v>
      </c>
      <c r="K21" s="1" t="s">
        <v>54</v>
      </c>
      <c r="L21" s="1" t="s">
        <v>57</v>
      </c>
      <c r="M21" s="1" t="s">
        <v>79</v>
      </c>
      <c r="N21" s="27">
        <v>43800</v>
      </c>
      <c r="O21" s="30">
        <v>4200</v>
      </c>
      <c r="R21" s="45" t="s">
        <v>9</v>
      </c>
      <c r="S21" s="46" t="s">
        <v>10</v>
      </c>
      <c r="T21" s="46" t="s">
        <v>58</v>
      </c>
      <c r="V21" s="32"/>
    </row>
    <row r="22" spans="2:22">
      <c r="B22" s="17" t="s">
        <v>80</v>
      </c>
      <c r="C22" s="2">
        <v>40</v>
      </c>
      <c r="D22" s="7"/>
      <c r="E22" s="1" t="s">
        <v>80</v>
      </c>
      <c r="F22" s="11">
        <v>40</v>
      </c>
      <c r="I22" s="10" t="s">
        <v>15</v>
      </c>
      <c r="J22" s="1">
        <v>34</v>
      </c>
      <c r="K22" s="1" t="s">
        <v>60</v>
      </c>
      <c r="L22" s="1" t="s">
        <v>70</v>
      </c>
      <c r="M22" s="1" t="s">
        <v>51</v>
      </c>
      <c r="N22" s="27">
        <v>43245</v>
      </c>
      <c r="O22" s="30">
        <v>5600</v>
      </c>
      <c r="R22" s="43" t="s">
        <v>17</v>
      </c>
      <c r="S22" s="59" t="s">
        <v>81</v>
      </c>
      <c r="T22" s="59">
        <f>COUNTIFS(S4:S13,R22,T4:T13,S22)</f>
        <v>2</v>
      </c>
      <c r="U22" s="34"/>
      <c r="V22" s="35"/>
    </row>
    <row r="23" spans="2:22">
      <c r="B23" s="17" t="s">
        <v>82</v>
      </c>
      <c r="C23" s="2">
        <v>50</v>
      </c>
      <c r="D23" s="7"/>
      <c r="E23" s="1" t="s">
        <v>82</v>
      </c>
      <c r="F23" s="11">
        <v>50</v>
      </c>
      <c r="I23" s="31" t="str">
        <f>COUNTA(I13:I22) &amp; " pessoas registradas"</f>
        <v>10 pessoas registradas</v>
      </c>
      <c r="O23" s="32"/>
    </row>
    <row r="24" spans="2:22">
      <c r="B24" s="17" t="s">
        <v>83</v>
      </c>
      <c r="C24" s="2">
        <v>20</v>
      </c>
      <c r="D24" s="7"/>
      <c r="E24" s="1" t="s">
        <v>83</v>
      </c>
      <c r="F24" s="11">
        <v>20</v>
      </c>
      <c r="I24" s="33" t="str">
        <f>COUNTBLANK(J13:J22) &amp; " faltam idades"</f>
        <v>2 faltam idades</v>
      </c>
      <c r="J24" s="34"/>
      <c r="K24" s="34"/>
      <c r="L24" s="34"/>
      <c r="M24" s="34"/>
      <c r="N24" s="34"/>
      <c r="O24" s="35"/>
    </row>
    <row r="25" spans="2:22">
      <c r="B25" s="12" t="s">
        <v>84</v>
      </c>
      <c r="C25" s="13">
        <f>MIN(C20:C24)</f>
        <v>20</v>
      </c>
      <c r="D25" s="14"/>
      <c r="E25" s="15"/>
      <c r="F25" s="16">
        <f>MAX(F20:F24)</f>
        <v>100</v>
      </c>
    </row>
    <row r="28" spans="2:22">
      <c r="B28" s="96" t="s">
        <v>85</v>
      </c>
      <c r="C28" s="97"/>
      <c r="D28" s="97"/>
      <c r="E28" s="97"/>
      <c r="F28" s="98"/>
      <c r="I28" s="99" t="s">
        <v>86</v>
      </c>
      <c r="J28" s="100"/>
    </row>
    <row r="29" spans="2:22">
      <c r="B29" s="38" t="s">
        <v>40</v>
      </c>
      <c r="C29" s="39" t="s">
        <v>43</v>
      </c>
      <c r="D29" s="39" t="s">
        <v>44</v>
      </c>
      <c r="E29" s="39" t="s">
        <v>46</v>
      </c>
      <c r="F29" s="40" t="s">
        <v>45</v>
      </c>
      <c r="I29" s="38" t="s">
        <v>45</v>
      </c>
      <c r="J29" s="40" t="s">
        <v>87</v>
      </c>
    </row>
    <row r="30" spans="2:22">
      <c r="B30" s="41" t="s">
        <v>48</v>
      </c>
      <c r="C30" s="23" t="s">
        <v>88</v>
      </c>
      <c r="D30" s="23" t="s">
        <v>51</v>
      </c>
      <c r="E30" s="36">
        <v>5000</v>
      </c>
      <c r="F30" s="42">
        <v>43952</v>
      </c>
      <c r="I30" s="51">
        <v>43952</v>
      </c>
      <c r="J30" s="52" t="s">
        <v>89</v>
      </c>
    </row>
    <row r="31" spans="2:22">
      <c r="B31" s="41" t="s">
        <v>53</v>
      </c>
      <c r="C31" s="23" t="s">
        <v>55</v>
      </c>
      <c r="D31" s="23" t="s">
        <v>56</v>
      </c>
      <c r="E31" s="36">
        <v>4000</v>
      </c>
      <c r="F31" s="42">
        <v>43174</v>
      </c>
      <c r="I31" s="51">
        <v>43174</v>
      </c>
      <c r="J31" s="52" t="s">
        <v>90</v>
      </c>
    </row>
    <row r="32" spans="2:22">
      <c r="B32" s="41" t="s">
        <v>24</v>
      </c>
      <c r="C32" s="23" t="s">
        <v>57</v>
      </c>
      <c r="D32" s="23" t="s">
        <v>79</v>
      </c>
      <c r="E32" s="36">
        <v>4500</v>
      </c>
      <c r="F32" s="42">
        <v>44357</v>
      </c>
      <c r="I32" s="51">
        <v>44357</v>
      </c>
      <c r="J32" s="52" t="s">
        <v>89</v>
      </c>
    </row>
    <row r="33" spans="2:12">
      <c r="B33" s="41" t="s">
        <v>59</v>
      </c>
      <c r="C33" s="23" t="s">
        <v>61</v>
      </c>
      <c r="D33" s="23" t="s">
        <v>62</v>
      </c>
      <c r="E33" s="36">
        <v>6200</v>
      </c>
      <c r="F33" s="42">
        <v>43668</v>
      </c>
      <c r="I33" s="51">
        <v>43668</v>
      </c>
      <c r="J33" s="52" t="s">
        <v>91</v>
      </c>
    </row>
    <row r="34" spans="2:12">
      <c r="B34" s="41" t="s">
        <v>65</v>
      </c>
      <c r="C34" s="23" t="s">
        <v>55</v>
      </c>
      <c r="D34" s="23" t="s">
        <v>67</v>
      </c>
      <c r="E34" s="36">
        <v>4800</v>
      </c>
      <c r="F34" s="42">
        <v>43052</v>
      </c>
      <c r="I34" s="51">
        <v>43052</v>
      </c>
      <c r="J34" s="52" t="s">
        <v>89</v>
      </c>
    </row>
    <row r="35" spans="2:12">
      <c r="B35" s="41" t="s">
        <v>68</v>
      </c>
      <c r="C35" s="23" t="s">
        <v>88</v>
      </c>
      <c r="D35" s="23" t="s">
        <v>51</v>
      </c>
      <c r="E35" s="36">
        <v>5200</v>
      </c>
      <c r="F35" s="42">
        <v>44416</v>
      </c>
      <c r="I35" s="51">
        <v>44416</v>
      </c>
      <c r="J35" s="52" t="s">
        <v>89</v>
      </c>
    </row>
    <row r="36" spans="2:12">
      <c r="B36" s="41" t="s">
        <v>92</v>
      </c>
      <c r="C36" s="23" t="s">
        <v>55</v>
      </c>
      <c r="D36" s="23" t="s">
        <v>93</v>
      </c>
      <c r="E36" s="36">
        <v>4800</v>
      </c>
      <c r="F36" s="42">
        <v>43052</v>
      </c>
      <c r="I36" s="51">
        <v>43865</v>
      </c>
      <c r="J36" s="52" t="s">
        <v>91</v>
      </c>
    </row>
    <row r="37" spans="2:12">
      <c r="B37" s="41" t="s">
        <v>72</v>
      </c>
      <c r="C37" s="23" t="s">
        <v>74</v>
      </c>
      <c r="D37" s="23" t="s">
        <v>56</v>
      </c>
      <c r="E37" s="36">
        <v>6000</v>
      </c>
      <c r="F37" s="42">
        <v>43865</v>
      </c>
      <c r="I37" s="51">
        <v>42259</v>
      </c>
      <c r="J37" s="52" t="s">
        <v>90</v>
      </c>
    </row>
    <row r="38" spans="2:12">
      <c r="B38" s="41" t="s">
        <v>76</v>
      </c>
      <c r="C38" s="23" t="s">
        <v>55</v>
      </c>
      <c r="D38" s="23" t="s">
        <v>67</v>
      </c>
      <c r="E38" s="36">
        <v>5400</v>
      </c>
      <c r="F38" s="42">
        <v>42259</v>
      </c>
      <c r="I38" s="51">
        <v>43800</v>
      </c>
      <c r="J38" s="52" t="s">
        <v>89</v>
      </c>
    </row>
    <row r="39" spans="2:12">
      <c r="B39" s="41" t="s">
        <v>78</v>
      </c>
      <c r="C39" s="23" t="s">
        <v>57</v>
      </c>
      <c r="D39" s="23" t="s">
        <v>79</v>
      </c>
      <c r="E39" s="36">
        <v>4200</v>
      </c>
      <c r="F39" s="42">
        <v>43800</v>
      </c>
      <c r="I39" s="53">
        <v>43245</v>
      </c>
      <c r="J39" s="54" t="s">
        <v>91</v>
      </c>
    </row>
    <row r="40" spans="2:12">
      <c r="B40" s="41"/>
      <c r="C40" s="23"/>
      <c r="D40" s="23"/>
      <c r="E40" s="36"/>
      <c r="F40" s="42"/>
    </row>
    <row r="41" spans="2:12">
      <c r="B41" s="31"/>
      <c r="F41" s="32"/>
      <c r="I41" s="96" t="s">
        <v>86</v>
      </c>
      <c r="J41" s="97"/>
      <c r="K41" s="97"/>
      <c r="L41" s="98"/>
    </row>
    <row r="42" spans="2:12">
      <c r="B42" s="38" t="s">
        <v>43</v>
      </c>
      <c r="C42" s="39" t="s">
        <v>94</v>
      </c>
      <c r="F42" s="32"/>
      <c r="I42" s="45" t="s">
        <v>43</v>
      </c>
      <c r="J42" s="46" t="s">
        <v>44</v>
      </c>
      <c r="K42" s="46" t="s">
        <v>87</v>
      </c>
      <c r="L42" s="47" t="s">
        <v>95</v>
      </c>
    </row>
    <row r="43" spans="2:12">
      <c r="B43" s="43" t="s">
        <v>55</v>
      </c>
      <c r="C43" s="44">
        <f>SUMIF(C30:C40,B43,E30:E40)</f>
        <v>19000</v>
      </c>
      <c r="D43" s="34"/>
      <c r="E43" s="34"/>
      <c r="F43" s="35"/>
      <c r="I43" s="48" t="s">
        <v>55</v>
      </c>
      <c r="J43" s="49" t="s">
        <v>56</v>
      </c>
      <c r="K43" s="49" t="s">
        <v>90</v>
      </c>
      <c r="L43" s="50">
        <f>SUMIFS(E30:E39,C30:C39,I43,D30:D39,J43,J30:J39,K43)</f>
        <v>4000</v>
      </c>
    </row>
  </sheetData>
  <mergeCells count="8">
    <mergeCell ref="I41:L41"/>
    <mergeCell ref="R2:V2"/>
    <mergeCell ref="B2:F2"/>
    <mergeCell ref="B11:F11"/>
    <mergeCell ref="I2:J2"/>
    <mergeCell ref="I11:O11"/>
    <mergeCell ref="B28:F28"/>
    <mergeCell ref="I28:J28"/>
  </mergeCells>
  <conditionalFormatting sqref="B13:C16">
    <cfRule type="cellIs" dxfId="10" priority="1" operator="equal">
      <formula>$C$17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D023-2CC3-426D-94A1-A82FECCF6E79}">
  <dimension ref="B1:U88"/>
  <sheetViews>
    <sheetView topLeftCell="A36" workbookViewId="0">
      <selection activeCell="B46" sqref="B46"/>
    </sheetView>
  </sheetViews>
  <sheetFormatPr defaultRowHeight="15"/>
  <cols>
    <col min="1" max="1" width="2.85546875" customWidth="1"/>
    <col min="2" max="2" width="26.85546875" customWidth="1"/>
    <col min="3" max="3" width="46.140625" customWidth="1"/>
    <col min="4" max="4" width="9" customWidth="1"/>
    <col min="5" max="5" width="7.140625" customWidth="1"/>
    <col min="6" max="6" width="5.42578125" customWidth="1"/>
    <col min="7" max="7" width="5" customWidth="1"/>
    <col min="8" max="8" width="7.7109375" customWidth="1"/>
    <col min="9" max="9" width="9.28515625" customWidth="1"/>
    <col min="10" max="10" width="7.28515625" customWidth="1"/>
    <col min="11" max="11" width="39.28515625" bestFit="1" customWidth="1"/>
    <col min="12" max="12" width="19.28515625" bestFit="1" customWidth="1"/>
    <col min="13" max="13" width="14.7109375" bestFit="1" customWidth="1"/>
  </cols>
  <sheetData>
    <row r="1" spans="2:21" s="60" customFormat="1" ht="15" customHeight="1"/>
    <row r="4" spans="2:21">
      <c r="B4" s="101" t="s">
        <v>96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</row>
    <row r="5" spans="2:21"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</row>
    <row r="6" spans="2:21"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</row>
    <row r="7" spans="2:21" ht="15" customHeight="1"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</row>
    <row r="8" spans="2:21" ht="15" customHeight="1"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</row>
    <row r="9" spans="2:21" ht="15" customHeight="1"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</row>
    <row r="10" spans="2:21" ht="15" customHeight="1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</row>
    <row r="14" spans="2:21" ht="19.5">
      <c r="B14" s="75" t="s">
        <v>97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r="16" spans="2:21">
      <c r="B16" s="76" t="s">
        <v>98</v>
      </c>
      <c r="C16" s="76" t="s">
        <v>99</v>
      </c>
      <c r="D16" s="105" t="s">
        <v>100</v>
      </c>
      <c r="E16" s="106"/>
      <c r="F16" s="106"/>
      <c r="G16" s="106"/>
      <c r="H16" s="81" t="s">
        <v>101</v>
      </c>
      <c r="I16" s="103" t="s">
        <v>102</v>
      </c>
      <c r="J16" s="104"/>
      <c r="K16" s="104"/>
      <c r="L16" s="77" t="s">
        <v>101</v>
      </c>
      <c r="M16" s="76" t="s">
        <v>103</v>
      </c>
      <c r="N16" t="s">
        <v>104</v>
      </c>
    </row>
    <row r="17" spans="2:21">
      <c r="B17" s="24">
        <v>2828220648</v>
      </c>
      <c r="C17" t="str">
        <f>VLOOKUP(B17,tbl_pedidos,3,0)</f>
        <v>Bought 1x [Super Mario Odyssey] - AliExpress [NDS]</v>
      </c>
      <c r="D17" s="78" t="str">
        <f>RIGHT(C17,5)</f>
        <v>[NDS]</v>
      </c>
      <c r="E17" s="79" t="str">
        <f>SUBSTITUTE(D17,"[","")</f>
        <v>NDS]</v>
      </c>
      <c r="F17" s="79" t="str">
        <f>SUBSTITUTE(E17,"]","")</f>
        <v>NDS</v>
      </c>
      <c r="G17" s="79" t="str">
        <f>SUBSTITUTE(SUBSTITUTE(D17,"[",""),"]","")</f>
        <v>NDS</v>
      </c>
      <c r="H17" s="82" t="str">
        <f>SUBSTITUTE(SUBSTITUTE(RIGHT(C17,5),"[",""),"]","")</f>
        <v>NDS</v>
      </c>
      <c r="I17" s="31">
        <f>SEARCH("[",C17,1)+1</f>
        <v>12</v>
      </c>
      <c r="J17">
        <f>(SEARCH("]",C17)-I17)</f>
        <v>19</v>
      </c>
      <c r="K17" t="str">
        <f>MID(C17,I17,J17)</f>
        <v>Super Mario Odyssey</v>
      </c>
      <c r="L17" s="84" t="str">
        <f>MID(C17,
(SEARCH("[",C17,1)+1),
(SEARCH("]",C17)-
(SEARCH("[",C17,1)+1))
)</f>
        <v>Super Mario Odyssey</v>
      </c>
      <c r="M17" t="str">
        <f>VLOOKUP(B17,tbl_pedidos,11,0)</f>
        <v>Normal [XP]</v>
      </c>
      <c r="N17" t="s">
        <v>105</v>
      </c>
    </row>
    <row r="18" spans="2:21">
      <c r="B18" s="24">
        <v>2593249747</v>
      </c>
      <c r="C18" t="str">
        <f>VLOOKUP(B18,tbl_pedidos,3,0)</f>
        <v>Bought 1x [Pokémon Moon] - AliExpress [NDS]</v>
      </c>
      <c r="D18" s="58" t="str">
        <f t="shared" ref="D18:D21" si="0">RIGHT(C18,5)</f>
        <v>[NDS]</v>
      </c>
      <c r="E18" t="str">
        <f t="shared" ref="E18:E21" si="1">SUBSTITUTE(D18,"[","")</f>
        <v>NDS]</v>
      </c>
      <c r="F18" t="str">
        <f t="shared" ref="F18:F21" si="2">SUBSTITUTE(E18,"]","")</f>
        <v>NDS</v>
      </c>
      <c r="G18" t="str">
        <f t="shared" ref="G18:G21" si="3">SUBSTITUTE(SUBSTITUTE(D18,"[",""),"]","")</f>
        <v>NDS</v>
      </c>
      <c r="H18" s="56" t="str">
        <f t="shared" ref="H18:H21" si="4">SUBSTITUTE(SUBSTITUTE(RIGHT(C18,5),"[",""),"]","")</f>
        <v>NDS</v>
      </c>
      <c r="I18" s="31">
        <f t="shared" ref="I18:I21" si="5">SEARCH("[",C18,1)+1</f>
        <v>12</v>
      </c>
      <c r="J18">
        <f t="shared" ref="J18:J21" si="6">(SEARCH("]",C18)-I18)</f>
        <v>12</v>
      </c>
      <c r="K18" t="str">
        <f t="shared" ref="K18:L21" si="7">MID(C18,I18,J18)</f>
        <v>Pokémon Moon</v>
      </c>
      <c r="L18" s="84" t="str">
        <f t="shared" ref="L18:L21" si="8">MID(C18,
(SEARCH("[",C18,1)+1),
(SEARCH("]",C18)-
(SEARCH("[",C18,1)+1))
)</f>
        <v>Pokémon Moon</v>
      </c>
      <c r="M18" t="str">
        <f>VLOOKUP(B18,tbl_pedidos,11,0)</f>
        <v>Complete [DLX]</v>
      </c>
      <c r="N18" t="s">
        <v>106</v>
      </c>
    </row>
    <row r="19" spans="2:21">
      <c r="B19" s="24">
        <v>6055727313</v>
      </c>
      <c r="C19" t="str">
        <f>VLOOKUP(B19,tbl_pedidos,3,0)</f>
        <v>Bought 1x [Mega Man X] - AliExpress [NDS]</v>
      </c>
      <c r="D19" s="58" t="str">
        <f t="shared" si="0"/>
        <v>[NDS]</v>
      </c>
      <c r="E19" t="str">
        <f t="shared" si="1"/>
        <v>NDS]</v>
      </c>
      <c r="F19" t="str">
        <f t="shared" si="2"/>
        <v>NDS</v>
      </c>
      <c r="G19" t="str">
        <f t="shared" si="3"/>
        <v>NDS</v>
      </c>
      <c r="H19" s="56" t="str">
        <f t="shared" si="4"/>
        <v>NDS</v>
      </c>
      <c r="I19" s="31">
        <f t="shared" si="5"/>
        <v>12</v>
      </c>
      <c r="J19">
        <f t="shared" si="6"/>
        <v>10</v>
      </c>
      <c r="K19" t="str">
        <f t="shared" si="7"/>
        <v>Mega Man X</v>
      </c>
      <c r="L19" s="84" t="str">
        <f t="shared" si="8"/>
        <v>Mega Man X</v>
      </c>
      <c r="M19" t="str">
        <f>VLOOKUP(B19,tbl_pedidos,11,0)</f>
        <v>Complete [XZ]!</v>
      </c>
      <c r="N19" t="s">
        <v>107</v>
      </c>
    </row>
    <row r="20" spans="2:21">
      <c r="B20" s="24">
        <v>2912430686</v>
      </c>
      <c r="C20" t="str">
        <f>VLOOKUP(B20,'02.BasePedidos'!$B:$L,3,0)</f>
        <v>Bought 1x [Super Mario 64 DS] - AliExpress [3DS]</v>
      </c>
      <c r="D20" s="58" t="str">
        <f t="shared" si="0"/>
        <v>[3DS]</v>
      </c>
      <c r="E20" t="str">
        <f t="shared" si="1"/>
        <v>3DS]</v>
      </c>
      <c r="F20" t="str">
        <f t="shared" si="2"/>
        <v>3DS</v>
      </c>
      <c r="G20" t="str">
        <f t="shared" si="3"/>
        <v>3DS</v>
      </c>
      <c r="H20" s="56" t="str">
        <f t="shared" si="4"/>
        <v>3DS</v>
      </c>
      <c r="I20" s="31">
        <f t="shared" si="5"/>
        <v>12</v>
      </c>
      <c r="J20">
        <f t="shared" si="6"/>
        <v>17</v>
      </c>
      <c r="K20" t="str">
        <f t="shared" si="7"/>
        <v>Super Mario 64 DS</v>
      </c>
      <c r="L20" s="84" t="str">
        <f t="shared" si="8"/>
        <v>Super Mario 64 DS</v>
      </c>
      <c r="M20" t="str">
        <f>VLOOKUP(B20,tbl_pedidos,11,0)</f>
        <v>Complete [DLX]</v>
      </c>
      <c r="N20" t="s">
        <v>106</v>
      </c>
    </row>
    <row r="21" spans="2:21">
      <c r="B21" s="24">
        <v>9483853306</v>
      </c>
      <c r="C21" t="str">
        <f>VLOOKUP(B21,'02.BasePedidos'!$B:$L,3,0)</f>
        <v>Bought 1x [Super Mario Galaxy] - AliExpress [3DS]</v>
      </c>
      <c r="D21" s="80" t="str">
        <f t="shared" si="0"/>
        <v>[3DS]</v>
      </c>
      <c r="E21" s="34" t="str">
        <f t="shared" si="1"/>
        <v>3DS]</v>
      </c>
      <c r="F21" s="34" t="str">
        <f t="shared" si="2"/>
        <v>3DS</v>
      </c>
      <c r="G21" s="34" t="str">
        <f t="shared" si="3"/>
        <v>3DS</v>
      </c>
      <c r="H21" s="83" t="str">
        <f t="shared" si="4"/>
        <v>3DS</v>
      </c>
      <c r="I21" s="33">
        <f t="shared" si="5"/>
        <v>12</v>
      </c>
      <c r="J21" s="34">
        <f t="shared" si="6"/>
        <v>18</v>
      </c>
      <c r="K21" s="34" t="str">
        <f t="shared" si="7"/>
        <v>Super Mario Galaxy</v>
      </c>
      <c r="L21" s="85" t="str">
        <f t="shared" si="8"/>
        <v>Super Mario Galaxy</v>
      </c>
      <c r="M21" t="str">
        <f>VLOOKUP(B21,tbl_pedidos,11,0)</f>
        <v>Complete [XZ]!</v>
      </c>
      <c r="N21" t="s">
        <v>107</v>
      </c>
    </row>
    <row r="24" spans="2:21" ht="19.5">
      <c r="B24" s="75" t="s">
        <v>108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6" spans="2:21">
      <c r="B26" s="76" t="s">
        <v>98</v>
      </c>
      <c r="C26" s="76" t="s">
        <v>99</v>
      </c>
      <c r="D26" s="76" t="s">
        <v>100</v>
      </c>
      <c r="E26" s="76"/>
      <c r="F26" s="76"/>
      <c r="G26" s="76"/>
      <c r="H26" s="76"/>
      <c r="I26" s="76" t="s">
        <v>102</v>
      </c>
      <c r="J26" s="76"/>
      <c r="K26" s="76"/>
      <c r="L26" s="76"/>
      <c r="M26" s="76" t="s">
        <v>103</v>
      </c>
    </row>
    <row r="27" spans="2:21">
      <c r="B27" s="24">
        <v>3831998152</v>
      </c>
      <c r="C27" t="str">
        <f>VLOOKUP(B27,tbl_pedidos,3,0)</f>
        <v>Bought 1x [Paper Mario: The Thousand-Year Door] - AliExpress [NDS]</v>
      </c>
      <c r="D27" s="78" t="str">
        <f>RIGHT(C27,5)</f>
        <v>[NDS]</v>
      </c>
      <c r="E27" s="79" t="str">
        <f>SUBSTITUTE(D27,"[","")</f>
        <v>NDS]</v>
      </c>
      <c r="F27" s="79" t="str">
        <f>SUBSTITUTE(E27,"]","")</f>
        <v>NDS</v>
      </c>
      <c r="G27" s="79" t="str">
        <f>SUBSTITUTE(SUBSTITUTE(D27,"[",""),"]","")</f>
        <v>NDS</v>
      </c>
      <c r="H27" s="82" t="str">
        <f>SUBSTITUTE(SUBSTITUTE(RIGHT(C27,5),"[",""),"]","")</f>
        <v>NDS</v>
      </c>
      <c r="I27" s="31">
        <f>SEARCH("[",C27,1)+1</f>
        <v>12</v>
      </c>
      <c r="J27">
        <f>(SEARCH("]",C27)-I27)</f>
        <v>35</v>
      </c>
      <c r="K27" t="str">
        <f>MID(C27,I27,J27)</f>
        <v>Paper Mario: The Thousand-Year Door</v>
      </c>
      <c r="L27" s="84" t="str">
        <f>MID(C27,
(SEARCH("[",C27,1)+1),
(SEARCH("]",C27)-
(SEARCH("[",C27,1)+1))
)</f>
        <v>Paper Mario: The Thousand-Year Door</v>
      </c>
      <c r="M27" t="str">
        <f>VLOOKUP(B27,tbl_pedidos,11,0)</f>
        <v>Normal [XP]</v>
      </c>
    </row>
    <row r="28" spans="2:21">
      <c r="B28" s="24">
        <v>5561729620</v>
      </c>
      <c r="C28" t="str">
        <f>VLOOKUP(B28,tbl_pedidos,3,0)</f>
        <v>Bought 1x [Pokémon Red] - AliExpress [NDS]</v>
      </c>
      <c r="D28" s="58" t="str">
        <f t="shared" ref="D28:D31" si="9">RIGHT(C28,5)</f>
        <v>[NDS]</v>
      </c>
      <c r="E28" t="str">
        <f t="shared" ref="E28:E31" si="10">SUBSTITUTE(D28,"[","")</f>
        <v>NDS]</v>
      </c>
      <c r="F28" t="str">
        <f t="shared" ref="F28:F31" si="11">SUBSTITUTE(E28,"]","")</f>
        <v>NDS</v>
      </c>
      <c r="G28" t="str">
        <f t="shared" ref="G28:G31" si="12">SUBSTITUTE(SUBSTITUTE(D28,"[",""),"]","")</f>
        <v>NDS</v>
      </c>
      <c r="H28" s="56" t="str">
        <f t="shared" ref="H28:H31" si="13">SUBSTITUTE(SUBSTITUTE(RIGHT(C28,5),"[",""),"]","")</f>
        <v>NDS</v>
      </c>
      <c r="I28" s="31">
        <f t="shared" ref="I28:I31" si="14">SEARCH("[",C28,1)+1</f>
        <v>12</v>
      </c>
      <c r="J28">
        <f t="shared" ref="J28:J31" si="15">(SEARCH("]",C28)-I28)</f>
        <v>11</v>
      </c>
      <c r="K28" t="str">
        <f t="shared" ref="K28:K31" si="16">MID(C28,I28,J28)</f>
        <v>Pokémon Red</v>
      </c>
      <c r="L28" s="84" t="str">
        <f t="shared" ref="L28:L31" si="17">MID(C28,
(SEARCH("[",C28,1)+1),
(SEARCH("]",C28)-
(SEARCH("[",C28,1)+1))
)</f>
        <v>Pokémon Red</v>
      </c>
      <c r="M28" t="str">
        <f>VLOOKUP(B28,tbl_pedidos,11,0)</f>
        <v>Complete [DLX]</v>
      </c>
    </row>
    <row r="29" spans="2:21">
      <c r="B29" s="24">
        <v>6864946536</v>
      </c>
      <c r="C29" t="str">
        <f>VLOOKUP(B29,tbl_pedidos,3,0)</f>
        <v>Bought 1x [New Super Mario Bros. U] - AliExpress [SWT]</v>
      </c>
      <c r="D29" s="58" t="str">
        <f t="shared" si="9"/>
        <v>[SWT]</v>
      </c>
      <c r="E29" t="str">
        <f t="shared" si="10"/>
        <v>SWT]</v>
      </c>
      <c r="F29" t="str">
        <f t="shared" si="11"/>
        <v>SWT</v>
      </c>
      <c r="G29" t="str">
        <f t="shared" si="12"/>
        <v>SWT</v>
      </c>
      <c r="H29" s="56" t="str">
        <f t="shared" si="13"/>
        <v>SWT</v>
      </c>
      <c r="I29" s="31">
        <f t="shared" si="14"/>
        <v>12</v>
      </c>
      <c r="J29">
        <f t="shared" si="15"/>
        <v>23</v>
      </c>
      <c r="K29" t="str">
        <f t="shared" si="16"/>
        <v>New Super Mario Bros. U</v>
      </c>
      <c r="L29" s="84" t="str">
        <f t="shared" si="17"/>
        <v>New Super Mario Bros. U</v>
      </c>
      <c r="M29" t="str">
        <f>VLOOKUP(B29,tbl_pedidos,11,0)</f>
        <v>Normal [V3]!</v>
      </c>
    </row>
    <row r="30" spans="2:21">
      <c r="B30" s="24">
        <v>5415997812</v>
      </c>
      <c r="C30" t="str">
        <f>VLOOKUP(B30,'02.BasePedidos'!$B:$L,3,0)</f>
        <v>Bought 1x [Animal Crossing: New Leaf] - AliExpress [SWT]</v>
      </c>
      <c r="D30" s="58" t="str">
        <f t="shared" si="9"/>
        <v>[SWT]</v>
      </c>
      <c r="E30" t="str">
        <f t="shared" si="10"/>
        <v>SWT]</v>
      </c>
      <c r="F30" t="str">
        <f t="shared" si="11"/>
        <v>SWT</v>
      </c>
      <c r="G30" t="str">
        <f t="shared" si="12"/>
        <v>SWT</v>
      </c>
      <c r="H30" s="56" t="str">
        <f t="shared" si="13"/>
        <v>SWT</v>
      </c>
      <c r="I30" s="31">
        <f t="shared" si="14"/>
        <v>12</v>
      </c>
      <c r="J30">
        <f t="shared" si="15"/>
        <v>25</v>
      </c>
      <c r="K30" t="str">
        <f t="shared" si="16"/>
        <v>Animal Crossing: New Leaf</v>
      </c>
      <c r="L30" s="84" t="str">
        <f t="shared" si="17"/>
        <v>Animal Crossing: New Leaf</v>
      </c>
      <c r="M30" t="str">
        <f>VLOOKUP(B30,tbl_pedidos,11,0)</f>
        <v>Complete [DLX]</v>
      </c>
    </row>
    <row r="31" spans="2:21">
      <c r="B31" s="24">
        <v>5074725258</v>
      </c>
      <c r="C31" t="str">
        <f>VLOOKUP(B31,'02.BasePedidos'!$B:$L,3,0)</f>
        <v>Bought 1x [The Legend of Zelda: A Link Between Worlds] - AliExpress [3DS]</v>
      </c>
      <c r="D31" s="80" t="str">
        <f t="shared" si="9"/>
        <v>[3DS]</v>
      </c>
      <c r="E31" s="34" t="str">
        <f t="shared" si="10"/>
        <v>3DS]</v>
      </c>
      <c r="F31" s="34" t="str">
        <f t="shared" si="11"/>
        <v>3DS</v>
      </c>
      <c r="G31" s="34" t="str">
        <f t="shared" si="12"/>
        <v>3DS</v>
      </c>
      <c r="H31" s="83" t="str">
        <f t="shared" si="13"/>
        <v>3DS</v>
      </c>
      <c r="I31" s="33">
        <f t="shared" si="14"/>
        <v>12</v>
      </c>
      <c r="J31" s="34">
        <f t="shared" si="15"/>
        <v>42</v>
      </c>
      <c r="K31" s="34" t="str">
        <f t="shared" si="16"/>
        <v>The Legend of Zelda: A Link Between Worlds</v>
      </c>
      <c r="L31" s="85" t="str">
        <f t="shared" si="17"/>
        <v>The Legend of Zelda: A Link Between Worlds</v>
      </c>
      <c r="M31" t="str">
        <f>VLOOKUP(B31,tbl_pedidos,11,0)</f>
        <v>Complete [DLC+]</v>
      </c>
    </row>
    <row r="33" spans="2:21" ht="19.5">
      <c r="B33" s="75" t="s">
        <v>109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r="35" spans="2:21">
      <c r="B35" s="76" t="s">
        <v>98</v>
      </c>
      <c r="C35" s="76" t="s">
        <v>99</v>
      </c>
      <c r="D35" s="76" t="s">
        <v>100</v>
      </c>
      <c r="E35" s="76"/>
      <c r="F35" s="76"/>
      <c r="G35" s="76"/>
      <c r="H35" s="76"/>
      <c r="I35" s="76" t="s">
        <v>102</v>
      </c>
      <c r="J35" s="76"/>
      <c r="K35" s="76"/>
      <c r="L35" s="76"/>
      <c r="M35" s="76" t="s">
        <v>103</v>
      </c>
    </row>
    <row r="36" spans="2:21">
      <c r="B36" s="24">
        <v>4319579638</v>
      </c>
      <c r="C36" t="str">
        <f>VLOOKUP(B36,tbl_pedidos,3,0)</f>
        <v>Bought 1x [Pokémon Let's Go, Pikachu!] - AliExpress [SWT]</v>
      </c>
      <c r="D36" s="78" t="str">
        <f>RIGHT(C36,5)</f>
        <v>[SWT]</v>
      </c>
      <c r="E36" s="79" t="str">
        <f>SUBSTITUTE(D36,"[","")</f>
        <v>SWT]</v>
      </c>
      <c r="F36" s="79" t="str">
        <f>SUBSTITUTE(E36,"]","")</f>
        <v>SWT</v>
      </c>
      <c r="G36" s="79" t="str">
        <f>SUBSTITUTE(SUBSTITUTE(D36,"[",""),"]","")</f>
        <v>SWT</v>
      </c>
      <c r="H36" s="82" t="str">
        <f>SUBSTITUTE(SUBSTITUTE(RIGHT(C36,5),"[",""),"]","")</f>
        <v>SWT</v>
      </c>
      <c r="I36" s="86">
        <f>SEARCH("[",C36,1)+1</f>
        <v>12</v>
      </c>
      <c r="J36" s="79">
        <f>(SEARCH("]",C36)-I36)</f>
        <v>26</v>
      </c>
      <c r="K36" s="79" t="str">
        <f>MID(C36,I36,J36)</f>
        <v>Pokémon Let's Go, Pikachu!</v>
      </c>
      <c r="L36" s="87" t="str">
        <f>MID(C36,
(SEARCH("[",C36,1)+1),
(SEARCH("]",C36)-
(SEARCH("[",C36,1)+1))
)</f>
        <v>Pokémon Let's Go, Pikachu!</v>
      </c>
      <c r="M36" t="str">
        <f>VLOOKUP(B36,tbl_pedidos,11,0)</f>
        <v>Complete [DLX]</v>
      </c>
    </row>
    <row r="37" spans="2:21">
      <c r="B37" s="24">
        <v>2533510230</v>
      </c>
      <c r="C37" t="str">
        <f>VLOOKUP(B37,tbl_pedidos,3,0)</f>
        <v>Bought 1x [Yoshi's Crafted World] - AliExpress [SWT]</v>
      </c>
      <c r="D37" s="58" t="str">
        <f t="shared" ref="D37:D41" si="18">RIGHT(C37,5)</f>
        <v>[SWT]</v>
      </c>
      <c r="E37" t="str">
        <f t="shared" ref="E37:E41" si="19">SUBSTITUTE(D37,"[","")</f>
        <v>SWT]</v>
      </c>
      <c r="F37" t="str">
        <f t="shared" ref="F37:F41" si="20">SUBSTITUTE(E37,"]","")</f>
        <v>SWT</v>
      </c>
      <c r="G37" t="str">
        <f t="shared" ref="G37:G41" si="21">SUBSTITUTE(SUBSTITUTE(D37,"[",""),"]","")</f>
        <v>SWT</v>
      </c>
      <c r="H37" s="56" t="str">
        <f t="shared" ref="H37:H41" si="22">SUBSTITUTE(SUBSTITUTE(RIGHT(C37,5),"[",""),"]","")</f>
        <v>SWT</v>
      </c>
      <c r="I37" s="31">
        <f t="shared" ref="I37:I41" si="23">SEARCH("[",C37,1)+1</f>
        <v>12</v>
      </c>
      <c r="J37">
        <f t="shared" ref="J37:J41" si="24">(SEARCH("]",C37)-I37)</f>
        <v>21</v>
      </c>
      <c r="K37" t="str">
        <f t="shared" ref="K37:K41" si="25">MID(C37,I37,J37)</f>
        <v>Yoshi's Crafted World</v>
      </c>
      <c r="L37" s="32" t="str">
        <f t="shared" ref="L37:L41" si="26">MID(C37,
(SEARCH("[",C37,1)+1),
(SEARCH("]",C37)-
(SEARCH("[",C37,1)+1))
)</f>
        <v>Yoshi's Crafted World</v>
      </c>
      <c r="M37" t="str">
        <f>VLOOKUP(B37,tbl_pedidos,11,0)</f>
        <v>Complete [DLC+]</v>
      </c>
    </row>
    <row r="38" spans="2:21">
      <c r="B38" s="24">
        <v>3044929118</v>
      </c>
      <c r="C38" t="str">
        <f>VLOOKUP(B38,tbl_pedidos,3,0)</f>
        <v>Bought 1x [Luigi's Mansion] - AliExpress [NDS]</v>
      </c>
      <c r="D38" s="58" t="str">
        <f t="shared" si="18"/>
        <v>[NDS]</v>
      </c>
      <c r="E38" t="str">
        <f t="shared" si="19"/>
        <v>NDS]</v>
      </c>
      <c r="F38" t="str">
        <f t="shared" si="20"/>
        <v>NDS</v>
      </c>
      <c r="G38" t="str">
        <f t="shared" si="21"/>
        <v>NDS</v>
      </c>
      <c r="H38" s="56" t="str">
        <f t="shared" si="22"/>
        <v>NDS</v>
      </c>
      <c r="I38" s="31">
        <f t="shared" si="23"/>
        <v>12</v>
      </c>
      <c r="J38">
        <f t="shared" si="24"/>
        <v>15</v>
      </c>
      <c r="K38" t="str">
        <f t="shared" si="25"/>
        <v>Luigi's Mansion</v>
      </c>
      <c r="L38" s="32" t="str">
        <f t="shared" si="26"/>
        <v>Luigi's Mansion</v>
      </c>
      <c r="M38" t="str">
        <f>VLOOKUP(B38,tbl_pedidos,11,0)</f>
        <v>Normal [V3]!</v>
      </c>
    </row>
    <row r="39" spans="2:21">
      <c r="B39" s="24">
        <v>7595400160</v>
      </c>
      <c r="C39" t="str">
        <f>VLOOKUP(B39,tbl_pedidos,3,0)</f>
        <v>Bought 1x [Fire Emblem: Sacred Stones] - AliExpress [3DS]</v>
      </c>
      <c r="D39" s="58" t="str">
        <f t="shared" si="18"/>
        <v>[3DS]</v>
      </c>
      <c r="E39" t="str">
        <f t="shared" si="19"/>
        <v>3DS]</v>
      </c>
      <c r="F39" t="str">
        <f t="shared" si="20"/>
        <v>3DS</v>
      </c>
      <c r="G39" t="str">
        <f t="shared" si="21"/>
        <v>3DS</v>
      </c>
      <c r="H39" s="56" t="str">
        <f t="shared" si="22"/>
        <v>3DS</v>
      </c>
      <c r="I39" s="31">
        <f t="shared" si="23"/>
        <v>12</v>
      </c>
      <c r="J39">
        <f t="shared" si="24"/>
        <v>26</v>
      </c>
      <c r="K39" t="str">
        <f t="shared" si="25"/>
        <v>Fire Emblem: Sacred Stones</v>
      </c>
      <c r="L39" s="32" t="str">
        <f t="shared" si="26"/>
        <v>Fire Emblem: Sacred Stones</v>
      </c>
      <c r="M39" t="str">
        <f>VLOOKUP(B39,tbl_pedidos,11,0)</f>
        <v>Complete [DLX]</v>
      </c>
    </row>
    <row r="40" spans="2:21">
      <c r="B40" s="24">
        <v>3129537165</v>
      </c>
      <c r="C40" t="str">
        <f>VLOOKUP(B40,tbl_pedidos,3,0)</f>
        <v>Bought 1x [Yoshi's Crafted World] - AliExpress [3DS]</v>
      </c>
      <c r="D40" s="58" t="str">
        <f t="shared" si="18"/>
        <v>[3DS]</v>
      </c>
      <c r="E40" t="str">
        <f t="shared" si="19"/>
        <v>3DS]</v>
      </c>
      <c r="F40" t="str">
        <f t="shared" si="20"/>
        <v>3DS</v>
      </c>
      <c r="G40" t="str">
        <f t="shared" si="21"/>
        <v>3DS</v>
      </c>
      <c r="H40" s="56" t="str">
        <f t="shared" si="22"/>
        <v>3DS</v>
      </c>
      <c r="I40" s="31">
        <f t="shared" si="23"/>
        <v>12</v>
      </c>
      <c r="J40">
        <f t="shared" si="24"/>
        <v>21</v>
      </c>
      <c r="K40" t="str">
        <f t="shared" si="25"/>
        <v>Yoshi's Crafted World</v>
      </c>
      <c r="L40" s="32" t="str">
        <f t="shared" si="26"/>
        <v>Yoshi's Crafted World</v>
      </c>
      <c r="M40" t="str">
        <f>VLOOKUP(B40,tbl_pedidos,11,0)</f>
        <v>Complete [XZ]!</v>
      </c>
    </row>
    <row r="41" spans="2:21">
      <c r="B41" s="24">
        <v>8509378705</v>
      </c>
      <c r="C41" t="str">
        <f>VLOOKUP(B41,tbl_pedidos,3,0)</f>
        <v>Bought 1x [Pokémon Sun] - AliExpress [SWT]</v>
      </c>
      <c r="D41" s="80" t="str">
        <f t="shared" si="18"/>
        <v>[SWT]</v>
      </c>
      <c r="E41" s="34" t="str">
        <f t="shared" si="19"/>
        <v>SWT]</v>
      </c>
      <c r="F41" s="34" t="str">
        <f t="shared" si="20"/>
        <v>SWT</v>
      </c>
      <c r="G41" s="34" t="str">
        <f t="shared" si="21"/>
        <v>SWT</v>
      </c>
      <c r="H41" s="83" t="str">
        <f t="shared" si="22"/>
        <v>SWT</v>
      </c>
      <c r="I41" s="33">
        <f t="shared" si="23"/>
        <v>12</v>
      </c>
      <c r="J41" s="34">
        <f t="shared" si="24"/>
        <v>11</v>
      </c>
      <c r="K41" s="34" t="str">
        <f t="shared" si="25"/>
        <v>Pokémon Sun</v>
      </c>
      <c r="L41" s="35" t="str">
        <f t="shared" si="26"/>
        <v>Pokémon Sun</v>
      </c>
      <c r="M41" t="str">
        <f>VLOOKUP(B41,tbl_pedidos,11,0)</f>
        <v>Complete [DLC+]</v>
      </c>
    </row>
    <row r="44" spans="2:21" ht="19.5">
      <c r="B44" s="75" t="s">
        <v>110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</row>
    <row r="46" spans="2:21">
      <c r="B46" s="88" t="s">
        <v>111</v>
      </c>
    </row>
    <row r="47" spans="2:21">
      <c r="B47" s="61" t="s">
        <v>98</v>
      </c>
      <c r="C47" s="62" t="s">
        <v>112</v>
      </c>
      <c r="D47" s="62" t="s">
        <v>113</v>
      </c>
      <c r="E47" s="62" t="s">
        <v>114</v>
      </c>
      <c r="F47" s="62" t="s">
        <v>115</v>
      </c>
      <c r="G47" s="62" t="s">
        <v>116</v>
      </c>
      <c r="H47" s="63" t="s">
        <v>117</v>
      </c>
      <c r="I47" s="62" t="s">
        <v>118</v>
      </c>
      <c r="J47" s="62" t="s">
        <v>119</v>
      </c>
      <c r="K47" s="62" t="s">
        <v>120</v>
      </c>
      <c r="L47" s="64" t="s">
        <v>121</v>
      </c>
    </row>
    <row r="48" spans="2:21">
      <c r="B48" cm="1">
        <f t="array" ref="B48:L88">_xlfn._xlws.FILTER('02.BasePedidos'!$B:$L,'02.BasePedidos'!$H:$H=B46)</f>
        <v>2710393603</v>
      </c>
      <c r="C48" t="str">
        <v>FQYJB7WVX1BA</v>
      </c>
      <c r="D48" t="str">
        <v>Bought 1x [Pokémon SoulSilver] - AliExpress [SWT]</v>
      </c>
      <c r="E48">
        <v>1</v>
      </c>
      <c r="F48">
        <v>42.5</v>
      </c>
      <c r="G48">
        <v>45774</v>
      </c>
      <c r="H48" t="str">
        <v>Shipped</v>
      </c>
      <c r="I48">
        <v>35</v>
      </c>
      <c r="J48">
        <v>26</v>
      </c>
      <c r="K48" t="str">
        <v>Game: Pokémon SoulSilver. A must-play for fans!</v>
      </c>
      <c r="L48" t="str">
        <v>Normal [XP]</v>
      </c>
    </row>
    <row r="49" spans="2:12">
      <c r="B49">
        <v>5088223175</v>
      </c>
      <c r="C49" t="str">
        <v>K9V2ZOC8O311</v>
      </c>
      <c r="D49" t="str">
        <v>Bought 1x [Pokémon Let's Go, Eevee!] - AliExpress [SWT]</v>
      </c>
      <c r="E49">
        <v>1</v>
      </c>
      <c r="F49">
        <v>57.9</v>
      </c>
      <c r="G49">
        <v>45773</v>
      </c>
      <c r="H49" t="str">
        <v>Shipped</v>
      </c>
      <c r="I49">
        <v>37</v>
      </c>
      <c r="J49">
        <v>16</v>
      </c>
      <c r="K49" t="str">
        <v>Game: Pokémon Let's Go, Eevee!. A must-play for fans!</v>
      </c>
      <c r="L49" t="str">
        <v>Complete [XZ]!</v>
      </c>
    </row>
    <row r="50" spans="2:12">
      <c r="B50">
        <v>7417909614</v>
      </c>
      <c r="C50" t="str">
        <v>3OAI38M9Y64J</v>
      </c>
      <c r="D50" t="str">
        <v>Bought 1x [The Legend of Zelda: Twilight Princess] - AliExpress [SWT]</v>
      </c>
      <c r="E50">
        <v>1</v>
      </c>
      <c r="F50">
        <v>34.799999999999997</v>
      </c>
      <c r="G50">
        <v>45765</v>
      </c>
      <c r="H50" t="str">
        <v>Shipped</v>
      </c>
      <c r="I50">
        <v>87</v>
      </c>
      <c r="J50">
        <v>23</v>
      </c>
      <c r="K50" t="str">
        <v>Game: The Legend of Zelda: Twilight Princess. A must-play for fans!</v>
      </c>
      <c r="L50" t="str">
        <v>Complete [DLX]</v>
      </c>
    </row>
    <row r="51" spans="2:12">
      <c r="B51">
        <v>6443460666</v>
      </c>
      <c r="C51" t="str">
        <v>Z10RJ2U971AA</v>
      </c>
      <c r="D51" t="str">
        <v>Bought 1x [Donkey Kong Country Returns] - AliExpress [SWT]</v>
      </c>
      <c r="E51">
        <v>1</v>
      </c>
      <c r="F51">
        <v>36.299999999999997</v>
      </c>
      <c r="G51">
        <v>45764</v>
      </c>
      <c r="H51" t="str">
        <v>Shipped</v>
      </c>
      <c r="I51">
        <v>93</v>
      </c>
      <c r="J51">
        <v>14</v>
      </c>
      <c r="K51" t="str">
        <v>Game: Donkey Kong Country Returns. A must-play for fans!</v>
      </c>
      <c r="L51" t="str">
        <v>Normal [V3]!</v>
      </c>
    </row>
    <row r="52" spans="2:12">
      <c r="B52">
        <v>8282480555</v>
      </c>
      <c r="C52" t="str">
        <v>VAFVXPU4P6WN</v>
      </c>
      <c r="D52" t="str">
        <v>Bought 1x [Metroid Dread] - AliExpress [NDS]</v>
      </c>
      <c r="E52">
        <v>1</v>
      </c>
      <c r="F52">
        <v>17.899999999999999</v>
      </c>
      <c r="G52">
        <v>45771</v>
      </c>
      <c r="H52" t="str">
        <v>Shipped</v>
      </c>
      <c r="I52">
        <v>28</v>
      </c>
      <c r="J52">
        <v>18</v>
      </c>
      <c r="K52" t="str">
        <v>Game: Metroid Dread. A must-play for fans!</v>
      </c>
      <c r="L52" t="str">
        <v>Complete [XZ]!</v>
      </c>
    </row>
    <row r="53" spans="2:12">
      <c r="B53">
        <v>1886589634</v>
      </c>
      <c r="C53" t="str">
        <v>1RRJR0ZKIS6I</v>
      </c>
      <c r="D53" t="str">
        <v>Bought 1x [Luigi's Mansion] - AliExpress [SWT]</v>
      </c>
      <c r="E53">
        <v>1</v>
      </c>
      <c r="F53">
        <v>25.9</v>
      </c>
      <c r="G53">
        <v>45762</v>
      </c>
      <c r="H53" t="str">
        <v>Shipped</v>
      </c>
      <c r="I53">
        <v>63</v>
      </c>
      <c r="J53">
        <v>11</v>
      </c>
      <c r="K53" t="str">
        <v>Game: Luigi's Mansion. A must-play for fans!</v>
      </c>
      <c r="L53" t="str">
        <v>Normal [V3]!</v>
      </c>
    </row>
    <row r="54" spans="2:12">
      <c r="B54">
        <v>7644402612</v>
      </c>
      <c r="C54" t="str">
        <v>25BGKYQZDQFM</v>
      </c>
      <c r="D54" t="str">
        <v>Bought 1x [Mario Kart 8 Deluxe] - AliExpress [SWT]</v>
      </c>
      <c r="E54">
        <v>1</v>
      </c>
      <c r="F54">
        <v>42.4</v>
      </c>
      <c r="G54">
        <v>45760</v>
      </c>
      <c r="H54" t="str">
        <v>Shipped</v>
      </c>
      <c r="I54">
        <v>72</v>
      </c>
      <c r="J54">
        <v>11</v>
      </c>
      <c r="K54" t="str">
        <v>Game: Mario Kart 8 Deluxe. A must-play for fans!</v>
      </c>
      <c r="L54" t="str">
        <v>Normal [XP]</v>
      </c>
    </row>
    <row r="55" spans="2:12">
      <c r="B55">
        <v>2712992845</v>
      </c>
      <c r="C55" t="str">
        <v>23F0OV43Q8H8</v>
      </c>
      <c r="D55" t="str">
        <v>Bought 1x [Fire Emblem: Sacred Stones] - AliExpress [SWT]</v>
      </c>
      <c r="E55">
        <v>1</v>
      </c>
      <c r="F55">
        <v>54.1</v>
      </c>
      <c r="G55">
        <v>45770</v>
      </c>
      <c r="H55" t="str">
        <v>Shipped</v>
      </c>
      <c r="I55">
        <v>91</v>
      </c>
      <c r="J55">
        <v>23</v>
      </c>
      <c r="K55" t="str">
        <v>Game: Fire Emblem: Sacred Stones. A must-play for fans!</v>
      </c>
      <c r="L55" t="str">
        <v>Complete [DLX]</v>
      </c>
    </row>
    <row r="56" spans="2:12">
      <c r="B56">
        <v>3831998152</v>
      </c>
      <c r="C56" t="str">
        <v>R3LBB8CCACNU</v>
      </c>
      <c r="D56" t="str">
        <v>Bought 1x [Paper Mario: The Thousand-Year Door] - AliExpress [NDS]</v>
      </c>
      <c r="E56">
        <v>1</v>
      </c>
      <c r="F56">
        <v>15</v>
      </c>
      <c r="G56">
        <v>45763</v>
      </c>
      <c r="H56" t="str">
        <v>Shipped</v>
      </c>
      <c r="I56">
        <v>59</v>
      </c>
      <c r="J56">
        <v>25</v>
      </c>
      <c r="K56" t="str">
        <v>Game: Paper Mario: The Thousand-Year Door. A must-play for fans!</v>
      </c>
      <c r="L56" t="str">
        <v>Normal [XP]</v>
      </c>
    </row>
    <row r="57" spans="2:12">
      <c r="B57">
        <v>5074725258</v>
      </c>
      <c r="C57" t="str">
        <v>IBDYTUO8B5WV</v>
      </c>
      <c r="D57" t="str">
        <v>Bought 1x [The Legend of Zelda: A Link Between Worlds] - AliExpress [3DS]</v>
      </c>
      <c r="E57">
        <v>1</v>
      </c>
      <c r="F57">
        <v>40.5</v>
      </c>
      <c r="G57">
        <v>45776</v>
      </c>
      <c r="H57" t="str">
        <v>Shipped</v>
      </c>
      <c r="I57">
        <v>70</v>
      </c>
      <c r="J57">
        <v>16</v>
      </c>
      <c r="K57" t="str">
        <v>Game: The Legend of Zelda: A Link Between Worlds. A must-play for fans!</v>
      </c>
      <c r="L57" t="str">
        <v>Complete [DLC+]</v>
      </c>
    </row>
    <row r="58" spans="2:12">
      <c r="B58">
        <v>3790147896</v>
      </c>
      <c r="C58" t="str">
        <v>4U1XNGSK6N6M</v>
      </c>
      <c r="D58" t="str">
        <v>Bought 1x [The Legend of Zelda: A Link to the Past] - AliExpress [NDS]</v>
      </c>
      <c r="E58">
        <v>1</v>
      </c>
      <c r="F58">
        <v>10.3</v>
      </c>
      <c r="G58">
        <v>45765</v>
      </c>
      <c r="H58" t="str">
        <v>Shipped</v>
      </c>
      <c r="I58">
        <v>86</v>
      </c>
      <c r="J58">
        <v>22</v>
      </c>
      <c r="K58" t="str">
        <v>Game: The Legend of Zelda: A Link to the Past. A must-play for fans!</v>
      </c>
      <c r="L58" t="str">
        <v>Complete [DLC+]</v>
      </c>
    </row>
    <row r="59" spans="2:12">
      <c r="B59">
        <v>2782438837</v>
      </c>
      <c r="C59" t="str">
        <v>R6JKWBGVHSKJ</v>
      </c>
      <c r="D59" t="str">
        <v>Bought 1x [Super Smash Bros. Ultimate] - AliExpress [3DS]</v>
      </c>
      <c r="E59">
        <v>1</v>
      </c>
      <c r="F59">
        <v>20.8</v>
      </c>
      <c r="G59">
        <v>45770</v>
      </c>
      <c r="H59" t="str">
        <v>Shipped</v>
      </c>
      <c r="I59">
        <v>68</v>
      </c>
      <c r="J59">
        <v>15</v>
      </c>
      <c r="K59" t="str">
        <v>Game: Super Smash Bros. Ultimate. A must-play for fans!</v>
      </c>
      <c r="L59" t="str">
        <v>Complete [DLX]</v>
      </c>
    </row>
    <row r="60" spans="2:12">
      <c r="B60">
        <v>5100939764</v>
      </c>
      <c r="C60" t="str">
        <v>J7GZGHTV5NL4</v>
      </c>
      <c r="D60" t="str">
        <v>Bought 1x [Super Mario All-Stars] - AliExpress [NDS]</v>
      </c>
      <c r="E60">
        <v>1</v>
      </c>
      <c r="F60">
        <v>37.200000000000003</v>
      </c>
      <c r="G60">
        <v>45775</v>
      </c>
      <c r="H60" t="str">
        <v>Shipped</v>
      </c>
      <c r="I60">
        <v>41</v>
      </c>
      <c r="J60">
        <v>15</v>
      </c>
      <c r="K60" t="str">
        <v>Game: Super Mario All-Stars. A must-play for fans!</v>
      </c>
      <c r="L60" t="str">
        <v>Normal [V3]!</v>
      </c>
    </row>
    <row r="61" spans="2:12">
      <c r="B61">
        <v>3865026554</v>
      </c>
      <c r="C61" t="str">
        <v>3MERXK2C7ERV</v>
      </c>
      <c r="D61" t="str">
        <v>Bought 1x [Mega Man X] - AliExpress [3DS]</v>
      </c>
      <c r="E61">
        <v>1</v>
      </c>
      <c r="F61">
        <v>39.1</v>
      </c>
      <c r="G61">
        <v>45774</v>
      </c>
      <c r="H61" t="str">
        <v>Shipped</v>
      </c>
      <c r="I61">
        <v>39</v>
      </c>
      <c r="J61">
        <v>23</v>
      </c>
      <c r="K61" t="str">
        <v>Game: Mega Man X. A must-play for fans!</v>
      </c>
      <c r="L61" t="str">
        <v>Complete [DLC+]</v>
      </c>
    </row>
    <row r="62" spans="2:12">
      <c r="B62">
        <v>9182299911</v>
      </c>
      <c r="C62" t="str">
        <v>CPSIL1RNJ8TU</v>
      </c>
      <c r="D62" t="str">
        <v>Bought 1x [The Legend of Zelda: Minish Cap] - AliExpress [SWT]</v>
      </c>
      <c r="E62">
        <v>1</v>
      </c>
      <c r="F62">
        <v>10.8</v>
      </c>
      <c r="G62">
        <v>45760</v>
      </c>
      <c r="H62" t="str">
        <v>Shipped</v>
      </c>
      <c r="I62">
        <v>85</v>
      </c>
      <c r="J62">
        <v>11</v>
      </c>
      <c r="K62" t="str">
        <v>Game: The Legend of Zelda: Minish Cap. A must-play for fans!</v>
      </c>
      <c r="L62" t="str">
        <v>Complete [DLC+]</v>
      </c>
    </row>
    <row r="63" spans="2:12">
      <c r="B63">
        <v>2974000959</v>
      </c>
      <c r="C63" t="str">
        <v>O7YRXF19E7VN</v>
      </c>
      <c r="D63" t="str">
        <v>Bought 1x [Mario Kart 8 Deluxe] - AliExpress [NDS]</v>
      </c>
      <c r="E63">
        <v>1</v>
      </c>
      <c r="F63">
        <v>58.8</v>
      </c>
      <c r="G63">
        <v>45771</v>
      </c>
      <c r="H63" t="str">
        <v>Shipped</v>
      </c>
      <c r="I63">
        <v>54</v>
      </c>
      <c r="J63">
        <v>14</v>
      </c>
      <c r="K63" t="str">
        <v>Game: Mario Kart 8 Deluxe. A must-play for fans!</v>
      </c>
      <c r="L63" t="str">
        <v>Normal [V3]!</v>
      </c>
    </row>
    <row r="64" spans="2:12">
      <c r="B64">
        <v>2957930075</v>
      </c>
      <c r="C64" t="str">
        <v>HEDWCPP7LTQ4</v>
      </c>
      <c r="D64" t="str">
        <v>Bought 1x [Pokémon HeartGold] - AliExpress [NDS]</v>
      </c>
      <c r="E64">
        <v>1</v>
      </c>
      <c r="F64">
        <v>44.7</v>
      </c>
      <c r="G64">
        <v>45769</v>
      </c>
      <c r="H64" t="str">
        <v>Shipped</v>
      </c>
      <c r="I64">
        <v>100</v>
      </c>
      <c r="J64">
        <v>16</v>
      </c>
      <c r="K64" t="str">
        <v>Game: Pokémon HeartGold. A must-play for fans!</v>
      </c>
      <c r="L64" t="str">
        <v>Complete [DLC+]</v>
      </c>
    </row>
    <row r="65" spans="2:12">
      <c r="B65">
        <v>9913332762</v>
      </c>
      <c r="C65" t="str">
        <v>535IZVQ7TSLJ</v>
      </c>
      <c r="D65" t="str">
        <v>Bought 1x [Paper Mario: The Thousand-Year Door] - AliExpress [3DS]</v>
      </c>
      <c r="E65">
        <v>1</v>
      </c>
      <c r="F65">
        <v>38.299999999999997</v>
      </c>
      <c r="G65">
        <v>45761</v>
      </c>
      <c r="H65" t="str">
        <v>Shipped</v>
      </c>
      <c r="I65">
        <v>56</v>
      </c>
      <c r="J65">
        <v>17</v>
      </c>
      <c r="K65" t="str">
        <v>Game: Paper Mario: The Thousand-Year Door. A must-play for fans!</v>
      </c>
      <c r="L65" t="str">
        <v>Normal [V3]!</v>
      </c>
    </row>
    <row r="66" spans="2:12">
      <c r="B66">
        <v>1136694112</v>
      </c>
      <c r="C66" t="str">
        <v>S8IETMTNN25S</v>
      </c>
      <c r="D66" t="str">
        <v>Bought 1x [Super Smash Bros. Melee] - AliExpress [3DS]</v>
      </c>
      <c r="E66">
        <v>1</v>
      </c>
      <c r="F66">
        <v>16.600000000000001</v>
      </c>
      <c r="G66">
        <v>45760</v>
      </c>
      <c r="H66" t="str">
        <v>Shipped</v>
      </c>
      <c r="I66">
        <v>83</v>
      </c>
      <c r="J66">
        <v>19</v>
      </c>
      <c r="K66" t="str">
        <v>Game: Super Smash Bros. Melee. A must-play for fans!</v>
      </c>
      <c r="L66" t="str">
        <v>Complete [DLC+]</v>
      </c>
    </row>
    <row r="67" spans="2:12">
      <c r="B67">
        <v>4084853064</v>
      </c>
      <c r="C67" t="str">
        <v>DML313XSBU9K</v>
      </c>
      <c r="D67" t="str">
        <v>Bought 1x [Super Mario 64 DS] - AliExpress [3DS]</v>
      </c>
      <c r="E67">
        <v>1</v>
      </c>
      <c r="F67">
        <v>32.6</v>
      </c>
      <c r="G67">
        <v>45764</v>
      </c>
      <c r="H67" t="str">
        <v>Shipped</v>
      </c>
      <c r="I67">
        <v>29</v>
      </c>
      <c r="J67">
        <v>24</v>
      </c>
      <c r="K67" t="str">
        <v>Game: Super Mario 64 DS. A must-play for fans!</v>
      </c>
      <c r="L67" t="str">
        <v>Complete [DLC+]</v>
      </c>
    </row>
    <row r="68" spans="2:12">
      <c r="B68">
        <v>4801232720</v>
      </c>
      <c r="C68" t="str">
        <v>JA8IN5Q1OF2E</v>
      </c>
      <c r="D68" t="str">
        <v>Bought 1x [Mario Kart DS] - AliExpress [SWT]</v>
      </c>
      <c r="E68">
        <v>1</v>
      </c>
      <c r="F68">
        <v>48.4</v>
      </c>
      <c r="G68">
        <v>45765</v>
      </c>
      <c r="H68" t="str">
        <v>Shipped</v>
      </c>
      <c r="I68">
        <v>43</v>
      </c>
      <c r="J68">
        <v>26</v>
      </c>
      <c r="K68" t="str">
        <v>Game: Mario Kart DS. A must-play for fans!</v>
      </c>
      <c r="L68" t="str">
        <v>Complete [XZ]!</v>
      </c>
    </row>
    <row r="69" spans="2:12">
      <c r="B69">
        <v>5803473331</v>
      </c>
      <c r="C69" t="str">
        <v>MQ21YVK7YX62</v>
      </c>
      <c r="D69" t="str">
        <v>Bought 1x [Tetris DS] - AliExpress [SWT]</v>
      </c>
      <c r="E69">
        <v>1</v>
      </c>
      <c r="F69">
        <v>58.3</v>
      </c>
      <c r="G69">
        <v>45761</v>
      </c>
      <c r="H69" t="str">
        <v>Shipped</v>
      </c>
      <c r="I69">
        <v>90</v>
      </c>
      <c r="J69">
        <v>14</v>
      </c>
      <c r="K69" t="str">
        <v>Game: Tetris DS. A must-play for fans!</v>
      </c>
      <c r="L69" t="str">
        <v>Complete [XZ]!</v>
      </c>
    </row>
    <row r="70" spans="2:12">
      <c r="B70">
        <v>2832761200</v>
      </c>
      <c r="C70" t="str">
        <v>FYQZP1OZ46AA</v>
      </c>
      <c r="D70" t="str">
        <v>Bought 1x [Super Mario Odyssey] - AliExpress [NDS]</v>
      </c>
      <c r="E70">
        <v>1</v>
      </c>
      <c r="F70">
        <v>41.5</v>
      </c>
      <c r="G70">
        <v>45774</v>
      </c>
      <c r="H70" t="str">
        <v>Shipped</v>
      </c>
      <c r="I70">
        <v>87</v>
      </c>
      <c r="J70">
        <v>23</v>
      </c>
      <c r="K70" t="str">
        <v>Game: Super Mario Odyssey. A must-play for fans!</v>
      </c>
      <c r="L70" t="str">
        <v>Normal [XP]</v>
      </c>
    </row>
    <row r="71" spans="2:12">
      <c r="B71">
        <v>8627113815</v>
      </c>
      <c r="C71" t="str">
        <v>Z8SUAV7W0WNL</v>
      </c>
      <c r="D71" t="str">
        <v>Bought 1x [Super Mario Maker] - AliExpress [3DS]</v>
      </c>
      <c r="E71">
        <v>1</v>
      </c>
      <c r="F71">
        <v>17.5</v>
      </c>
      <c r="G71">
        <v>45774</v>
      </c>
      <c r="H71" t="str">
        <v>Shipped</v>
      </c>
      <c r="I71">
        <v>27</v>
      </c>
      <c r="J71">
        <v>30</v>
      </c>
      <c r="K71" t="str">
        <v>Game: Super Mario Maker. A must-play for fans!</v>
      </c>
      <c r="L71" t="str">
        <v>Complete [XZ]!</v>
      </c>
    </row>
    <row r="72" spans="2:12">
      <c r="B72">
        <v>1429345833</v>
      </c>
      <c r="C72" t="str">
        <v>XZTYCUBYTAUA</v>
      </c>
      <c r="D72" t="str">
        <v>Bought 1x [Mario &amp; Luigi: Superstar Saga] - AliExpress [SWT]</v>
      </c>
      <c r="E72">
        <v>1</v>
      </c>
      <c r="F72">
        <v>45.8</v>
      </c>
      <c r="G72">
        <v>45770</v>
      </c>
      <c r="H72" t="str">
        <v>Shipped</v>
      </c>
      <c r="I72">
        <v>89</v>
      </c>
      <c r="J72">
        <v>27</v>
      </c>
      <c r="K72" t="str">
        <v>Game: Mario &amp; Luigi: Superstar Saga. A must-play for fans!</v>
      </c>
      <c r="L72" t="str">
        <v>Normal [V3]!</v>
      </c>
    </row>
    <row r="73" spans="2:12">
      <c r="B73">
        <v>7199820024</v>
      </c>
      <c r="C73" t="str">
        <v>WO645UXB5A9H</v>
      </c>
      <c r="D73" t="str">
        <v>Bought 1x [Pokémon HeartGold] - AliExpress [NDS]</v>
      </c>
      <c r="E73">
        <v>1</v>
      </c>
      <c r="F73">
        <v>27.5</v>
      </c>
      <c r="G73">
        <v>45772</v>
      </c>
      <c r="H73" t="str">
        <v>Shipped</v>
      </c>
      <c r="I73">
        <v>77</v>
      </c>
      <c r="J73">
        <v>18</v>
      </c>
      <c r="K73" t="str">
        <v>Game: Pokémon HeartGold. A must-play for fans!</v>
      </c>
      <c r="L73" t="str">
        <v>Complete [DLX]</v>
      </c>
    </row>
    <row r="74" spans="2:12">
      <c r="B74">
        <v>8904437408</v>
      </c>
      <c r="C74" t="str">
        <v>NMBPFIZE7YF0</v>
      </c>
      <c r="D74" t="str">
        <v>Bought 1x [Tetris 99] - AliExpress [NDS]</v>
      </c>
      <c r="E74">
        <v>1</v>
      </c>
      <c r="F74">
        <v>41.3</v>
      </c>
      <c r="G74">
        <v>45760</v>
      </c>
      <c r="H74" t="str">
        <v>Shipped</v>
      </c>
      <c r="I74">
        <v>23</v>
      </c>
      <c r="J74">
        <v>14</v>
      </c>
      <c r="K74" t="str">
        <v>Game: Tetris 99. A must-play for fans!</v>
      </c>
      <c r="L74" t="str">
        <v>Complete [DLC+]</v>
      </c>
    </row>
    <row r="75" spans="2:12">
      <c r="B75">
        <v>3154887243</v>
      </c>
      <c r="C75" t="str">
        <v>7V6BZZPKPAE7</v>
      </c>
      <c r="D75" t="str">
        <v>Bought 1x [Super Mario All-Stars] - AliExpress [NDS]</v>
      </c>
      <c r="E75">
        <v>1</v>
      </c>
      <c r="F75">
        <v>53.1</v>
      </c>
      <c r="G75">
        <v>45761</v>
      </c>
      <c r="H75" t="str">
        <v>Shipped</v>
      </c>
      <c r="I75">
        <v>34</v>
      </c>
      <c r="J75">
        <v>15</v>
      </c>
      <c r="K75" t="str">
        <v>Game: Super Mario All-Stars. A must-play for fans!</v>
      </c>
      <c r="L75" t="str">
        <v>Complete [XZ]!</v>
      </c>
    </row>
    <row r="76" spans="2:12">
      <c r="B76">
        <v>9114238907</v>
      </c>
      <c r="C76" t="str">
        <v>LW8G9GCYS5O0</v>
      </c>
      <c r="D76" t="str">
        <v>Bought 1x [Animal Crossing: New Leaf] - AliExpress [3DS]</v>
      </c>
      <c r="E76">
        <v>1</v>
      </c>
      <c r="F76">
        <v>29.5</v>
      </c>
      <c r="G76">
        <v>45758</v>
      </c>
      <c r="H76" t="str">
        <v>Shipped</v>
      </c>
      <c r="I76">
        <v>99</v>
      </c>
      <c r="J76">
        <v>14</v>
      </c>
      <c r="K76" t="str">
        <v>Game: Animal Crossing: New Leaf. A must-play for fans!</v>
      </c>
      <c r="L76" t="str">
        <v>Normal [XP]</v>
      </c>
    </row>
    <row r="77" spans="2:12">
      <c r="B77">
        <v>2925075661</v>
      </c>
      <c r="C77" t="str">
        <v>V5ZYHNE4OH7G</v>
      </c>
      <c r="D77" t="str">
        <v>Bought 1x [Splatoon] - AliExpress [NDS]</v>
      </c>
      <c r="E77">
        <v>1</v>
      </c>
      <c r="F77">
        <v>45.3</v>
      </c>
      <c r="G77">
        <v>45761</v>
      </c>
      <c r="H77" t="str">
        <v>Shipped</v>
      </c>
      <c r="I77">
        <v>29</v>
      </c>
      <c r="J77">
        <v>11</v>
      </c>
      <c r="K77" t="str">
        <v>Game: Splatoon. A must-play for fans!</v>
      </c>
      <c r="L77" t="str">
        <v>Complete [DLX]</v>
      </c>
    </row>
    <row r="78" spans="2:12">
      <c r="B78">
        <v>1476530563</v>
      </c>
      <c r="C78" t="str">
        <v>INL9OZ4FLL8H</v>
      </c>
      <c r="D78" t="str">
        <v>Bought 1x [Metroid Dread] - AliExpress [3DS]</v>
      </c>
      <c r="E78">
        <v>1</v>
      </c>
      <c r="F78">
        <v>16.7</v>
      </c>
      <c r="G78">
        <v>45771</v>
      </c>
      <c r="H78" t="str">
        <v>Shipped</v>
      </c>
      <c r="I78">
        <v>76</v>
      </c>
      <c r="J78">
        <v>12</v>
      </c>
      <c r="K78" t="str">
        <v>Game: Metroid Dread. A must-play for fans!</v>
      </c>
      <c r="L78" t="str">
        <v>Normal [XP]</v>
      </c>
    </row>
    <row r="79" spans="2:12">
      <c r="B79">
        <v>2593249747</v>
      </c>
      <c r="C79" t="str">
        <v>DCT4U1RW5D2S</v>
      </c>
      <c r="D79" t="str">
        <v>Bought 1x [Pokémon Moon] - AliExpress [NDS]</v>
      </c>
      <c r="E79">
        <v>1</v>
      </c>
      <c r="F79">
        <v>39.6</v>
      </c>
      <c r="G79">
        <v>45773</v>
      </c>
      <c r="H79" t="str">
        <v>Shipped</v>
      </c>
      <c r="I79">
        <v>41</v>
      </c>
      <c r="J79">
        <v>22</v>
      </c>
      <c r="K79" t="str">
        <v>Game: Pokémon Moon. A must-play for fans!</v>
      </c>
      <c r="L79" t="str">
        <v>Complete [DLX]</v>
      </c>
    </row>
    <row r="80" spans="2:12">
      <c r="B80">
        <v>6825887245</v>
      </c>
      <c r="C80" t="str">
        <v>9OIDPBJK4K9R</v>
      </c>
      <c r="D80" t="str">
        <v>Bought 1x [Donkey Kong Country: Tropical Freeze] - AliExpress [NDS]</v>
      </c>
      <c r="E80">
        <v>1</v>
      </c>
      <c r="F80">
        <v>55.7</v>
      </c>
      <c r="G80">
        <v>45775</v>
      </c>
      <c r="H80" t="str">
        <v>Shipped</v>
      </c>
      <c r="I80">
        <v>35</v>
      </c>
      <c r="J80">
        <v>16</v>
      </c>
      <c r="K80" t="str">
        <v>Game: Donkey Kong Country: Tropical Freeze. A must-play for fans!</v>
      </c>
      <c r="L80" t="str">
        <v>Complete [DLC+]</v>
      </c>
    </row>
    <row r="81" spans="2:12">
      <c r="B81">
        <v>5069515732</v>
      </c>
      <c r="C81" t="str">
        <v>WB8ZVL1OK62E</v>
      </c>
      <c r="D81" t="str">
        <v>Bought 1x [Pokémon Blue] - AliExpress [NDS]</v>
      </c>
      <c r="E81">
        <v>1</v>
      </c>
      <c r="F81">
        <v>55.5</v>
      </c>
      <c r="G81">
        <v>45758</v>
      </c>
      <c r="H81" t="str">
        <v>Shipped</v>
      </c>
      <c r="I81">
        <v>78</v>
      </c>
      <c r="J81">
        <v>20</v>
      </c>
      <c r="K81" t="str">
        <v>Game: Pokémon Blue. A must-play for fans!</v>
      </c>
      <c r="L81" t="str">
        <v>Complete [XZ]!</v>
      </c>
    </row>
    <row r="82" spans="2:12">
      <c r="B82">
        <v>1402991327</v>
      </c>
      <c r="C82" t="str">
        <v>3AEZS929CK2S</v>
      </c>
      <c r="D82" t="str">
        <v>Bought 1x [Luigi's Mansion] - AliExpress [SWT]</v>
      </c>
      <c r="E82">
        <v>1</v>
      </c>
      <c r="F82">
        <v>33.799999999999997</v>
      </c>
      <c r="G82">
        <v>45773</v>
      </c>
      <c r="H82" t="str">
        <v>Shipped</v>
      </c>
      <c r="I82">
        <v>85</v>
      </c>
      <c r="J82">
        <v>15</v>
      </c>
      <c r="K82" t="str">
        <v>Game: Luigi's Mansion. A must-play for fans!</v>
      </c>
      <c r="L82" t="str">
        <v>Complete [DLC+]</v>
      </c>
    </row>
    <row r="83" spans="2:12">
      <c r="B83">
        <v>7164124904</v>
      </c>
      <c r="C83" t="str">
        <v>7B5BCC65NKV6</v>
      </c>
      <c r="D83" t="str">
        <v>Bought 1x [Metroid Dread] - AliExpress [3DS]</v>
      </c>
      <c r="E83">
        <v>1</v>
      </c>
      <c r="F83">
        <v>55.6</v>
      </c>
      <c r="G83">
        <v>45761</v>
      </c>
      <c r="H83" t="str">
        <v>Shipped</v>
      </c>
      <c r="I83">
        <v>42</v>
      </c>
      <c r="J83">
        <v>12</v>
      </c>
      <c r="K83" t="str">
        <v>Game: Metroid Dread. A must-play for fans!</v>
      </c>
      <c r="L83" t="str">
        <v>Normal [V3]!</v>
      </c>
    </row>
    <row r="84" spans="2:12">
      <c r="B84">
        <v>5442802738</v>
      </c>
      <c r="C84" t="str">
        <v>CU96U0HETLRI</v>
      </c>
      <c r="D84" t="str">
        <v>Bought 1x [Hyrule Warriors] - AliExpress [SWT]</v>
      </c>
      <c r="E84">
        <v>1</v>
      </c>
      <c r="F84">
        <v>36.299999999999997</v>
      </c>
      <c r="G84">
        <v>45758</v>
      </c>
      <c r="H84" t="str">
        <v>Shipped</v>
      </c>
      <c r="I84">
        <v>22</v>
      </c>
      <c r="J84">
        <v>21</v>
      </c>
      <c r="K84" t="str">
        <v>Game: Hyrule Warriors. A must-play for fans!</v>
      </c>
      <c r="L84" t="str">
        <v>Complete [XZ]!</v>
      </c>
    </row>
    <row r="85" spans="2:12">
      <c r="B85">
        <v>5115928132</v>
      </c>
      <c r="C85" t="str">
        <v>7UHKGWDLWC60</v>
      </c>
      <c r="D85" t="str">
        <v>Bought 1x [The Legend of Zelda: Ocarina of Time 3D] - AliExpress [3DS]</v>
      </c>
      <c r="E85">
        <v>1</v>
      </c>
      <c r="F85">
        <v>43.2</v>
      </c>
      <c r="G85">
        <v>45766</v>
      </c>
      <c r="H85" t="str">
        <v>Shipped</v>
      </c>
      <c r="I85">
        <v>76</v>
      </c>
      <c r="J85">
        <v>18</v>
      </c>
      <c r="K85" t="str">
        <v>Game: The Legend of Zelda: Ocarina of Time 3D. A must-play for fans!</v>
      </c>
      <c r="L85" t="str">
        <v>Complete [DLC+]</v>
      </c>
    </row>
    <row r="86" spans="2:12">
      <c r="B86">
        <v>9483853306</v>
      </c>
      <c r="C86" t="str">
        <v>5S6AHO4G4BRJ</v>
      </c>
      <c r="D86" t="str">
        <v>Bought 1x [Super Mario Galaxy] - AliExpress [3DS]</v>
      </c>
      <c r="E86">
        <v>1</v>
      </c>
      <c r="F86">
        <v>26.1</v>
      </c>
      <c r="G86">
        <v>45775</v>
      </c>
      <c r="H86" t="str">
        <v>Shipped</v>
      </c>
      <c r="I86">
        <v>37</v>
      </c>
      <c r="J86">
        <v>21</v>
      </c>
      <c r="K86" t="str">
        <v>Game: Super Mario Galaxy. A must-play for fans!</v>
      </c>
      <c r="L86" t="str">
        <v>Complete [XZ]!</v>
      </c>
    </row>
    <row r="87" spans="2:12">
      <c r="B87">
        <v>4319579638</v>
      </c>
      <c r="C87" t="str">
        <v>DGVFBO8R3YMY</v>
      </c>
      <c r="D87" t="str">
        <v>Bought 1x [Pokémon Let's Go, Pikachu!] - AliExpress [SWT]</v>
      </c>
      <c r="E87">
        <v>1</v>
      </c>
      <c r="F87">
        <v>29.4</v>
      </c>
      <c r="G87">
        <v>45775</v>
      </c>
      <c r="H87" t="str">
        <v>Shipped</v>
      </c>
      <c r="I87">
        <v>56</v>
      </c>
      <c r="J87">
        <v>11</v>
      </c>
      <c r="K87" t="str">
        <v>Game: Pokémon Let's Go, Pikachu!. A must-play for fans!</v>
      </c>
      <c r="L87" t="str">
        <v>Complete [DLX]</v>
      </c>
    </row>
    <row r="88" spans="2:12">
      <c r="B88">
        <v>8509378705</v>
      </c>
      <c r="C88" t="str">
        <v>VRY0LE9LS6C3</v>
      </c>
      <c r="D88" t="str">
        <v>Bought 1x [Pokémon Sun] - AliExpress [SWT]</v>
      </c>
      <c r="E88">
        <v>1</v>
      </c>
      <c r="F88">
        <v>41.1</v>
      </c>
      <c r="G88">
        <v>45759</v>
      </c>
      <c r="H88" t="str">
        <v>Shipped</v>
      </c>
      <c r="I88">
        <v>65</v>
      </c>
      <c r="J88">
        <v>28</v>
      </c>
      <c r="K88" t="str">
        <v>Game: Pokémon Sun. A must-play for fans!</v>
      </c>
      <c r="L88" t="str">
        <v>Complete [DLC+]</v>
      </c>
    </row>
  </sheetData>
  <mergeCells count="3">
    <mergeCell ref="B4:U10"/>
    <mergeCell ref="I16:K16"/>
    <mergeCell ref="D16:G16"/>
  </mergeCells>
  <dataValidations count="1">
    <dataValidation type="list" allowBlank="1" showInputMessage="1" showErrorMessage="1" sqref="B46" xr:uid="{4185C952-95C4-44AC-AECE-147D1EA0653C}">
      <formula1>"Shipped,Delivered,Pending"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58DC-FC02-4DC4-BAD6-8B4F9B1FA3DB}">
  <dimension ref="B1:L104"/>
  <sheetViews>
    <sheetView workbookViewId="0">
      <selection activeCell="B1" sqref="B1"/>
    </sheetView>
  </sheetViews>
  <sheetFormatPr defaultRowHeight="15"/>
  <cols>
    <col min="1" max="1" width="2.85546875" customWidth="1"/>
    <col min="2" max="2" width="11.28515625" bestFit="1" customWidth="1"/>
    <col min="3" max="3" width="16.85546875" customWidth="1"/>
    <col min="4" max="4" width="87.85546875" bestFit="1" customWidth="1"/>
    <col min="5" max="5" width="9.7109375" customWidth="1"/>
    <col min="6" max="6" width="11.42578125" customWidth="1"/>
    <col min="7" max="7" width="12.85546875" customWidth="1"/>
    <col min="8" max="8" width="13.140625" customWidth="1"/>
    <col min="9" max="9" width="10.42578125" customWidth="1"/>
    <col min="10" max="10" width="15.5703125" customWidth="1"/>
    <col min="11" max="11" width="77" bestFit="1" customWidth="1"/>
    <col min="12" max="12" width="19.42578125" bestFit="1" customWidth="1"/>
  </cols>
  <sheetData>
    <row r="1" spans="2:12" s="60" customFormat="1" ht="15" customHeight="1"/>
    <row r="3" spans="2:12">
      <c r="K3">
        <f>MATCH("Version",B4:L4,0)</f>
        <v>11</v>
      </c>
    </row>
    <row r="4" spans="2:12">
      <c r="B4" s="61" t="s">
        <v>98</v>
      </c>
      <c r="C4" s="62" t="s">
        <v>112</v>
      </c>
      <c r="D4" s="62" t="s">
        <v>113</v>
      </c>
      <c r="E4" s="62" t="s">
        <v>114</v>
      </c>
      <c r="F4" s="62" t="s">
        <v>115</v>
      </c>
      <c r="G4" s="62" t="s">
        <v>116</v>
      </c>
      <c r="H4" s="63" t="s">
        <v>117</v>
      </c>
      <c r="I4" s="62" t="s">
        <v>118</v>
      </c>
      <c r="J4" s="62" t="s">
        <v>119</v>
      </c>
      <c r="K4" s="62" t="s">
        <v>120</v>
      </c>
      <c r="L4" s="64" t="s">
        <v>121</v>
      </c>
    </row>
    <row r="5" spans="2:12">
      <c r="B5" s="65">
        <v>2710393603</v>
      </c>
      <c r="C5" s="66" t="s">
        <v>122</v>
      </c>
      <c r="D5" s="66" t="s">
        <v>123</v>
      </c>
      <c r="E5" s="66">
        <v>1</v>
      </c>
      <c r="F5" s="67">
        <v>42.5</v>
      </c>
      <c r="G5" s="68">
        <v>45774</v>
      </c>
      <c r="H5" s="66" t="s">
        <v>111</v>
      </c>
      <c r="I5" s="67">
        <v>35</v>
      </c>
      <c r="J5" s="67">
        <v>26</v>
      </c>
      <c r="K5" s="66" t="s">
        <v>124</v>
      </c>
      <c r="L5" s="69" t="s">
        <v>125</v>
      </c>
    </row>
    <row r="6" spans="2:12">
      <c r="B6" s="65">
        <v>5088223175</v>
      </c>
      <c r="C6" s="66" t="s">
        <v>126</v>
      </c>
      <c r="D6" s="66" t="s">
        <v>127</v>
      </c>
      <c r="E6" s="66">
        <v>1</v>
      </c>
      <c r="F6" s="67">
        <v>57.9</v>
      </c>
      <c r="G6" s="68">
        <v>45773</v>
      </c>
      <c r="H6" s="66" t="s">
        <v>111</v>
      </c>
      <c r="I6" s="67">
        <v>37</v>
      </c>
      <c r="J6" s="67">
        <v>16</v>
      </c>
      <c r="K6" s="66" t="s">
        <v>128</v>
      </c>
      <c r="L6" s="69" t="s">
        <v>129</v>
      </c>
    </row>
    <row r="7" spans="2:12">
      <c r="B7" s="65">
        <v>6603321989</v>
      </c>
      <c r="C7" s="66" t="s">
        <v>130</v>
      </c>
      <c r="D7" s="66" t="s">
        <v>131</v>
      </c>
      <c r="E7" s="66">
        <v>1</v>
      </c>
      <c r="F7" s="67">
        <v>37.5</v>
      </c>
      <c r="G7" s="68">
        <v>45767</v>
      </c>
      <c r="H7" s="66" t="s">
        <v>132</v>
      </c>
      <c r="I7" s="67">
        <v>73</v>
      </c>
      <c r="J7" s="67">
        <v>20</v>
      </c>
      <c r="K7" s="66" t="s">
        <v>133</v>
      </c>
      <c r="L7" s="69" t="s">
        <v>134</v>
      </c>
    </row>
    <row r="8" spans="2:12">
      <c r="B8" s="65">
        <v>7417909614</v>
      </c>
      <c r="C8" s="66" t="s">
        <v>135</v>
      </c>
      <c r="D8" s="66" t="s">
        <v>136</v>
      </c>
      <c r="E8" s="66">
        <v>1</v>
      </c>
      <c r="F8" s="67">
        <v>34.799999999999997</v>
      </c>
      <c r="G8" s="68">
        <v>45765</v>
      </c>
      <c r="H8" s="66" t="s">
        <v>111</v>
      </c>
      <c r="I8" s="67">
        <v>87</v>
      </c>
      <c r="J8" s="67">
        <v>23</v>
      </c>
      <c r="K8" s="66" t="s">
        <v>137</v>
      </c>
      <c r="L8" s="69" t="s">
        <v>134</v>
      </c>
    </row>
    <row r="9" spans="2:12">
      <c r="B9" s="65">
        <v>2828220648</v>
      </c>
      <c r="C9" s="66" t="s">
        <v>138</v>
      </c>
      <c r="D9" s="66" t="s">
        <v>139</v>
      </c>
      <c r="E9" s="66">
        <v>1</v>
      </c>
      <c r="F9" s="67">
        <v>11.6</v>
      </c>
      <c r="G9" s="68">
        <v>45766</v>
      </c>
      <c r="H9" s="66" t="s">
        <v>132</v>
      </c>
      <c r="I9" s="67">
        <v>84</v>
      </c>
      <c r="J9" s="67">
        <v>11</v>
      </c>
      <c r="K9" s="66" t="s">
        <v>140</v>
      </c>
      <c r="L9" s="69" t="s">
        <v>125</v>
      </c>
    </row>
    <row r="10" spans="2:12">
      <c r="B10" s="65">
        <v>6202988269</v>
      </c>
      <c r="C10" s="66" t="s">
        <v>141</v>
      </c>
      <c r="D10" s="66" t="s">
        <v>142</v>
      </c>
      <c r="E10" s="66">
        <v>1</v>
      </c>
      <c r="F10" s="67">
        <v>36.799999999999997</v>
      </c>
      <c r="G10" s="68">
        <v>45765</v>
      </c>
      <c r="H10" s="66" t="s">
        <v>143</v>
      </c>
      <c r="I10" s="67">
        <v>24</v>
      </c>
      <c r="J10" s="67">
        <v>19</v>
      </c>
      <c r="K10" s="66" t="s">
        <v>144</v>
      </c>
      <c r="L10" s="69" t="s">
        <v>145</v>
      </c>
    </row>
    <row r="11" spans="2:12">
      <c r="B11" s="65">
        <v>8918845131</v>
      </c>
      <c r="C11" s="66" t="s">
        <v>146</v>
      </c>
      <c r="D11" s="66" t="s">
        <v>147</v>
      </c>
      <c r="E11" s="66">
        <v>1</v>
      </c>
      <c r="F11" s="67">
        <v>13.7</v>
      </c>
      <c r="G11" s="68">
        <v>45767</v>
      </c>
      <c r="H11" s="66" t="s">
        <v>143</v>
      </c>
      <c r="I11" s="67">
        <v>65</v>
      </c>
      <c r="J11" s="67">
        <v>17</v>
      </c>
      <c r="K11" s="66" t="s">
        <v>148</v>
      </c>
      <c r="L11" s="69" t="s">
        <v>134</v>
      </c>
    </row>
    <row r="12" spans="2:12">
      <c r="B12" s="65">
        <v>9718773388</v>
      </c>
      <c r="C12" s="66" t="s">
        <v>149</v>
      </c>
      <c r="D12" s="66" t="s">
        <v>150</v>
      </c>
      <c r="E12" s="66">
        <v>1</v>
      </c>
      <c r="F12" s="67">
        <v>23.9</v>
      </c>
      <c r="G12" s="68">
        <v>45777</v>
      </c>
      <c r="H12" s="66" t="s">
        <v>143</v>
      </c>
      <c r="I12" s="67">
        <v>22</v>
      </c>
      <c r="J12" s="67">
        <v>27</v>
      </c>
      <c r="K12" s="66" t="s">
        <v>151</v>
      </c>
      <c r="L12" s="69" t="s">
        <v>152</v>
      </c>
    </row>
    <row r="13" spans="2:12">
      <c r="B13" s="65">
        <v>6443460666</v>
      </c>
      <c r="C13" s="66" t="s">
        <v>153</v>
      </c>
      <c r="D13" s="66" t="s">
        <v>154</v>
      </c>
      <c r="E13" s="66">
        <v>1</v>
      </c>
      <c r="F13" s="67">
        <v>36.299999999999997</v>
      </c>
      <c r="G13" s="68">
        <v>45764</v>
      </c>
      <c r="H13" s="66" t="s">
        <v>111</v>
      </c>
      <c r="I13" s="67">
        <v>93</v>
      </c>
      <c r="J13" s="67">
        <v>14</v>
      </c>
      <c r="K13" s="66" t="s">
        <v>155</v>
      </c>
      <c r="L13" s="69" t="s">
        <v>145</v>
      </c>
    </row>
    <row r="14" spans="2:12">
      <c r="B14" s="65">
        <v>1134833448</v>
      </c>
      <c r="C14" s="66" t="s">
        <v>156</v>
      </c>
      <c r="D14" s="66" t="s">
        <v>157</v>
      </c>
      <c r="E14" s="66">
        <v>1</v>
      </c>
      <c r="F14" s="67">
        <v>40.200000000000003</v>
      </c>
      <c r="G14" s="68">
        <v>45759</v>
      </c>
      <c r="H14" s="66" t="s">
        <v>132</v>
      </c>
      <c r="I14" s="67">
        <v>30</v>
      </c>
      <c r="J14" s="67">
        <v>30</v>
      </c>
      <c r="K14" s="66" t="s">
        <v>158</v>
      </c>
      <c r="L14" s="69" t="s">
        <v>129</v>
      </c>
    </row>
    <row r="15" spans="2:12">
      <c r="B15" s="65">
        <v>8159289361</v>
      </c>
      <c r="C15" s="66" t="s">
        <v>159</v>
      </c>
      <c r="D15" s="66" t="s">
        <v>160</v>
      </c>
      <c r="E15" s="66">
        <v>1</v>
      </c>
      <c r="F15" s="67">
        <v>42.8</v>
      </c>
      <c r="G15" s="68">
        <v>45769</v>
      </c>
      <c r="H15" s="66" t="s">
        <v>132</v>
      </c>
      <c r="I15" s="67">
        <v>86</v>
      </c>
      <c r="J15" s="67">
        <v>27</v>
      </c>
      <c r="K15" s="66" t="s">
        <v>161</v>
      </c>
      <c r="L15" s="69" t="s">
        <v>125</v>
      </c>
    </row>
    <row r="16" spans="2:12">
      <c r="B16" s="65">
        <v>3805404645</v>
      </c>
      <c r="C16" s="66" t="s">
        <v>162</v>
      </c>
      <c r="D16" s="66" t="s">
        <v>163</v>
      </c>
      <c r="E16" s="66">
        <v>1</v>
      </c>
      <c r="F16" s="67">
        <v>55.7</v>
      </c>
      <c r="G16" s="68">
        <v>45770</v>
      </c>
      <c r="H16" s="66" t="s">
        <v>143</v>
      </c>
      <c r="I16" s="67">
        <v>75</v>
      </c>
      <c r="J16" s="67">
        <v>27</v>
      </c>
      <c r="K16" s="66" t="s">
        <v>164</v>
      </c>
      <c r="L16" s="69" t="s">
        <v>134</v>
      </c>
    </row>
    <row r="17" spans="2:12">
      <c r="B17" s="65">
        <v>3263582498</v>
      </c>
      <c r="C17" s="66" t="s">
        <v>165</v>
      </c>
      <c r="D17" s="66" t="s">
        <v>166</v>
      </c>
      <c r="E17" s="66">
        <v>1</v>
      </c>
      <c r="F17" s="67">
        <v>55.3</v>
      </c>
      <c r="G17" s="68">
        <v>45768</v>
      </c>
      <c r="H17" s="66" t="s">
        <v>143</v>
      </c>
      <c r="I17" s="67">
        <v>91</v>
      </c>
      <c r="J17" s="67">
        <v>19</v>
      </c>
      <c r="K17" s="66" t="s">
        <v>155</v>
      </c>
      <c r="L17" s="69" t="s">
        <v>125</v>
      </c>
    </row>
    <row r="18" spans="2:12">
      <c r="B18" s="65">
        <v>6227627470</v>
      </c>
      <c r="C18" s="66" t="s">
        <v>167</v>
      </c>
      <c r="D18" s="66" t="s">
        <v>154</v>
      </c>
      <c r="E18" s="66">
        <v>1</v>
      </c>
      <c r="F18" s="67">
        <v>20.9</v>
      </c>
      <c r="G18" s="68">
        <v>45762</v>
      </c>
      <c r="H18" s="66" t="s">
        <v>143</v>
      </c>
      <c r="I18" s="67">
        <v>44</v>
      </c>
      <c r="J18" s="67">
        <v>23</v>
      </c>
      <c r="K18" s="66" t="s">
        <v>155</v>
      </c>
      <c r="L18" s="69" t="s">
        <v>134</v>
      </c>
    </row>
    <row r="19" spans="2:12">
      <c r="B19" s="65">
        <v>5065117314</v>
      </c>
      <c r="C19" s="66" t="s">
        <v>168</v>
      </c>
      <c r="D19" s="66" t="s">
        <v>169</v>
      </c>
      <c r="E19" s="66">
        <v>1</v>
      </c>
      <c r="F19" s="67">
        <v>59.8</v>
      </c>
      <c r="G19" s="68">
        <v>45766</v>
      </c>
      <c r="H19" s="66" t="s">
        <v>132</v>
      </c>
      <c r="I19" s="67">
        <v>51</v>
      </c>
      <c r="J19" s="67">
        <v>13</v>
      </c>
      <c r="K19" s="66" t="s">
        <v>170</v>
      </c>
      <c r="L19" s="69" t="s">
        <v>125</v>
      </c>
    </row>
    <row r="20" spans="2:12">
      <c r="B20" s="65">
        <v>2465698130</v>
      </c>
      <c r="C20" s="66" t="s">
        <v>171</v>
      </c>
      <c r="D20" s="66" t="s">
        <v>172</v>
      </c>
      <c r="E20" s="66">
        <v>1</v>
      </c>
      <c r="F20" s="67">
        <v>14.5</v>
      </c>
      <c r="G20" s="68">
        <v>45757</v>
      </c>
      <c r="H20" s="66" t="s">
        <v>132</v>
      </c>
      <c r="I20" s="67">
        <v>37</v>
      </c>
      <c r="J20" s="67">
        <v>23</v>
      </c>
      <c r="K20" s="66" t="s">
        <v>173</v>
      </c>
      <c r="L20" s="69" t="s">
        <v>129</v>
      </c>
    </row>
    <row r="21" spans="2:12">
      <c r="B21" s="65">
        <v>8282480555</v>
      </c>
      <c r="C21" s="66" t="s">
        <v>174</v>
      </c>
      <c r="D21" s="66" t="s">
        <v>175</v>
      </c>
      <c r="E21" s="66">
        <v>1</v>
      </c>
      <c r="F21" s="67">
        <v>17.899999999999999</v>
      </c>
      <c r="G21" s="68">
        <v>45771</v>
      </c>
      <c r="H21" s="66" t="s">
        <v>111</v>
      </c>
      <c r="I21" s="67">
        <v>28</v>
      </c>
      <c r="J21" s="67">
        <v>18</v>
      </c>
      <c r="K21" s="66" t="s">
        <v>176</v>
      </c>
      <c r="L21" s="69" t="s">
        <v>129</v>
      </c>
    </row>
    <row r="22" spans="2:12">
      <c r="B22" s="65">
        <v>6174580589</v>
      </c>
      <c r="C22" s="66" t="s">
        <v>177</v>
      </c>
      <c r="D22" s="66" t="s">
        <v>178</v>
      </c>
      <c r="E22" s="66">
        <v>1</v>
      </c>
      <c r="F22" s="67">
        <v>44.2</v>
      </c>
      <c r="G22" s="68">
        <v>45776</v>
      </c>
      <c r="H22" s="66" t="s">
        <v>132</v>
      </c>
      <c r="I22" s="67">
        <v>54</v>
      </c>
      <c r="J22" s="67">
        <v>11</v>
      </c>
      <c r="K22" s="66" t="s">
        <v>179</v>
      </c>
      <c r="L22" s="69" t="s">
        <v>125</v>
      </c>
    </row>
    <row r="23" spans="2:12">
      <c r="B23" s="65">
        <v>1268038168</v>
      </c>
      <c r="C23" s="66" t="s">
        <v>180</v>
      </c>
      <c r="D23" s="66" t="s">
        <v>181</v>
      </c>
      <c r="E23" s="66">
        <v>1</v>
      </c>
      <c r="F23" s="67">
        <v>16.600000000000001</v>
      </c>
      <c r="G23" s="68">
        <v>45775</v>
      </c>
      <c r="H23" s="66" t="s">
        <v>143</v>
      </c>
      <c r="I23" s="67">
        <v>30</v>
      </c>
      <c r="J23" s="67">
        <v>21</v>
      </c>
      <c r="K23" s="66" t="s">
        <v>182</v>
      </c>
      <c r="L23" s="69" t="s">
        <v>129</v>
      </c>
    </row>
    <row r="24" spans="2:12">
      <c r="B24" s="65">
        <v>8761823178</v>
      </c>
      <c r="C24" s="66" t="s">
        <v>183</v>
      </c>
      <c r="D24" s="66" t="s">
        <v>184</v>
      </c>
      <c r="E24" s="66">
        <v>1</v>
      </c>
      <c r="F24" s="67">
        <v>18.8</v>
      </c>
      <c r="G24" s="68">
        <v>45772</v>
      </c>
      <c r="H24" s="66" t="s">
        <v>132</v>
      </c>
      <c r="I24" s="67">
        <v>50</v>
      </c>
      <c r="J24" s="67">
        <v>28</v>
      </c>
      <c r="K24" s="66" t="s">
        <v>185</v>
      </c>
      <c r="L24" s="69" t="s">
        <v>145</v>
      </c>
    </row>
    <row r="25" spans="2:12">
      <c r="B25" s="65">
        <v>1886589634</v>
      </c>
      <c r="C25" s="66" t="s">
        <v>186</v>
      </c>
      <c r="D25" s="66" t="s">
        <v>187</v>
      </c>
      <c r="E25" s="66">
        <v>1</v>
      </c>
      <c r="F25" s="67">
        <v>25.9</v>
      </c>
      <c r="G25" s="68">
        <v>45762</v>
      </c>
      <c r="H25" s="66" t="s">
        <v>111</v>
      </c>
      <c r="I25" s="67">
        <v>63</v>
      </c>
      <c r="J25" s="67">
        <v>11</v>
      </c>
      <c r="K25" s="66" t="s">
        <v>188</v>
      </c>
      <c r="L25" s="69" t="s">
        <v>145</v>
      </c>
    </row>
    <row r="26" spans="2:12">
      <c r="B26" s="65">
        <v>1530847162</v>
      </c>
      <c r="C26" s="66" t="s">
        <v>189</v>
      </c>
      <c r="D26" s="66" t="s">
        <v>190</v>
      </c>
      <c r="E26" s="66">
        <v>1</v>
      </c>
      <c r="F26" s="67">
        <v>44.9</v>
      </c>
      <c r="G26" s="68">
        <v>45773</v>
      </c>
      <c r="H26" s="66" t="s">
        <v>132</v>
      </c>
      <c r="I26" s="67">
        <v>43</v>
      </c>
      <c r="J26" s="67">
        <v>23</v>
      </c>
      <c r="K26" s="66" t="s">
        <v>191</v>
      </c>
      <c r="L26" s="69" t="s">
        <v>129</v>
      </c>
    </row>
    <row r="27" spans="2:12">
      <c r="B27" s="65">
        <v>7644402612</v>
      </c>
      <c r="C27" s="66" t="s">
        <v>192</v>
      </c>
      <c r="D27" s="66" t="s">
        <v>193</v>
      </c>
      <c r="E27" s="66">
        <v>1</v>
      </c>
      <c r="F27" s="67">
        <v>42.4</v>
      </c>
      <c r="G27" s="68">
        <v>45760</v>
      </c>
      <c r="H27" s="66" t="s">
        <v>111</v>
      </c>
      <c r="I27" s="67">
        <v>72</v>
      </c>
      <c r="J27" s="67">
        <v>11</v>
      </c>
      <c r="K27" s="66" t="s">
        <v>194</v>
      </c>
      <c r="L27" s="69" t="s">
        <v>125</v>
      </c>
    </row>
    <row r="28" spans="2:12">
      <c r="B28" s="65">
        <v>2712992845</v>
      </c>
      <c r="C28" s="66" t="s">
        <v>195</v>
      </c>
      <c r="D28" s="66" t="s">
        <v>196</v>
      </c>
      <c r="E28" s="66">
        <v>1</v>
      </c>
      <c r="F28" s="67">
        <v>54.1</v>
      </c>
      <c r="G28" s="68">
        <v>45770</v>
      </c>
      <c r="H28" s="66" t="s">
        <v>111</v>
      </c>
      <c r="I28" s="67">
        <v>91</v>
      </c>
      <c r="J28" s="67">
        <v>23</v>
      </c>
      <c r="K28" s="66" t="s">
        <v>197</v>
      </c>
      <c r="L28" s="69" t="s">
        <v>134</v>
      </c>
    </row>
    <row r="29" spans="2:12">
      <c r="B29" s="65">
        <v>3831998152</v>
      </c>
      <c r="C29" s="66" t="s">
        <v>198</v>
      </c>
      <c r="D29" s="66" t="s">
        <v>199</v>
      </c>
      <c r="E29" s="66">
        <v>1</v>
      </c>
      <c r="F29" s="67">
        <v>15</v>
      </c>
      <c r="G29" s="68">
        <v>45763</v>
      </c>
      <c r="H29" s="66" t="s">
        <v>111</v>
      </c>
      <c r="I29" s="67">
        <v>59</v>
      </c>
      <c r="J29" s="67">
        <v>25</v>
      </c>
      <c r="K29" s="66" t="s">
        <v>200</v>
      </c>
      <c r="L29" s="69" t="s">
        <v>125</v>
      </c>
    </row>
    <row r="30" spans="2:12">
      <c r="B30" s="65">
        <v>5561729620</v>
      </c>
      <c r="C30" s="66" t="s">
        <v>201</v>
      </c>
      <c r="D30" s="66" t="s">
        <v>202</v>
      </c>
      <c r="E30" s="66">
        <v>1</v>
      </c>
      <c r="F30" s="67">
        <v>38.700000000000003</v>
      </c>
      <c r="G30" s="68">
        <v>45762</v>
      </c>
      <c r="H30" s="66" t="s">
        <v>132</v>
      </c>
      <c r="I30" s="67">
        <v>42</v>
      </c>
      <c r="J30" s="67">
        <v>20</v>
      </c>
      <c r="K30" s="66" t="s">
        <v>203</v>
      </c>
      <c r="L30" s="69" t="s">
        <v>134</v>
      </c>
    </row>
    <row r="31" spans="2:12">
      <c r="B31" s="65">
        <v>6864946536</v>
      </c>
      <c r="C31" s="66" t="s">
        <v>204</v>
      </c>
      <c r="D31" s="66" t="s">
        <v>205</v>
      </c>
      <c r="E31" s="66">
        <v>1</v>
      </c>
      <c r="F31" s="67">
        <v>21.2</v>
      </c>
      <c r="G31" s="68">
        <v>45767</v>
      </c>
      <c r="H31" s="66" t="s">
        <v>143</v>
      </c>
      <c r="I31" s="67">
        <v>49</v>
      </c>
      <c r="J31" s="67">
        <v>17</v>
      </c>
      <c r="K31" s="66" t="s">
        <v>206</v>
      </c>
      <c r="L31" s="69" t="s">
        <v>145</v>
      </c>
    </row>
    <row r="32" spans="2:12">
      <c r="B32" s="65">
        <v>5415997812</v>
      </c>
      <c r="C32" s="66" t="s">
        <v>207</v>
      </c>
      <c r="D32" s="66" t="s">
        <v>208</v>
      </c>
      <c r="E32" s="66">
        <v>1</v>
      </c>
      <c r="F32" s="67">
        <v>18.7</v>
      </c>
      <c r="G32" s="68">
        <v>45763</v>
      </c>
      <c r="H32" s="66" t="s">
        <v>132</v>
      </c>
      <c r="I32" s="67">
        <v>40</v>
      </c>
      <c r="J32" s="67">
        <v>11</v>
      </c>
      <c r="K32" s="66" t="s">
        <v>144</v>
      </c>
      <c r="L32" s="69" t="s">
        <v>134</v>
      </c>
    </row>
    <row r="33" spans="2:12">
      <c r="B33" s="65">
        <v>5074725258</v>
      </c>
      <c r="C33" s="66" t="s">
        <v>209</v>
      </c>
      <c r="D33" s="66" t="s">
        <v>210</v>
      </c>
      <c r="E33" s="66">
        <v>1</v>
      </c>
      <c r="F33" s="67">
        <v>40.5</v>
      </c>
      <c r="G33" s="68">
        <v>45776</v>
      </c>
      <c r="H33" s="66" t="s">
        <v>111</v>
      </c>
      <c r="I33" s="67">
        <v>70</v>
      </c>
      <c r="J33" s="67">
        <v>16</v>
      </c>
      <c r="K33" s="66" t="s">
        <v>211</v>
      </c>
      <c r="L33" s="69" t="s">
        <v>152</v>
      </c>
    </row>
    <row r="34" spans="2:12">
      <c r="B34" s="65">
        <v>3189350587</v>
      </c>
      <c r="C34" s="66" t="s">
        <v>212</v>
      </c>
      <c r="D34" s="66" t="s">
        <v>213</v>
      </c>
      <c r="E34" s="66">
        <v>1</v>
      </c>
      <c r="F34" s="67">
        <v>34.1</v>
      </c>
      <c r="G34" s="68">
        <v>45769</v>
      </c>
      <c r="H34" s="66" t="s">
        <v>143</v>
      </c>
      <c r="I34" s="67">
        <v>65</v>
      </c>
      <c r="J34" s="67">
        <v>22</v>
      </c>
      <c r="K34" s="66" t="s">
        <v>214</v>
      </c>
      <c r="L34" s="69" t="s">
        <v>129</v>
      </c>
    </row>
    <row r="35" spans="2:12">
      <c r="B35" s="65">
        <v>3790147896</v>
      </c>
      <c r="C35" s="66" t="s">
        <v>215</v>
      </c>
      <c r="D35" s="66" t="s">
        <v>216</v>
      </c>
      <c r="E35" s="66">
        <v>1</v>
      </c>
      <c r="F35" s="67">
        <v>10.3</v>
      </c>
      <c r="G35" s="68">
        <v>45765</v>
      </c>
      <c r="H35" s="66" t="s">
        <v>111</v>
      </c>
      <c r="I35" s="67">
        <v>86</v>
      </c>
      <c r="J35" s="67">
        <v>22</v>
      </c>
      <c r="K35" s="66" t="s">
        <v>170</v>
      </c>
      <c r="L35" s="69" t="s">
        <v>152</v>
      </c>
    </row>
    <row r="36" spans="2:12">
      <c r="B36" s="65">
        <v>7989158402</v>
      </c>
      <c r="C36" s="66" t="s">
        <v>217</v>
      </c>
      <c r="D36" s="66" t="s">
        <v>218</v>
      </c>
      <c r="E36" s="66">
        <v>1</v>
      </c>
      <c r="F36" s="67">
        <v>26.7</v>
      </c>
      <c r="G36" s="68">
        <v>45773</v>
      </c>
      <c r="H36" s="66" t="s">
        <v>143</v>
      </c>
      <c r="I36" s="67">
        <v>87</v>
      </c>
      <c r="J36" s="67">
        <v>14</v>
      </c>
      <c r="K36" s="66" t="s">
        <v>173</v>
      </c>
      <c r="L36" s="69" t="s">
        <v>125</v>
      </c>
    </row>
    <row r="37" spans="2:12">
      <c r="B37" s="65">
        <v>2782438837</v>
      </c>
      <c r="C37" s="66" t="s">
        <v>219</v>
      </c>
      <c r="D37" s="66" t="s">
        <v>220</v>
      </c>
      <c r="E37" s="66">
        <v>1</v>
      </c>
      <c r="F37" s="67">
        <v>20.8</v>
      </c>
      <c r="G37" s="68">
        <v>45770</v>
      </c>
      <c r="H37" s="66" t="s">
        <v>111</v>
      </c>
      <c r="I37" s="67">
        <v>68</v>
      </c>
      <c r="J37" s="67">
        <v>15</v>
      </c>
      <c r="K37" s="66" t="s">
        <v>221</v>
      </c>
      <c r="L37" s="69" t="s">
        <v>134</v>
      </c>
    </row>
    <row r="38" spans="2:12">
      <c r="B38" s="65">
        <v>3963310991</v>
      </c>
      <c r="C38" s="66" t="s">
        <v>222</v>
      </c>
      <c r="D38" s="66" t="s">
        <v>223</v>
      </c>
      <c r="E38" s="66">
        <v>1</v>
      </c>
      <c r="F38" s="67">
        <v>27.8</v>
      </c>
      <c r="G38" s="68">
        <v>45764</v>
      </c>
      <c r="H38" s="66" t="s">
        <v>143</v>
      </c>
      <c r="I38" s="67">
        <v>79</v>
      </c>
      <c r="J38" s="67">
        <v>14</v>
      </c>
      <c r="K38" s="66" t="s">
        <v>224</v>
      </c>
      <c r="L38" s="69" t="s">
        <v>125</v>
      </c>
    </row>
    <row r="39" spans="2:12">
      <c r="B39" s="65">
        <v>5100939764</v>
      </c>
      <c r="C39" s="66" t="s">
        <v>225</v>
      </c>
      <c r="D39" s="66" t="s">
        <v>226</v>
      </c>
      <c r="E39" s="66">
        <v>1</v>
      </c>
      <c r="F39" s="67">
        <v>37.200000000000003</v>
      </c>
      <c r="G39" s="68">
        <v>45775</v>
      </c>
      <c r="H39" s="66" t="s">
        <v>111</v>
      </c>
      <c r="I39" s="67">
        <v>41</v>
      </c>
      <c r="J39" s="67">
        <v>15</v>
      </c>
      <c r="K39" s="66" t="s">
        <v>227</v>
      </c>
      <c r="L39" s="69" t="s">
        <v>145</v>
      </c>
    </row>
    <row r="40" spans="2:12">
      <c r="B40" s="65">
        <v>1306601609</v>
      </c>
      <c r="C40" s="66" t="s">
        <v>228</v>
      </c>
      <c r="D40" s="66" t="s">
        <v>229</v>
      </c>
      <c r="E40" s="66">
        <v>1</v>
      </c>
      <c r="F40" s="67">
        <v>16.3</v>
      </c>
      <c r="G40" s="68">
        <v>45771</v>
      </c>
      <c r="H40" s="66" t="s">
        <v>132</v>
      </c>
      <c r="I40" s="67">
        <v>32</v>
      </c>
      <c r="J40" s="67">
        <v>25</v>
      </c>
      <c r="K40" s="66" t="s">
        <v>230</v>
      </c>
      <c r="L40" s="69" t="s">
        <v>125</v>
      </c>
    </row>
    <row r="41" spans="2:12">
      <c r="B41" s="65">
        <v>3865026554</v>
      </c>
      <c r="C41" s="66" t="s">
        <v>231</v>
      </c>
      <c r="D41" s="66" t="s">
        <v>232</v>
      </c>
      <c r="E41" s="66">
        <v>1</v>
      </c>
      <c r="F41" s="67">
        <v>39.1</v>
      </c>
      <c r="G41" s="68">
        <v>45774</v>
      </c>
      <c r="H41" s="66" t="s">
        <v>111</v>
      </c>
      <c r="I41" s="67">
        <v>39</v>
      </c>
      <c r="J41" s="67">
        <v>23</v>
      </c>
      <c r="K41" s="66" t="s">
        <v>233</v>
      </c>
      <c r="L41" s="69" t="s">
        <v>152</v>
      </c>
    </row>
    <row r="42" spans="2:12">
      <c r="B42" s="65">
        <v>9182299911</v>
      </c>
      <c r="C42" s="66" t="s">
        <v>234</v>
      </c>
      <c r="D42" s="66" t="s">
        <v>235</v>
      </c>
      <c r="E42" s="66">
        <v>1</v>
      </c>
      <c r="F42" s="67">
        <v>10.8</v>
      </c>
      <c r="G42" s="68">
        <v>45760</v>
      </c>
      <c r="H42" s="66" t="s">
        <v>111</v>
      </c>
      <c r="I42" s="67">
        <v>85</v>
      </c>
      <c r="J42" s="67">
        <v>11</v>
      </c>
      <c r="K42" s="66" t="s">
        <v>236</v>
      </c>
      <c r="L42" s="69" t="s">
        <v>152</v>
      </c>
    </row>
    <row r="43" spans="2:12">
      <c r="B43" s="65">
        <v>2974000959</v>
      </c>
      <c r="C43" s="66" t="s">
        <v>237</v>
      </c>
      <c r="D43" s="66" t="s">
        <v>238</v>
      </c>
      <c r="E43" s="66">
        <v>1</v>
      </c>
      <c r="F43" s="67">
        <v>58.8</v>
      </c>
      <c r="G43" s="68">
        <v>45771</v>
      </c>
      <c r="H43" s="66" t="s">
        <v>111</v>
      </c>
      <c r="I43" s="67">
        <v>54</v>
      </c>
      <c r="J43" s="67">
        <v>14</v>
      </c>
      <c r="K43" s="66" t="s">
        <v>194</v>
      </c>
      <c r="L43" s="69" t="s">
        <v>145</v>
      </c>
    </row>
    <row r="44" spans="2:12">
      <c r="B44" s="65">
        <v>8909205723</v>
      </c>
      <c r="C44" s="66" t="s">
        <v>239</v>
      </c>
      <c r="D44" s="66" t="s">
        <v>240</v>
      </c>
      <c r="E44" s="66">
        <v>1</v>
      </c>
      <c r="F44" s="67">
        <v>12.5</v>
      </c>
      <c r="G44" s="68">
        <v>45758</v>
      </c>
      <c r="H44" s="66" t="s">
        <v>132</v>
      </c>
      <c r="I44" s="67">
        <v>47</v>
      </c>
      <c r="J44" s="67">
        <v>13</v>
      </c>
      <c r="K44" s="66" t="s">
        <v>241</v>
      </c>
      <c r="L44" s="69" t="s">
        <v>134</v>
      </c>
    </row>
    <row r="45" spans="2:12">
      <c r="B45" s="65">
        <v>2957930075</v>
      </c>
      <c r="C45" s="66" t="s">
        <v>242</v>
      </c>
      <c r="D45" s="66" t="s">
        <v>243</v>
      </c>
      <c r="E45" s="66">
        <v>1</v>
      </c>
      <c r="F45" s="67">
        <v>44.7</v>
      </c>
      <c r="G45" s="68">
        <v>45769</v>
      </c>
      <c r="H45" s="66" t="s">
        <v>111</v>
      </c>
      <c r="I45" s="67">
        <v>100</v>
      </c>
      <c r="J45" s="67">
        <v>16</v>
      </c>
      <c r="K45" s="66" t="s">
        <v>244</v>
      </c>
      <c r="L45" s="69" t="s">
        <v>152</v>
      </c>
    </row>
    <row r="46" spans="2:12">
      <c r="B46" s="65">
        <v>2711931960</v>
      </c>
      <c r="C46" s="66" t="s">
        <v>245</v>
      </c>
      <c r="D46" s="66" t="s">
        <v>175</v>
      </c>
      <c r="E46" s="66">
        <v>1</v>
      </c>
      <c r="F46" s="67">
        <v>39.4</v>
      </c>
      <c r="G46" s="68">
        <v>45764</v>
      </c>
      <c r="H46" s="66" t="s">
        <v>143</v>
      </c>
      <c r="I46" s="67">
        <v>64</v>
      </c>
      <c r="J46" s="67">
        <v>30</v>
      </c>
      <c r="K46" s="66" t="s">
        <v>176</v>
      </c>
      <c r="L46" s="69" t="s">
        <v>152</v>
      </c>
    </row>
    <row r="47" spans="2:12">
      <c r="B47" s="65">
        <v>4635362952</v>
      </c>
      <c r="C47" s="66" t="s">
        <v>246</v>
      </c>
      <c r="D47" s="66" t="s">
        <v>247</v>
      </c>
      <c r="E47" s="66">
        <v>1</v>
      </c>
      <c r="F47" s="67">
        <v>10.1</v>
      </c>
      <c r="G47" s="68">
        <v>45766</v>
      </c>
      <c r="H47" s="66" t="s">
        <v>132</v>
      </c>
      <c r="I47" s="67">
        <v>82</v>
      </c>
      <c r="J47" s="67">
        <v>16</v>
      </c>
      <c r="K47" s="66" t="s">
        <v>248</v>
      </c>
      <c r="L47" s="69" t="s">
        <v>129</v>
      </c>
    </row>
    <row r="48" spans="2:12">
      <c r="B48" s="65">
        <v>9875224615</v>
      </c>
      <c r="C48" s="66" t="s">
        <v>249</v>
      </c>
      <c r="D48" s="66" t="s">
        <v>250</v>
      </c>
      <c r="E48" s="66">
        <v>1</v>
      </c>
      <c r="F48" s="67">
        <v>55.4</v>
      </c>
      <c r="G48" s="68">
        <v>45768</v>
      </c>
      <c r="H48" s="66" t="s">
        <v>132</v>
      </c>
      <c r="I48" s="67">
        <v>32</v>
      </c>
      <c r="J48" s="67">
        <v>21</v>
      </c>
      <c r="K48" s="66" t="s">
        <v>251</v>
      </c>
      <c r="L48" s="69" t="s">
        <v>145</v>
      </c>
    </row>
    <row r="49" spans="2:12">
      <c r="B49" s="65">
        <v>2928461169</v>
      </c>
      <c r="C49" s="66" t="s">
        <v>252</v>
      </c>
      <c r="D49" s="66" t="s">
        <v>253</v>
      </c>
      <c r="E49" s="66">
        <v>1</v>
      </c>
      <c r="F49" s="67">
        <v>45.8</v>
      </c>
      <c r="G49" s="68">
        <v>45760</v>
      </c>
      <c r="H49" s="66" t="s">
        <v>143</v>
      </c>
      <c r="I49" s="67">
        <v>78</v>
      </c>
      <c r="J49" s="67">
        <v>13</v>
      </c>
      <c r="K49" s="66" t="s">
        <v>254</v>
      </c>
      <c r="L49" s="69" t="s">
        <v>125</v>
      </c>
    </row>
    <row r="50" spans="2:12">
      <c r="B50" s="65">
        <v>9913332762</v>
      </c>
      <c r="C50" s="66" t="s">
        <v>255</v>
      </c>
      <c r="D50" s="66" t="s">
        <v>256</v>
      </c>
      <c r="E50" s="66">
        <v>1</v>
      </c>
      <c r="F50" s="67">
        <v>38.299999999999997</v>
      </c>
      <c r="G50" s="68">
        <v>45761</v>
      </c>
      <c r="H50" s="66" t="s">
        <v>111</v>
      </c>
      <c r="I50" s="67">
        <v>56</v>
      </c>
      <c r="J50" s="67">
        <v>17</v>
      </c>
      <c r="K50" s="66" t="s">
        <v>200</v>
      </c>
      <c r="L50" s="69" t="s">
        <v>145</v>
      </c>
    </row>
    <row r="51" spans="2:12">
      <c r="B51" s="65">
        <v>1136694112</v>
      </c>
      <c r="C51" s="66" t="s">
        <v>257</v>
      </c>
      <c r="D51" s="66" t="s">
        <v>258</v>
      </c>
      <c r="E51" s="66">
        <v>1</v>
      </c>
      <c r="F51" s="67">
        <v>16.600000000000001</v>
      </c>
      <c r="G51" s="68">
        <v>45760</v>
      </c>
      <c r="H51" s="66" t="s">
        <v>111</v>
      </c>
      <c r="I51" s="67">
        <v>83</v>
      </c>
      <c r="J51" s="67">
        <v>19</v>
      </c>
      <c r="K51" s="66" t="s">
        <v>259</v>
      </c>
      <c r="L51" s="69" t="s">
        <v>152</v>
      </c>
    </row>
    <row r="52" spans="2:12">
      <c r="B52" s="65">
        <v>4084853064</v>
      </c>
      <c r="C52" s="66" t="s">
        <v>260</v>
      </c>
      <c r="D52" s="66" t="s">
        <v>261</v>
      </c>
      <c r="E52" s="66">
        <v>1</v>
      </c>
      <c r="F52" s="67">
        <v>32.6</v>
      </c>
      <c r="G52" s="68">
        <v>45764</v>
      </c>
      <c r="H52" s="66" t="s">
        <v>111</v>
      </c>
      <c r="I52" s="67">
        <v>29</v>
      </c>
      <c r="J52" s="67">
        <v>24</v>
      </c>
      <c r="K52" s="66" t="s">
        <v>230</v>
      </c>
      <c r="L52" s="69" t="s">
        <v>152</v>
      </c>
    </row>
    <row r="53" spans="2:12">
      <c r="B53" s="65">
        <v>2743918570</v>
      </c>
      <c r="C53" s="66" t="s">
        <v>262</v>
      </c>
      <c r="D53" s="66" t="s">
        <v>263</v>
      </c>
      <c r="E53" s="66">
        <v>1</v>
      </c>
      <c r="F53" s="67">
        <v>25.4</v>
      </c>
      <c r="G53" s="68">
        <v>45771</v>
      </c>
      <c r="H53" s="66" t="s">
        <v>132</v>
      </c>
      <c r="I53" s="67">
        <v>42</v>
      </c>
      <c r="J53" s="67">
        <v>27</v>
      </c>
      <c r="K53" s="66" t="s">
        <v>264</v>
      </c>
      <c r="L53" s="69" t="s">
        <v>129</v>
      </c>
    </row>
    <row r="54" spans="2:12">
      <c r="B54" s="65">
        <v>1996603672</v>
      </c>
      <c r="C54" s="66" t="s">
        <v>265</v>
      </c>
      <c r="D54" s="66" t="s">
        <v>266</v>
      </c>
      <c r="E54" s="66">
        <v>1</v>
      </c>
      <c r="F54" s="67">
        <v>34.200000000000003</v>
      </c>
      <c r="G54" s="68">
        <v>45761</v>
      </c>
      <c r="H54" s="66" t="s">
        <v>143</v>
      </c>
      <c r="I54" s="67">
        <v>88</v>
      </c>
      <c r="J54" s="67">
        <v>27</v>
      </c>
      <c r="K54" s="66" t="s">
        <v>155</v>
      </c>
      <c r="L54" s="69" t="s">
        <v>145</v>
      </c>
    </row>
    <row r="55" spans="2:12">
      <c r="B55" s="65">
        <v>1090103232</v>
      </c>
      <c r="C55" s="66" t="s">
        <v>267</v>
      </c>
      <c r="D55" s="66" t="s">
        <v>268</v>
      </c>
      <c r="E55" s="66">
        <v>1</v>
      </c>
      <c r="F55" s="67">
        <v>32.6</v>
      </c>
      <c r="G55" s="68">
        <v>45775</v>
      </c>
      <c r="H55" s="66" t="s">
        <v>132</v>
      </c>
      <c r="I55" s="67">
        <v>32</v>
      </c>
      <c r="J55" s="67">
        <v>22</v>
      </c>
      <c r="K55" s="66" t="s">
        <v>269</v>
      </c>
      <c r="L55" s="69" t="s">
        <v>134</v>
      </c>
    </row>
    <row r="56" spans="2:12">
      <c r="B56" s="65">
        <v>1487803564</v>
      </c>
      <c r="C56" s="66" t="s">
        <v>270</v>
      </c>
      <c r="D56" s="66" t="s">
        <v>136</v>
      </c>
      <c r="E56" s="66">
        <v>1</v>
      </c>
      <c r="F56" s="67">
        <v>45.3</v>
      </c>
      <c r="G56" s="68">
        <v>45775</v>
      </c>
      <c r="H56" s="66" t="s">
        <v>132</v>
      </c>
      <c r="I56" s="67">
        <v>51</v>
      </c>
      <c r="J56" s="67">
        <v>15</v>
      </c>
      <c r="K56" s="66" t="s">
        <v>137</v>
      </c>
      <c r="L56" s="69" t="s">
        <v>145</v>
      </c>
    </row>
    <row r="57" spans="2:12">
      <c r="B57" s="65">
        <v>9872208987</v>
      </c>
      <c r="C57" s="66" t="s">
        <v>271</v>
      </c>
      <c r="D57" s="66" t="s">
        <v>272</v>
      </c>
      <c r="E57" s="66">
        <v>1</v>
      </c>
      <c r="F57" s="67">
        <v>35.299999999999997</v>
      </c>
      <c r="G57" s="68">
        <v>45761</v>
      </c>
      <c r="H57" s="66" t="s">
        <v>132</v>
      </c>
      <c r="I57" s="67">
        <v>73</v>
      </c>
      <c r="J57" s="67">
        <v>12</v>
      </c>
      <c r="K57" s="66" t="s">
        <v>214</v>
      </c>
      <c r="L57" s="69" t="s">
        <v>125</v>
      </c>
    </row>
    <row r="58" spans="2:12">
      <c r="B58" s="65">
        <v>1047756196</v>
      </c>
      <c r="C58" s="66" t="s">
        <v>273</v>
      </c>
      <c r="D58" s="66" t="s">
        <v>274</v>
      </c>
      <c r="E58" s="66">
        <v>1</v>
      </c>
      <c r="F58" s="67">
        <v>40.700000000000003</v>
      </c>
      <c r="G58" s="68">
        <v>45777</v>
      </c>
      <c r="H58" s="66" t="s">
        <v>143</v>
      </c>
      <c r="I58" s="67">
        <v>76</v>
      </c>
      <c r="J58" s="67">
        <v>26</v>
      </c>
      <c r="K58" s="66" t="s">
        <v>275</v>
      </c>
      <c r="L58" s="69" t="s">
        <v>125</v>
      </c>
    </row>
    <row r="59" spans="2:12">
      <c r="B59" s="65">
        <v>7108125464</v>
      </c>
      <c r="C59" s="66" t="s">
        <v>276</v>
      </c>
      <c r="D59" s="66" t="s">
        <v>266</v>
      </c>
      <c r="E59" s="66">
        <v>1</v>
      </c>
      <c r="F59" s="67">
        <v>39.799999999999997</v>
      </c>
      <c r="G59" s="68">
        <v>45769</v>
      </c>
      <c r="H59" s="66" t="s">
        <v>132</v>
      </c>
      <c r="I59" s="67">
        <v>67</v>
      </c>
      <c r="J59" s="67">
        <v>15</v>
      </c>
      <c r="K59" s="66" t="s">
        <v>155</v>
      </c>
      <c r="L59" s="69" t="s">
        <v>125</v>
      </c>
    </row>
    <row r="60" spans="2:12">
      <c r="B60" s="65">
        <v>6055727313</v>
      </c>
      <c r="C60" s="66" t="s">
        <v>277</v>
      </c>
      <c r="D60" s="66" t="s">
        <v>278</v>
      </c>
      <c r="E60" s="66">
        <v>1</v>
      </c>
      <c r="F60" s="67">
        <v>56.3</v>
      </c>
      <c r="G60" s="68">
        <v>45759</v>
      </c>
      <c r="H60" s="66" t="s">
        <v>132</v>
      </c>
      <c r="I60" s="67">
        <v>38</v>
      </c>
      <c r="J60" s="67">
        <v>15</v>
      </c>
      <c r="K60" s="66" t="s">
        <v>233</v>
      </c>
      <c r="L60" s="69" t="s">
        <v>129</v>
      </c>
    </row>
    <row r="61" spans="2:12">
      <c r="B61" s="65">
        <v>4801232720</v>
      </c>
      <c r="C61" s="66" t="s">
        <v>279</v>
      </c>
      <c r="D61" s="66" t="s">
        <v>280</v>
      </c>
      <c r="E61" s="66">
        <v>1</v>
      </c>
      <c r="F61" s="67">
        <v>48.4</v>
      </c>
      <c r="G61" s="68">
        <v>45765</v>
      </c>
      <c r="H61" s="66" t="s">
        <v>111</v>
      </c>
      <c r="I61" s="67">
        <v>43</v>
      </c>
      <c r="J61" s="67">
        <v>26</v>
      </c>
      <c r="K61" s="66" t="s">
        <v>281</v>
      </c>
      <c r="L61" s="69" t="s">
        <v>129</v>
      </c>
    </row>
    <row r="62" spans="2:12">
      <c r="B62" s="65">
        <v>2068244871</v>
      </c>
      <c r="C62" s="66" t="s">
        <v>282</v>
      </c>
      <c r="D62" s="66" t="s">
        <v>283</v>
      </c>
      <c r="E62" s="66">
        <v>1</v>
      </c>
      <c r="F62" s="67">
        <v>58.3</v>
      </c>
      <c r="G62" s="68">
        <v>45764</v>
      </c>
      <c r="H62" s="66" t="s">
        <v>143</v>
      </c>
      <c r="I62" s="67">
        <v>88</v>
      </c>
      <c r="J62" s="67">
        <v>19</v>
      </c>
      <c r="K62" s="66" t="s">
        <v>284</v>
      </c>
      <c r="L62" s="69" t="s">
        <v>134</v>
      </c>
    </row>
    <row r="63" spans="2:12">
      <c r="B63" s="65">
        <v>3732346383</v>
      </c>
      <c r="C63" s="66" t="s">
        <v>285</v>
      </c>
      <c r="D63" s="66" t="s">
        <v>166</v>
      </c>
      <c r="E63" s="66">
        <v>1</v>
      </c>
      <c r="F63" s="67">
        <v>47.7</v>
      </c>
      <c r="G63" s="68">
        <v>45770</v>
      </c>
      <c r="H63" s="66" t="s">
        <v>132</v>
      </c>
      <c r="I63" s="67">
        <v>92</v>
      </c>
      <c r="J63" s="67">
        <v>13</v>
      </c>
      <c r="K63" s="66" t="s">
        <v>155</v>
      </c>
      <c r="L63" s="69" t="s">
        <v>125</v>
      </c>
    </row>
    <row r="64" spans="2:12">
      <c r="B64" s="65">
        <v>5803473331</v>
      </c>
      <c r="C64" s="66" t="s">
        <v>286</v>
      </c>
      <c r="D64" s="66" t="s">
        <v>287</v>
      </c>
      <c r="E64" s="66">
        <v>1</v>
      </c>
      <c r="F64" s="67">
        <v>58.3</v>
      </c>
      <c r="G64" s="68">
        <v>45761</v>
      </c>
      <c r="H64" s="66" t="s">
        <v>111</v>
      </c>
      <c r="I64" s="67">
        <v>90</v>
      </c>
      <c r="J64" s="67">
        <v>14</v>
      </c>
      <c r="K64" s="66" t="s">
        <v>288</v>
      </c>
      <c r="L64" s="69" t="s">
        <v>129</v>
      </c>
    </row>
    <row r="65" spans="2:12">
      <c r="B65" s="65">
        <v>6793208824</v>
      </c>
      <c r="C65" s="66" t="s">
        <v>289</v>
      </c>
      <c r="D65" s="66" t="s">
        <v>184</v>
      </c>
      <c r="E65" s="66">
        <v>1</v>
      </c>
      <c r="F65" s="67">
        <v>23.5</v>
      </c>
      <c r="G65" s="68">
        <v>45768</v>
      </c>
      <c r="H65" s="66" t="s">
        <v>143</v>
      </c>
      <c r="I65" s="67">
        <v>63</v>
      </c>
      <c r="J65" s="67">
        <v>27</v>
      </c>
      <c r="K65" s="66" t="s">
        <v>185</v>
      </c>
      <c r="L65" s="69" t="s">
        <v>134</v>
      </c>
    </row>
    <row r="66" spans="2:12">
      <c r="B66" s="65">
        <v>2832761200</v>
      </c>
      <c r="C66" s="66" t="s">
        <v>290</v>
      </c>
      <c r="D66" s="66" t="s">
        <v>139</v>
      </c>
      <c r="E66" s="66">
        <v>1</v>
      </c>
      <c r="F66" s="67">
        <v>41.5</v>
      </c>
      <c r="G66" s="68">
        <v>45774</v>
      </c>
      <c r="H66" s="66" t="s">
        <v>111</v>
      </c>
      <c r="I66" s="67">
        <v>87</v>
      </c>
      <c r="J66" s="67">
        <v>23</v>
      </c>
      <c r="K66" s="66" t="s">
        <v>140</v>
      </c>
      <c r="L66" s="69" t="s">
        <v>125</v>
      </c>
    </row>
    <row r="67" spans="2:12">
      <c r="B67" s="65">
        <v>9106147166</v>
      </c>
      <c r="C67" s="66" t="s">
        <v>291</v>
      </c>
      <c r="D67" s="66" t="s">
        <v>154</v>
      </c>
      <c r="E67" s="66">
        <v>1</v>
      </c>
      <c r="F67" s="67">
        <v>16.399999999999999</v>
      </c>
      <c r="G67" s="68">
        <v>45762</v>
      </c>
      <c r="H67" s="66" t="s">
        <v>132</v>
      </c>
      <c r="I67" s="67">
        <v>52</v>
      </c>
      <c r="J67" s="67">
        <v>16</v>
      </c>
      <c r="K67" s="66" t="s">
        <v>155</v>
      </c>
      <c r="L67" s="69" t="s">
        <v>129</v>
      </c>
    </row>
    <row r="68" spans="2:12">
      <c r="B68" s="65">
        <v>1445696773</v>
      </c>
      <c r="C68" s="66" t="s">
        <v>292</v>
      </c>
      <c r="D68" s="66" t="s">
        <v>123</v>
      </c>
      <c r="E68" s="66">
        <v>1</v>
      </c>
      <c r="F68" s="67">
        <v>44.6</v>
      </c>
      <c r="G68" s="68">
        <v>45762</v>
      </c>
      <c r="H68" s="66" t="s">
        <v>143</v>
      </c>
      <c r="I68" s="67">
        <v>41</v>
      </c>
      <c r="J68" s="67">
        <v>29</v>
      </c>
      <c r="K68" s="66" t="s">
        <v>124</v>
      </c>
      <c r="L68" s="69" t="s">
        <v>129</v>
      </c>
    </row>
    <row r="69" spans="2:12">
      <c r="B69" s="65">
        <v>8627113815</v>
      </c>
      <c r="C69" s="66" t="s">
        <v>293</v>
      </c>
      <c r="D69" s="66" t="s">
        <v>294</v>
      </c>
      <c r="E69" s="66">
        <v>1</v>
      </c>
      <c r="F69" s="67">
        <v>17.5</v>
      </c>
      <c r="G69" s="68">
        <v>45774</v>
      </c>
      <c r="H69" s="66" t="s">
        <v>111</v>
      </c>
      <c r="I69" s="67">
        <v>27</v>
      </c>
      <c r="J69" s="67">
        <v>30</v>
      </c>
      <c r="K69" s="66" t="s">
        <v>179</v>
      </c>
      <c r="L69" s="69" t="s">
        <v>129</v>
      </c>
    </row>
    <row r="70" spans="2:12">
      <c r="B70" s="65">
        <v>1919405843</v>
      </c>
      <c r="C70" s="66" t="s">
        <v>295</v>
      </c>
      <c r="D70" s="66" t="s">
        <v>296</v>
      </c>
      <c r="E70" s="66">
        <v>1</v>
      </c>
      <c r="F70" s="67">
        <v>28.8</v>
      </c>
      <c r="G70" s="68">
        <v>45773</v>
      </c>
      <c r="H70" s="66" t="s">
        <v>143</v>
      </c>
      <c r="I70" s="67">
        <v>37</v>
      </c>
      <c r="J70" s="67">
        <v>23</v>
      </c>
      <c r="K70" s="66" t="s">
        <v>297</v>
      </c>
      <c r="L70" s="69" t="s">
        <v>125</v>
      </c>
    </row>
    <row r="71" spans="2:12">
      <c r="B71" s="65">
        <v>6265566634</v>
      </c>
      <c r="C71" s="66" t="s">
        <v>298</v>
      </c>
      <c r="D71" s="66" t="s">
        <v>299</v>
      </c>
      <c r="E71" s="66">
        <v>1</v>
      </c>
      <c r="F71" s="67">
        <v>45.8</v>
      </c>
      <c r="G71" s="68">
        <v>45770</v>
      </c>
      <c r="H71" s="66" t="s">
        <v>132</v>
      </c>
      <c r="I71" s="67">
        <v>32</v>
      </c>
      <c r="J71" s="67">
        <v>11</v>
      </c>
      <c r="K71" s="66" t="s">
        <v>300</v>
      </c>
      <c r="L71" s="69" t="s">
        <v>152</v>
      </c>
    </row>
    <row r="72" spans="2:12">
      <c r="B72" s="65">
        <v>1429345833</v>
      </c>
      <c r="C72" s="66" t="s">
        <v>301</v>
      </c>
      <c r="D72" s="66" t="s">
        <v>302</v>
      </c>
      <c r="E72" s="66">
        <v>1</v>
      </c>
      <c r="F72" s="67">
        <v>45.8</v>
      </c>
      <c r="G72" s="68">
        <v>45770</v>
      </c>
      <c r="H72" s="66" t="s">
        <v>111</v>
      </c>
      <c r="I72" s="67">
        <v>89</v>
      </c>
      <c r="J72" s="67">
        <v>27</v>
      </c>
      <c r="K72" s="66" t="s">
        <v>303</v>
      </c>
      <c r="L72" s="69" t="s">
        <v>145</v>
      </c>
    </row>
    <row r="73" spans="2:12">
      <c r="B73" s="65">
        <v>7199820024</v>
      </c>
      <c r="C73" s="66" t="s">
        <v>304</v>
      </c>
      <c r="D73" s="66" t="s">
        <v>243</v>
      </c>
      <c r="E73" s="66">
        <v>1</v>
      </c>
      <c r="F73" s="67">
        <v>27.5</v>
      </c>
      <c r="G73" s="68">
        <v>45772</v>
      </c>
      <c r="H73" s="66" t="s">
        <v>111</v>
      </c>
      <c r="I73" s="67">
        <v>77</v>
      </c>
      <c r="J73" s="67">
        <v>18</v>
      </c>
      <c r="K73" s="66" t="s">
        <v>244</v>
      </c>
      <c r="L73" s="69" t="s">
        <v>134</v>
      </c>
    </row>
    <row r="74" spans="2:12">
      <c r="B74" s="65">
        <v>8904437408</v>
      </c>
      <c r="C74" s="66" t="s">
        <v>305</v>
      </c>
      <c r="D74" s="66" t="s">
        <v>306</v>
      </c>
      <c r="E74" s="66">
        <v>1</v>
      </c>
      <c r="F74" s="67">
        <v>41.3</v>
      </c>
      <c r="G74" s="68">
        <v>45760</v>
      </c>
      <c r="H74" s="66" t="s">
        <v>111</v>
      </c>
      <c r="I74" s="67">
        <v>23</v>
      </c>
      <c r="J74" s="67">
        <v>14</v>
      </c>
      <c r="K74" s="66" t="s">
        <v>307</v>
      </c>
      <c r="L74" s="69" t="s">
        <v>152</v>
      </c>
    </row>
    <row r="75" spans="2:12">
      <c r="B75" s="65">
        <v>1057550742</v>
      </c>
      <c r="C75" s="66" t="s">
        <v>308</v>
      </c>
      <c r="D75" s="66" t="s">
        <v>309</v>
      </c>
      <c r="E75" s="66">
        <v>1</v>
      </c>
      <c r="F75" s="67">
        <v>46.4</v>
      </c>
      <c r="G75" s="68">
        <v>45768</v>
      </c>
      <c r="H75" s="66" t="s">
        <v>143</v>
      </c>
      <c r="I75" s="67">
        <v>59</v>
      </c>
      <c r="J75" s="67">
        <v>12</v>
      </c>
      <c r="K75" s="66" t="s">
        <v>179</v>
      </c>
      <c r="L75" s="69" t="s">
        <v>145</v>
      </c>
    </row>
    <row r="76" spans="2:12">
      <c r="B76" s="65">
        <v>6881241689</v>
      </c>
      <c r="C76" s="66" t="s">
        <v>310</v>
      </c>
      <c r="D76" s="66" t="s">
        <v>311</v>
      </c>
      <c r="E76" s="66">
        <v>1</v>
      </c>
      <c r="F76" s="67">
        <v>45.3</v>
      </c>
      <c r="G76" s="68">
        <v>45766</v>
      </c>
      <c r="H76" s="66" t="s">
        <v>143</v>
      </c>
      <c r="I76" s="67">
        <v>22</v>
      </c>
      <c r="J76" s="67">
        <v>13</v>
      </c>
      <c r="K76" s="66" t="s">
        <v>185</v>
      </c>
      <c r="L76" s="69" t="s">
        <v>134</v>
      </c>
    </row>
    <row r="77" spans="2:12">
      <c r="B77" s="65">
        <v>3154887243</v>
      </c>
      <c r="C77" s="66" t="s">
        <v>312</v>
      </c>
      <c r="D77" s="66" t="s">
        <v>226</v>
      </c>
      <c r="E77" s="66">
        <v>1</v>
      </c>
      <c r="F77" s="67">
        <v>53.1</v>
      </c>
      <c r="G77" s="68">
        <v>45761</v>
      </c>
      <c r="H77" s="66" t="s">
        <v>111</v>
      </c>
      <c r="I77" s="67">
        <v>34</v>
      </c>
      <c r="J77" s="67">
        <v>15</v>
      </c>
      <c r="K77" s="66" t="s">
        <v>227</v>
      </c>
      <c r="L77" s="69" t="s">
        <v>129</v>
      </c>
    </row>
    <row r="78" spans="2:12">
      <c r="B78" s="65">
        <v>9114238907</v>
      </c>
      <c r="C78" s="66" t="s">
        <v>313</v>
      </c>
      <c r="D78" s="66" t="s">
        <v>314</v>
      </c>
      <c r="E78" s="66">
        <v>1</v>
      </c>
      <c r="F78" s="67">
        <v>29.5</v>
      </c>
      <c r="G78" s="68">
        <v>45758</v>
      </c>
      <c r="H78" s="66" t="s">
        <v>111</v>
      </c>
      <c r="I78" s="67">
        <v>99</v>
      </c>
      <c r="J78" s="67">
        <v>14</v>
      </c>
      <c r="K78" s="66" t="s">
        <v>144</v>
      </c>
      <c r="L78" s="69" t="s">
        <v>125</v>
      </c>
    </row>
    <row r="79" spans="2:12">
      <c r="B79" s="65">
        <v>8729340663</v>
      </c>
      <c r="C79" s="66" t="s">
        <v>315</v>
      </c>
      <c r="D79" s="66" t="s">
        <v>316</v>
      </c>
      <c r="E79" s="66">
        <v>1</v>
      </c>
      <c r="F79" s="67">
        <v>48.8</v>
      </c>
      <c r="G79" s="68">
        <v>45759</v>
      </c>
      <c r="H79" s="66" t="s">
        <v>143</v>
      </c>
      <c r="I79" s="67">
        <v>51</v>
      </c>
      <c r="J79" s="67">
        <v>18</v>
      </c>
      <c r="K79" s="66" t="s">
        <v>317</v>
      </c>
      <c r="L79" s="69" t="s">
        <v>134</v>
      </c>
    </row>
    <row r="80" spans="2:12">
      <c r="B80" s="65">
        <v>2925075661</v>
      </c>
      <c r="C80" s="66" t="s">
        <v>318</v>
      </c>
      <c r="D80" s="66" t="s">
        <v>181</v>
      </c>
      <c r="E80" s="66">
        <v>1</v>
      </c>
      <c r="F80" s="67">
        <v>45.3</v>
      </c>
      <c r="G80" s="68">
        <v>45761</v>
      </c>
      <c r="H80" s="66" t="s">
        <v>111</v>
      </c>
      <c r="I80" s="67">
        <v>29</v>
      </c>
      <c r="J80" s="67">
        <v>11</v>
      </c>
      <c r="K80" s="66" t="s">
        <v>182</v>
      </c>
      <c r="L80" s="69" t="s">
        <v>134</v>
      </c>
    </row>
    <row r="81" spans="2:12">
      <c r="B81" s="65">
        <v>8671994670</v>
      </c>
      <c r="C81" s="66" t="s">
        <v>319</v>
      </c>
      <c r="D81" s="66" t="s">
        <v>320</v>
      </c>
      <c r="E81" s="66">
        <v>1</v>
      </c>
      <c r="F81" s="67">
        <v>42.1</v>
      </c>
      <c r="G81" s="68">
        <v>45772</v>
      </c>
      <c r="H81" s="66" t="s">
        <v>132</v>
      </c>
      <c r="I81" s="67">
        <v>98</v>
      </c>
      <c r="J81" s="67">
        <v>24</v>
      </c>
      <c r="K81" s="66" t="s">
        <v>321</v>
      </c>
      <c r="L81" s="69" t="s">
        <v>152</v>
      </c>
    </row>
    <row r="82" spans="2:12">
      <c r="B82" s="65">
        <v>1476530563</v>
      </c>
      <c r="C82" s="66" t="s">
        <v>322</v>
      </c>
      <c r="D82" s="66" t="s">
        <v>323</v>
      </c>
      <c r="E82" s="66">
        <v>1</v>
      </c>
      <c r="F82" s="67">
        <v>16.7</v>
      </c>
      <c r="G82" s="68">
        <v>45771</v>
      </c>
      <c r="H82" s="66" t="s">
        <v>111</v>
      </c>
      <c r="I82" s="67">
        <v>76</v>
      </c>
      <c r="J82" s="67">
        <v>12</v>
      </c>
      <c r="K82" s="66" t="s">
        <v>176</v>
      </c>
      <c r="L82" s="69" t="s">
        <v>125</v>
      </c>
    </row>
    <row r="83" spans="2:12">
      <c r="B83" s="65">
        <v>2593249747</v>
      </c>
      <c r="C83" s="66" t="s">
        <v>324</v>
      </c>
      <c r="D83" s="66" t="s">
        <v>325</v>
      </c>
      <c r="E83" s="66">
        <v>1</v>
      </c>
      <c r="F83" s="67">
        <v>39.6</v>
      </c>
      <c r="G83" s="68">
        <v>45773</v>
      </c>
      <c r="H83" s="66" t="s">
        <v>111</v>
      </c>
      <c r="I83" s="67">
        <v>41</v>
      </c>
      <c r="J83" s="67">
        <v>22</v>
      </c>
      <c r="K83" s="66" t="s">
        <v>326</v>
      </c>
      <c r="L83" s="69" t="s">
        <v>134</v>
      </c>
    </row>
    <row r="84" spans="2:12">
      <c r="B84" s="65">
        <v>7761187311</v>
      </c>
      <c r="C84" s="66" t="s">
        <v>327</v>
      </c>
      <c r="D84" s="66" t="s">
        <v>328</v>
      </c>
      <c r="E84" s="66">
        <v>1</v>
      </c>
      <c r="F84" s="67">
        <v>31.5</v>
      </c>
      <c r="G84" s="68">
        <v>45777</v>
      </c>
      <c r="H84" s="66" t="s">
        <v>143</v>
      </c>
      <c r="I84" s="67">
        <v>32</v>
      </c>
      <c r="J84" s="67">
        <v>15</v>
      </c>
      <c r="K84" s="66" t="s">
        <v>275</v>
      </c>
      <c r="L84" s="69" t="s">
        <v>134</v>
      </c>
    </row>
    <row r="85" spans="2:12">
      <c r="B85" s="65">
        <v>4443577456</v>
      </c>
      <c r="C85" s="66" t="s">
        <v>329</v>
      </c>
      <c r="D85" s="66" t="s">
        <v>330</v>
      </c>
      <c r="E85" s="66">
        <v>1</v>
      </c>
      <c r="F85" s="67">
        <v>56.6</v>
      </c>
      <c r="G85" s="68">
        <v>45765</v>
      </c>
      <c r="H85" s="66" t="s">
        <v>143</v>
      </c>
      <c r="I85" s="67">
        <v>25</v>
      </c>
      <c r="J85" s="67">
        <v>16</v>
      </c>
      <c r="K85" s="66" t="s">
        <v>269</v>
      </c>
      <c r="L85" s="69" t="s">
        <v>152</v>
      </c>
    </row>
    <row r="86" spans="2:12">
      <c r="B86" s="65">
        <v>4174959585</v>
      </c>
      <c r="C86" s="66" t="s">
        <v>331</v>
      </c>
      <c r="D86" s="66" t="s">
        <v>332</v>
      </c>
      <c r="E86" s="66">
        <v>1</v>
      </c>
      <c r="F86" s="67">
        <v>51.8</v>
      </c>
      <c r="G86" s="68">
        <v>45764</v>
      </c>
      <c r="H86" s="66" t="s">
        <v>132</v>
      </c>
      <c r="I86" s="67">
        <v>86</v>
      </c>
      <c r="J86" s="67">
        <v>20</v>
      </c>
      <c r="K86" s="66" t="s">
        <v>236</v>
      </c>
      <c r="L86" s="69" t="s">
        <v>145</v>
      </c>
    </row>
    <row r="87" spans="2:12">
      <c r="B87" s="65">
        <v>6825887245</v>
      </c>
      <c r="C87" s="66" t="s">
        <v>333</v>
      </c>
      <c r="D87" s="66" t="s">
        <v>334</v>
      </c>
      <c r="E87" s="66">
        <v>1</v>
      </c>
      <c r="F87" s="67">
        <v>55.7</v>
      </c>
      <c r="G87" s="68">
        <v>45775</v>
      </c>
      <c r="H87" s="66" t="s">
        <v>111</v>
      </c>
      <c r="I87" s="67">
        <v>35</v>
      </c>
      <c r="J87" s="67">
        <v>16</v>
      </c>
      <c r="K87" s="66" t="s">
        <v>335</v>
      </c>
      <c r="L87" s="69" t="s">
        <v>152</v>
      </c>
    </row>
    <row r="88" spans="2:12">
      <c r="B88" s="65">
        <v>7970331745</v>
      </c>
      <c r="C88" s="66" t="s">
        <v>336</v>
      </c>
      <c r="D88" s="66" t="s">
        <v>337</v>
      </c>
      <c r="E88" s="66">
        <v>1</v>
      </c>
      <c r="F88" s="67">
        <v>50.4</v>
      </c>
      <c r="G88" s="68">
        <v>45772</v>
      </c>
      <c r="H88" s="66" t="s">
        <v>143</v>
      </c>
      <c r="I88" s="67">
        <v>35</v>
      </c>
      <c r="J88" s="67">
        <v>17</v>
      </c>
      <c r="K88" s="66" t="s">
        <v>338</v>
      </c>
      <c r="L88" s="69" t="s">
        <v>145</v>
      </c>
    </row>
    <row r="89" spans="2:12">
      <c r="B89" s="65">
        <v>5069515732</v>
      </c>
      <c r="C89" s="66" t="s">
        <v>339</v>
      </c>
      <c r="D89" s="66" t="s">
        <v>340</v>
      </c>
      <c r="E89" s="66">
        <v>1</v>
      </c>
      <c r="F89" s="67">
        <v>55.5</v>
      </c>
      <c r="G89" s="68">
        <v>45758</v>
      </c>
      <c r="H89" s="66" t="s">
        <v>111</v>
      </c>
      <c r="I89" s="67">
        <v>78</v>
      </c>
      <c r="J89" s="67">
        <v>20</v>
      </c>
      <c r="K89" s="66" t="s">
        <v>269</v>
      </c>
      <c r="L89" s="69" t="s">
        <v>129</v>
      </c>
    </row>
    <row r="90" spans="2:12">
      <c r="B90" s="65">
        <v>9899659755</v>
      </c>
      <c r="C90" s="66" t="s">
        <v>341</v>
      </c>
      <c r="D90" s="66" t="s">
        <v>342</v>
      </c>
      <c r="E90" s="66">
        <v>1</v>
      </c>
      <c r="F90" s="67">
        <v>19.3</v>
      </c>
      <c r="G90" s="68">
        <v>45757</v>
      </c>
      <c r="H90" s="66" t="s">
        <v>132</v>
      </c>
      <c r="I90" s="67">
        <v>97</v>
      </c>
      <c r="J90" s="67">
        <v>12</v>
      </c>
      <c r="K90" s="66" t="s">
        <v>343</v>
      </c>
      <c r="L90" s="69" t="s">
        <v>129</v>
      </c>
    </row>
    <row r="91" spans="2:12">
      <c r="B91" s="65">
        <v>5012665530</v>
      </c>
      <c r="C91" s="66" t="s">
        <v>344</v>
      </c>
      <c r="D91" s="66" t="s">
        <v>345</v>
      </c>
      <c r="E91" s="66">
        <v>1</v>
      </c>
      <c r="F91" s="67">
        <v>19.8</v>
      </c>
      <c r="G91" s="68">
        <v>45770</v>
      </c>
      <c r="H91" s="66" t="s">
        <v>143</v>
      </c>
      <c r="I91" s="67">
        <v>63</v>
      </c>
      <c r="J91" s="67">
        <v>27</v>
      </c>
      <c r="K91" s="66" t="s">
        <v>251</v>
      </c>
      <c r="L91" s="69" t="s">
        <v>125</v>
      </c>
    </row>
    <row r="92" spans="2:12">
      <c r="B92" s="65">
        <v>1402991327</v>
      </c>
      <c r="C92" s="66" t="s">
        <v>346</v>
      </c>
      <c r="D92" s="66" t="s">
        <v>187</v>
      </c>
      <c r="E92" s="66">
        <v>1</v>
      </c>
      <c r="F92" s="67">
        <v>33.799999999999997</v>
      </c>
      <c r="G92" s="68">
        <v>45773</v>
      </c>
      <c r="H92" s="66" t="s">
        <v>111</v>
      </c>
      <c r="I92" s="67">
        <v>85</v>
      </c>
      <c r="J92" s="67">
        <v>15</v>
      </c>
      <c r="K92" s="66" t="s">
        <v>188</v>
      </c>
      <c r="L92" s="69" t="s">
        <v>152</v>
      </c>
    </row>
    <row r="93" spans="2:12">
      <c r="B93" s="65">
        <v>7164124904</v>
      </c>
      <c r="C93" s="66" t="s">
        <v>347</v>
      </c>
      <c r="D93" s="66" t="s">
        <v>323</v>
      </c>
      <c r="E93" s="66">
        <v>1</v>
      </c>
      <c r="F93" s="67">
        <v>55.6</v>
      </c>
      <c r="G93" s="68">
        <v>45761</v>
      </c>
      <c r="H93" s="66" t="s">
        <v>111</v>
      </c>
      <c r="I93" s="67">
        <v>42</v>
      </c>
      <c r="J93" s="67">
        <v>12</v>
      </c>
      <c r="K93" s="66" t="s">
        <v>176</v>
      </c>
      <c r="L93" s="69" t="s">
        <v>145</v>
      </c>
    </row>
    <row r="94" spans="2:12">
      <c r="B94" s="65">
        <v>2912430686</v>
      </c>
      <c r="C94" s="66" t="s">
        <v>348</v>
      </c>
      <c r="D94" s="66" t="s">
        <v>261</v>
      </c>
      <c r="E94" s="66">
        <v>1</v>
      </c>
      <c r="F94" s="67">
        <v>20.9</v>
      </c>
      <c r="G94" s="68">
        <v>45761</v>
      </c>
      <c r="H94" s="66" t="s">
        <v>143</v>
      </c>
      <c r="I94" s="67">
        <v>97</v>
      </c>
      <c r="J94" s="67">
        <v>22</v>
      </c>
      <c r="K94" s="66" t="s">
        <v>230</v>
      </c>
      <c r="L94" s="69" t="s">
        <v>134</v>
      </c>
    </row>
    <row r="95" spans="2:12">
      <c r="B95" s="65">
        <v>5204358538</v>
      </c>
      <c r="C95" s="66" t="s">
        <v>349</v>
      </c>
      <c r="D95" s="66" t="s">
        <v>350</v>
      </c>
      <c r="E95" s="66">
        <v>1</v>
      </c>
      <c r="F95" s="67">
        <v>43.4</v>
      </c>
      <c r="G95" s="68">
        <v>45776</v>
      </c>
      <c r="H95" s="66" t="s">
        <v>132</v>
      </c>
      <c r="I95" s="67">
        <v>44</v>
      </c>
      <c r="J95" s="67">
        <v>19</v>
      </c>
      <c r="K95" s="66" t="s">
        <v>241</v>
      </c>
      <c r="L95" s="69" t="s">
        <v>125</v>
      </c>
    </row>
    <row r="96" spans="2:12">
      <c r="B96" s="65">
        <v>5442802738</v>
      </c>
      <c r="C96" s="66" t="s">
        <v>351</v>
      </c>
      <c r="D96" s="66" t="s">
        <v>352</v>
      </c>
      <c r="E96" s="66">
        <v>1</v>
      </c>
      <c r="F96" s="67">
        <v>36.299999999999997</v>
      </c>
      <c r="G96" s="68">
        <v>45758</v>
      </c>
      <c r="H96" s="66" t="s">
        <v>111</v>
      </c>
      <c r="I96" s="67">
        <v>22</v>
      </c>
      <c r="J96" s="67">
        <v>21</v>
      </c>
      <c r="K96" s="66" t="s">
        <v>251</v>
      </c>
      <c r="L96" s="69" t="s">
        <v>129</v>
      </c>
    </row>
    <row r="97" spans="2:12">
      <c r="B97" s="65">
        <v>5115928132</v>
      </c>
      <c r="C97" s="66" t="s">
        <v>353</v>
      </c>
      <c r="D97" s="66" t="s">
        <v>223</v>
      </c>
      <c r="E97" s="66">
        <v>1</v>
      </c>
      <c r="F97" s="67">
        <v>43.2</v>
      </c>
      <c r="G97" s="68">
        <v>45766</v>
      </c>
      <c r="H97" s="66" t="s">
        <v>111</v>
      </c>
      <c r="I97" s="67">
        <v>76</v>
      </c>
      <c r="J97" s="67">
        <v>18</v>
      </c>
      <c r="K97" s="66" t="s">
        <v>224</v>
      </c>
      <c r="L97" s="69" t="s">
        <v>152</v>
      </c>
    </row>
    <row r="98" spans="2:12">
      <c r="B98" s="65">
        <v>9483853306</v>
      </c>
      <c r="C98" s="66" t="s">
        <v>354</v>
      </c>
      <c r="D98" s="66" t="s">
        <v>355</v>
      </c>
      <c r="E98" s="66">
        <v>1</v>
      </c>
      <c r="F98" s="67">
        <v>26.1</v>
      </c>
      <c r="G98" s="68">
        <v>45775</v>
      </c>
      <c r="H98" s="66" t="s">
        <v>111</v>
      </c>
      <c r="I98" s="67">
        <v>37</v>
      </c>
      <c r="J98" s="67">
        <v>21</v>
      </c>
      <c r="K98" s="66" t="s">
        <v>356</v>
      </c>
      <c r="L98" s="69" t="s">
        <v>129</v>
      </c>
    </row>
    <row r="99" spans="2:12">
      <c r="B99" s="65">
        <v>4319579638</v>
      </c>
      <c r="C99" s="66" t="s">
        <v>357</v>
      </c>
      <c r="D99" s="66" t="s">
        <v>358</v>
      </c>
      <c r="E99" s="66">
        <v>1</v>
      </c>
      <c r="F99" s="67">
        <v>29.4</v>
      </c>
      <c r="G99" s="68">
        <v>45775</v>
      </c>
      <c r="H99" s="66" t="s">
        <v>111</v>
      </c>
      <c r="I99" s="67">
        <v>56</v>
      </c>
      <c r="J99" s="67">
        <v>11</v>
      </c>
      <c r="K99" s="66" t="s">
        <v>297</v>
      </c>
      <c r="L99" s="69" t="s">
        <v>134</v>
      </c>
    </row>
    <row r="100" spans="2:12">
      <c r="B100" s="65">
        <v>2533510230</v>
      </c>
      <c r="C100" s="66" t="s">
        <v>359</v>
      </c>
      <c r="D100" s="66" t="s">
        <v>360</v>
      </c>
      <c r="E100" s="66">
        <v>1</v>
      </c>
      <c r="F100" s="67">
        <v>39.5</v>
      </c>
      <c r="G100" s="68">
        <v>45772</v>
      </c>
      <c r="H100" s="66" t="s">
        <v>143</v>
      </c>
      <c r="I100" s="67">
        <v>89</v>
      </c>
      <c r="J100" s="67">
        <v>20</v>
      </c>
      <c r="K100" s="66" t="s">
        <v>361</v>
      </c>
      <c r="L100" s="69" t="s">
        <v>152</v>
      </c>
    </row>
    <row r="101" spans="2:12">
      <c r="B101" s="65">
        <v>3044929118</v>
      </c>
      <c r="C101" s="66" t="s">
        <v>362</v>
      </c>
      <c r="D101" s="66" t="s">
        <v>363</v>
      </c>
      <c r="E101" s="66">
        <v>1</v>
      </c>
      <c r="F101" s="67">
        <v>13.5</v>
      </c>
      <c r="G101" s="68">
        <v>45765</v>
      </c>
      <c r="H101" s="66" t="s">
        <v>132</v>
      </c>
      <c r="I101" s="67">
        <v>89</v>
      </c>
      <c r="J101" s="67">
        <v>16</v>
      </c>
      <c r="K101" s="66" t="s">
        <v>188</v>
      </c>
      <c r="L101" s="69" t="s">
        <v>145</v>
      </c>
    </row>
    <row r="102" spans="2:12">
      <c r="B102" s="65">
        <v>7595400160</v>
      </c>
      <c r="C102" s="66" t="s">
        <v>364</v>
      </c>
      <c r="D102" s="66" t="s">
        <v>365</v>
      </c>
      <c r="E102" s="66">
        <v>1</v>
      </c>
      <c r="F102" s="67">
        <v>19.600000000000001</v>
      </c>
      <c r="G102" s="68">
        <v>45763</v>
      </c>
      <c r="H102" s="66" t="s">
        <v>143</v>
      </c>
      <c r="I102" s="67">
        <v>76</v>
      </c>
      <c r="J102" s="67">
        <v>17</v>
      </c>
      <c r="K102" s="66" t="s">
        <v>197</v>
      </c>
      <c r="L102" s="69" t="s">
        <v>134</v>
      </c>
    </row>
    <row r="103" spans="2:12">
      <c r="B103" s="65">
        <v>3129537165</v>
      </c>
      <c r="C103" s="66" t="s">
        <v>366</v>
      </c>
      <c r="D103" s="66" t="s">
        <v>367</v>
      </c>
      <c r="E103" s="66">
        <v>1</v>
      </c>
      <c r="F103" s="67">
        <v>38.1</v>
      </c>
      <c r="G103" s="68">
        <v>45770</v>
      </c>
      <c r="H103" s="66" t="s">
        <v>143</v>
      </c>
      <c r="I103" s="67">
        <v>59</v>
      </c>
      <c r="J103" s="67">
        <v>17</v>
      </c>
      <c r="K103" s="66" t="s">
        <v>361</v>
      </c>
      <c r="L103" s="69" t="s">
        <v>129</v>
      </c>
    </row>
    <row r="104" spans="2:12">
      <c r="B104" s="70">
        <v>8509378705</v>
      </c>
      <c r="C104" s="71" t="s">
        <v>368</v>
      </c>
      <c r="D104" s="71" t="s">
        <v>369</v>
      </c>
      <c r="E104" s="71">
        <v>1</v>
      </c>
      <c r="F104" s="72">
        <v>41.1</v>
      </c>
      <c r="G104" s="73">
        <v>45759</v>
      </c>
      <c r="H104" s="71" t="s">
        <v>111</v>
      </c>
      <c r="I104" s="72">
        <v>65</v>
      </c>
      <c r="J104" s="72">
        <v>28</v>
      </c>
      <c r="K104" s="71" t="s">
        <v>370</v>
      </c>
      <c r="L104" s="7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781C-558F-4B42-B760-D3A0509077A8}">
  <dimension ref="A1:W304"/>
  <sheetViews>
    <sheetView workbookViewId="0">
      <selection activeCell="W2" sqref="W2"/>
    </sheetView>
  </sheetViews>
  <sheetFormatPr defaultRowHeight="15"/>
  <cols>
    <col min="1" max="1" width="12.42578125" bestFit="1" customWidth="1"/>
    <col min="2" max="2" width="16.140625" bestFit="1" customWidth="1"/>
    <col min="3" max="3" width="22" hidden="1" customWidth="1"/>
    <col min="4" max="4" width="10.7109375" hidden="1" customWidth="1"/>
    <col min="5" max="5" width="12.140625" hidden="1" customWidth="1"/>
    <col min="6" max="6" width="14.85546875" hidden="1" customWidth="1"/>
    <col min="7" max="7" width="13.85546875" hidden="1" customWidth="1"/>
    <col min="8" max="8" width="14.5703125" hidden="1" customWidth="1"/>
    <col min="9" max="9" width="20.28515625" hidden="1" customWidth="1"/>
    <col min="10" max="10" width="16.28515625" hidden="1" customWidth="1"/>
    <col min="11" max="13" width="16.28515625" customWidth="1"/>
    <col min="14" max="14" width="15.7109375" style="93" bestFit="1" customWidth="1"/>
    <col min="15" max="16" width="15.7109375" customWidth="1"/>
    <col min="17" max="17" width="14.7109375" hidden="1" customWidth="1"/>
    <col min="18" max="18" width="19.42578125" hidden="1" customWidth="1"/>
    <col min="19" max="19" width="28.5703125" hidden="1" customWidth="1"/>
    <col min="22" max="22" width="10.140625" style="89" bestFit="1" customWidth="1"/>
  </cols>
  <sheetData>
    <row r="1" spans="1:23">
      <c r="A1" t="s">
        <v>371</v>
      </c>
      <c r="B1" t="s">
        <v>372</v>
      </c>
      <c r="C1" t="s">
        <v>8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s="90" t="s">
        <v>380</v>
      </c>
      <c r="L1" s="91" t="s">
        <v>381</v>
      </c>
      <c r="M1" s="91" t="s">
        <v>382</v>
      </c>
      <c r="N1" s="92" t="s">
        <v>383</v>
      </c>
      <c r="O1" s="91" t="s">
        <v>384</v>
      </c>
      <c r="P1" s="91" t="s">
        <v>385</v>
      </c>
      <c r="Q1" t="s">
        <v>386</v>
      </c>
      <c r="R1" t="s">
        <v>387</v>
      </c>
      <c r="S1" t="s">
        <v>388</v>
      </c>
      <c r="T1" s="91" t="s">
        <v>389</v>
      </c>
      <c r="U1" s="91" t="s">
        <v>390</v>
      </c>
      <c r="V1" s="89" t="s">
        <v>391</v>
      </c>
      <c r="W1" t="s">
        <v>392</v>
      </c>
    </row>
    <row r="2" spans="1:23">
      <c r="A2">
        <v>13692</v>
      </c>
      <c r="B2" t="s">
        <v>393</v>
      </c>
      <c r="C2" t="s">
        <v>394</v>
      </c>
      <c r="D2" t="s">
        <v>395</v>
      </c>
      <c r="E2">
        <v>1269.68</v>
      </c>
      <c r="F2">
        <v>0</v>
      </c>
      <c r="G2">
        <v>1</v>
      </c>
      <c r="H2" t="s">
        <v>396</v>
      </c>
      <c r="I2" t="s">
        <v>397</v>
      </c>
      <c r="J2" t="s">
        <v>398</v>
      </c>
      <c r="K2" s="89">
        <v>45695</v>
      </c>
      <c r="L2">
        <f>YEAR(Table1[[#This Row],[Data_Compra]])</f>
        <v>2025</v>
      </c>
      <c r="M2">
        <f>MONTH(Table1[[#This Row],[Data_Compra]])</f>
        <v>2</v>
      </c>
      <c r="N2" s="93">
        <f>DAY(Table1[[#This Row],[Data_Compra]])</f>
        <v>7</v>
      </c>
      <c r="O2">
        <f>WEEKDAY(Table1[[#This Row],[Data_Compra]],1)</f>
        <v>6</v>
      </c>
      <c r="P2" t="b">
        <f>ISNUMBER(Table1[[#This Row],[Data_Compra]])</f>
        <v>1</v>
      </c>
      <c r="Q2" t="s">
        <v>399</v>
      </c>
      <c r="R2">
        <v>5</v>
      </c>
      <c r="T2" t="b">
        <f>YEAR(Table1[[#This Row],[Data_Compra]])&gt;2024</f>
        <v>1</v>
      </c>
      <c r="U2" t="b">
        <f>IFERROR(AND(ISNUMBER(Table1[[#This Row],[Data_Compra]]),YEAR(Table1[[#This Row],[Data_Compra]])&gt;2000),FALSE)</f>
        <v>1</v>
      </c>
      <c r="V2" s="89">
        <f>IFERROR(EOMONTH(Table1[[#This Row],[Data_Compra]],0),"")</f>
        <v>45716</v>
      </c>
      <c r="W2">
        <f>DATEDIF(Table1[[#This Row],[Data_Compra]],Table1[[#This Row],[Data limite]],"D")</f>
        <v>21</v>
      </c>
    </row>
    <row r="3" spans="1:23">
      <c r="A3">
        <v>84885</v>
      </c>
      <c r="B3" t="s">
        <v>400</v>
      </c>
      <c r="C3" t="s">
        <v>401</v>
      </c>
      <c r="D3" t="s">
        <v>402</v>
      </c>
      <c r="E3">
        <v>1051.8499999999999</v>
      </c>
      <c r="F3">
        <v>15</v>
      </c>
      <c r="G3">
        <v>2</v>
      </c>
      <c r="H3" t="s">
        <v>403</v>
      </c>
      <c r="I3" t="s">
        <v>404</v>
      </c>
      <c r="J3" t="s">
        <v>405</v>
      </c>
      <c r="K3" s="89">
        <v>45694</v>
      </c>
      <c r="L3">
        <f>YEAR(Table1[[#This Row],[Data_Compra]])</f>
        <v>2025</v>
      </c>
      <c r="M3">
        <f>MONTH(Table1[[#This Row],[Data_Compra]])</f>
        <v>2</v>
      </c>
      <c r="N3" s="93">
        <f>DAY(Table1[[#This Row],[Data_Compra]])</f>
        <v>6</v>
      </c>
      <c r="O3">
        <f>WEEKDAY(Table1[[#This Row],[Data_Compra]],1)</f>
        <v>5</v>
      </c>
      <c r="P3" t="b">
        <f>ISNUMBER(Table1[[#This Row],[Data_Compra]])</f>
        <v>1</v>
      </c>
      <c r="Q3" t="s">
        <v>406</v>
      </c>
      <c r="R3">
        <v>5</v>
      </c>
      <c r="S3" t="s">
        <v>407</v>
      </c>
      <c r="T3" t="b">
        <f>YEAR(Table1[[#This Row],[Data_Compra]])&gt;2024</f>
        <v>1</v>
      </c>
      <c r="U3" t="b">
        <f>IFERROR(AND(ISNUMBER(Table1[[#This Row],[Data_Compra]]),YEAR(Table1[[#This Row],[Data_Compra]])&gt;2000),FALSE)</f>
        <v>1</v>
      </c>
      <c r="V3" s="89">
        <f>IFERROR(EOMONTH(Table1[[#This Row],[Data_Compra]],0),"")</f>
        <v>45716</v>
      </c>
      <c r="W3">
        <f>DATEDIF(Table1[[#This Row],[Data_Compra]],Table1[[#This Row],[Data limite]],"D")</f>
        <v>22</v>
      </c>
    </row>
    <row r="4" spans="1:23">
      <c r="A4">
        <v>11540</v>
      </c>
      <c r="B4" t="s">
        <v>400</v>
      </c>
      <c r="C4" t="s">
        <v>408</v>
      </c>
      <c r="D4" t="s">
        <v>395</v>
      </c>
      <c r="E4">
        <v>909</v>
      </c>
      <c r="F4">
        <v>0</v>
      </c>
      <c r="G4">
        <v>3</v>
      </c>
      <c r="H4" t="s">
        <v>409</v>
      </c>
      <c r="I4" t="s">
        <v>397</v>
      </c>
      <c r="J4" t="s">
        <v>410</v>
      </c>
      <c r="K4" s="89">
        <v>45694</v>
      </c>
      <c r="L4">
        <f>YEAR(Table1[[#This Row],[Data_Compra]])</f>
        <v>2025</v>
      </c>
      <c r="M4">
        <f>MONTH(Table1[[#This Row],[Data_Compra]])</f>
        <v>2</v>
      </c>
      <c r="N4" s="93">
        <f>DAY(Table1[[#This Row],[Data_Compra]])</f>
        <v>6</v>
      </c>
      <c r="O4">
        <f>WEEKDAY(Table1[[#This Row],[Data_Compra]],1)</f>
        <v>5</v>
      </c>
      <c r="P4" t="b">
        <f>ISNUMBER(Table1[[#This Row],[Data_Compra]])</f>
        <v>1</v>
      </c>
      <c r="Q4" t="s">
        <v>411</v>
      </c>
      <c r="R4">
        <v>5</v>
      </c>
      <c r="T4" t="b">
        <f>YEAR(Table1[[#This Row],[Data_Compra]])&gt;2024</f>
        <v>1</v>
      </c>
      <c r="U4" t="b">
        <f>IFERROR(AND(ISNUMBER(Table1[[#This Row],[Data_Compra]]),YEAR(Table1[[#This Row],[Data_Compra]])&gt;2000),FALSE)</f>
        <v>1</v>
      </c>
      <c r="V4" s="89">
        <f>IFERROR(EOMONTH(Table1[[#This Row],[Data_Compra]],0),"")</f>
        <v>45716</v>
      </c>
      <c r="W4">
        <f>DATEDIF(Table1[[#This Row],[Data_Compra]],Table1[[#This Row],[Data limite]],"D")</f>
        <v>22</v>
      </c>
    </row>
    <row r="5" spans="1:23">
      <c r="A5">
        <v>19751</v>
      </c>
      <c r="B5" t="s">
        <v>412</v>
      </c>
      <c r="C5" t="s">
        <v>413</v>
      </c>
      <c r="D5" t="s">
        <v>414</v>
      </c>
      <c r="E5">
        <v>1012.07</v>
      </c>
      <c r="F5">
        <v>15</v>
      </c>
      <c r="G5">
        <v>1</v>
      </c>
      <c r="H5" t="s">
        <v>403</v>
      </c>
      <c r="I5" t="s">
        <v>397</v>
      </c>
      <c r="J5" t="s">
        <v>398</v>
      </c>
      <c r="K5" s="89">
        <v>45708</v>
      </c>
      <c r="L5">
        <f>YEAR(Table1[[#This Row],[Data_Compra]])</f>
        <v>2025</v>
      </c>
      <c r="M5">
        <f>MONTH(Table1[[#This Row],[Data_Compra]])</f>
        <v>2</v>
      </c>
      <c r="N5" s="93">
        <f>DAY(Table1[[#This Row],[Data_Compra]])</f>
        <v>20</v>
      </c>
      <c r="O5">
        <f>WEEKDAY(Table1[[#This Row],[Data_Compra]],1)</f>
        <v>5</v>
      </c>
      <c r="P5" t="b">
        <f>ISNUMBER(Table1[[#This Row],[Data_Compra]])</f>
        <v>1</v>
      </c>
      <c r="Q5" t="s">
        <v>415</v>
      </c>
      <c r="S5" t="s">
        <v>407</v>
      </c>
      <c r="T5" t="b">
        <f>YEAR(Table1[[#This Row],[Data_Compra]])&gt;2024</f>
        <v>1</v>
      </c>
      <c r="U5" t="b">
        <f>IFERROR(AND(ISNUMBER(Table1[[#This Row],[Data_Compra]]),YEAR(Table1[[#This Row],[Data_Compra]])&gt;2000),FALSE)</f>
        <v>1</v>
      </c>
      <c r="V5" s="89">
        <f>IFERROR(EOMONTH(Table1[[#This Row],[Data_Compra]],0),"")</f>
        <v>45716</v>
      </c>
      <c r="W5">
        <f>DATEDIF(Table1[[#This Row],[Data_Compra]],Table1[[#This Row],[Data limite]],"D")</f>
        <v>8</v>
      </c>
    </row>
    <row r="6" spans="1:23">
      <c r="A6">
        <v>33493</v>
      </c>
      <c r="B6" t="s">
        <v>400</v>
      </c>
      <c r="C6" t="s">
        <v>416</v>
      </c>
      <c r="D6" t="s">
        <v>402</v>
      </c>
      <c r="E6">
        <v>991.8</v>
      </c>
      <c r="F6">
        <v>20</v>
      </c>
      <c r="G6">
        <v>1</v>
      </c>
      <c r="H6" t="s">
        <v>403</v>
      </c>
      <c r="I6" t="s">
        <v>397</v>
      </c>
      <c r="J6" t="s">
        <v>410</v>
      </c>
      <c r="K6" s="94" t="s">
        <v>417</v>
      </c>
      <c r="L6" t="e">
        <f>YEAR(Table1[[#This Row],[Data_Compra]])</f>
        <v>#VALUE!</v>
      </c>
      <c r="M6" t="e">
        <f>MONTH(Table1[[#This Row],[Data_Compra]])</f>
        <v>#VALUE!</v>
      </c>
      <c r="N6" s="93" t="e">
        <f>DAY(Table1[[#This Row],[Data_Compra]])</f>
        <v>#VALUE!</v>
      </c>
      <c r="O6" t="e">
        <f>WEEKDAY(Table1[[#This Row],[Data_Compra]],1)</f>
        <v>#VALUE!</v>
      </c>
      <c r="P6" s="95" t="b">
        <f>ISNUMBER(Table1[[#This Row],[Data_Compra]])</f>
        <v>0</v>
      </c>
      <c r="Q6" t="s">
        <v>418</v>
      </c>
      <c r="R6">
        <v>3</v>
      </c>
      <c r="S6" t="s">
        <v>407</v>
      </c>
      <c r="T6" t="e">
        <f>YEAR(Table1[[#This Row],[Data_Compra]])&gt;2024</f>
        <v>#VALUE!</v>
      </c>
      <c r="U6" s="95" t="b">
        <f>IFERROR(AND(ISNUMBER(Table1[[#This Row],[Data_Compra]]),YEAR(Table1[[#This Row],[Data_Compra]])&gt;2000),FALSE)</f>
        <v>0</v>
      </c>
      <c r="V6" s="94" t="str">
        <f>IFERROR(EOMONTH(Table1[[#This Row],[Data_Compra]],0),"")</f>
        <v/>
      </c>
      <c r="W6" t="e">
        <f>DATEDIF(Table1[[#This Row],[Data_Compra]],Table1[[#This Row],[Data limite]],"D")</f>
        <v>#VALUE!</v>
      </c>
    </row>
    <row r="7" spans="1:23">
      <c r="A7">
        <v>68131</v>
      </c>
      <c r="B7" t="s">
        <v>393</v>
      </c>
      <c r="C7" t="s">
        <v>413</v>
      </c>
      <c r="D7" t="s">
        <v>419</v>
      </c>
      <c r="E7">
        <v>466.16</v>
      </c>
      <c r="F7">
        <v>15</v>
      </c>
      <c r="G7">
        <v>2</v>
      </c>
      <c r="H7" t="s">
        <v>403</v>
      </c>
      <c r="I7" t="s">
        <v>404</v>
      </c>
      <c r="J7" t="s">
        <v>398</v>
      </c>
      <c r="K7" s="89">
        <v>45682</v>
      </c>
      <c r="L7">
        <f>YEAR(Table1[[#This Row],[Data_Compra]])</f>
        <v>2025</v>
      </c>
      <c r="M7">
        <f>MONTH(Table1[[#This Row],[Data_Compra]])</f>
        <v>1</v>
      </c>
      <c r="N7" s="93">
        <f>DAY(Table1[[#This Row],[Data_Compra]])</f>
        <v>25</v>
      </c>
      <c r="O7">
        <f>WEEKDAY(Table1[[#This Row],[Data_Compra]],1)</f>
        <v>7</v>
      </c>
      <c r="P7" t="b">
        <f>ISNUMBER(Table1[[#This Row],[Data_Compra]])</f>
        <v>1</v>
      </c>
      <c r="Q7" t="s">
        <v>420</v>
      </c>
      <c r="R7">
        <v>5</v>
      </c>
      <c r="T7" t="b">
        <f>YEAR(Table1[[#This Row],[Data_Compra]])&gt;2024</f>
        <v>1</v>
      </c>
      <c r="U7" t="b">
        <f>IFERROR(AND(ISNUMBER(Table1[[#This Row],[Data_Compra]]),YEAR(Table1[[#This Row],[Data_Compra]])&gt;2000),FALSE)</f>
        <v>1</v>
      </c>
      <c r="V7" s="89">
        <f>IFERROR(EOMONTH(Table1[[#This Row],[Data_Compra]],0),"")</f>
        <v>45688</v>
      </c>
      <c r="W7">
        <f>DATEDIF(Table1[[#This Row],[Data_Compra]],Table1[[#This Row],[Data limite]],"D")</f>
        <v>6</v>
      </c>
    </row>
    <row r="8" spans="1:23">
      <c r="A8">
        <v>39194</v>
      </c>
      <c r="B8" t="s">
        <v>400</v>
      </c>
      <c r="C8" t="s">
        <v>421</v>
      </c>
      <c r="D8" t="s">
        <v>419</v>
      </c>
      <c r="E8">
        <v>126.05</v>
      </c>
      <c r="F8">
        <v>15</v>
      </c>
      <c r="G8">
        <v>2</v>
      </c>
      <c r="H8" t="s">
        <v>422</v>
      </c>
      <c r="I8" t="s">
        <v>397</v>
      </c>
      <c r="J8" t="s">
        <v>398</v>
      </c>
      <c r="K8" s="89">
        <v>45705</v>
      </c>
      <c r="L8">
        <f>YEAR(Table1[[#This Row],[Data_Compra]])</f>
        <v>2025</v>
      </c>
      <c r="M8">
        <f>MONTH(Table1[[#This Row],[Data_Compra]])</f>
        <v>2</v>
      </c>
      <c r="N8" s="93">
        <f>DAY(Table1[[#This Row],[Data_Compra]])</f>
        <v>17</v>
      </c>
      <c r="O8">
        <f>WEEKDAY(Table1[[#This Row],[Data_Compra]],1)</f>
        <v>2</v>
      </c>
      <c r="P8" t="b">
        <f>ISNUMBER(Table1[[#This Row],[Data_Compra]])</f>
        <v>1</v>
      </c>
      <c r="Q8" t="s">
        <v>423</v>
      </c>
      <c r="S8" t="s">
        <v>424</v>
      </c>
      <c r="T8" t="b">
        <f>YEAR(Table1[[#This Row],[Data_Compra]])&gt;2024</f>
        <v>1</v>
      </c>
      <c r="U8" t="b">
        <f>IFERROR(AND(ISNUMBER(Table1[[#This Row],[Data_Compra]]),YEAR(Table1[[#This Row],[Data_Compra]])&gt;2000),FALSE)</f>
        <v>1</v>
      </c>
      <c r="V8" s="89">
        <f>IFERROR(EOMONTH(Table1[[#This Row],[Data_Compra]],0),"")</f>
        <v>45716</v>
      </c>
      <c r="W8">
        <f>DATEDIF(Table1[[#This Row],[Data_Compra]],Table1[[#This Row],[Data limite]],"D")</f>
        <v>11</v>
      </c>
    </row>
    <row r="9" spans="1:23">
      <c r="A9">
        <v>12311</v>
      </c>
      <c r="B9" t="s">
        <v>425</v>
      </c>
      <c r="C9" t="s">
        <v>401</v>
      </c>
      <c r="D9" t="s">
        <v>426</v>
      </c>
      <c r="E9">
        <v>868.8</v>
      </c>
      <c r="F9">
        <v>10</v>
      </c>
      <c r="G9">
        <v>3</v>
      </c>
      <c r="H9" t="s">
        <v>427</v>
      </c>
      <c r="I9" t="s">
        <v>404</v>
      </c>
      <c r="J9" t="s">
        <v>428</v>
      </c>
      <c r="K9" s="94">
        <v>1</v>
      </c>
      <c r="L9">
        <f>YEAR(Table1[[#This Row],[Data_Compra]])</f>
        <v>1900</v>
      </c>
      <c r="M9">
        <f>MONTH(Table1[[#This Row],[Data_Compra]])</f>
        <v>1</v>
      </c>
      <c r="N9" s="93">
        <f>DAY(Table1[[#This Row],[Data_Compra]])</f>
        <v>1</v>
      </c>
      <c r="O9">
        <f>WEEKDAY(Table1[[#This Row],[Data_Compra]],1)</f>
        <v>1</v>
      </c>
      <c r="P9" t="b">
        <f>ISNUMBER(Table1[[#This Row],[Data_Compra]])</f>
        <v>1</v>
      </c>
      <c r="Q9" t="s">
        <v>429</v>
      </c>
      <c r="R9">
        <v>3</v>
      </c>
      <c r="S9" t="s">
        <v>407</v>
      </c>
      <c r="T9" s="95" t="b">
        <f>YEAR(Table1[[#This Row],[Data_Compra]])&gt;2024</f>
        <v>0</v>
      </c>
      <c r="U9" s="95" t="b">
        <f>IFERROR(AND(ISNUMBER(Table1[[#This Row],[Data_Compra]]),YEAR(Table1[[#This Row],[Data_Compra]])&gt;2000),FALSE)</f>
        <v>0</v>
      </c>
      <c r="V9" s="94">
        <f>IFERROR(EOMONTH(Table1[[#This Row],[Data_Compra]],0),"")</f>
        <v>31</v>
      </c>
      <c r="W9">
        <f>DATEDIF(Table1[[#This Row],[Data_Compra]],Table1[[#This Row],[Data limite]],"D")</f>
        <v>30</v>
      </c>
    </row>
    <row r="10" spans="1:23">
      <c r="A10">
        <v>26716</v>
      </c>
      <c r="B10" t="s">
        <v>400</v>
      </c>
      <c r="C10" t="s">
        <v>394</v>
      </c>
      <c r="D10" t="s">
        <v>414</v>
      </c>
      <c r="E10">
        <v>1105.47</v>
      </c>
      <c r="F10">
        <v>10</v>
      </c>
      <c r="G10">
        <v>1</v>
      </c>
      <c r="H10" t="s">
        <v>422</v>
      </c>
      <c r="I10" t="s">
        <v>430</v>
      </c>
      <c r="J10" t="s">
        <v>398</v>
      </c>
      <c r="K10" s="89">
        <v>45710</v>
      </c>
      <c r="L10">
        <f>YEAR(Table1[[#This Row],[Data_Compra]])</f>
        <v>2025</v>
      </c>
      <c r="M10">
        <f>MONTH(Table1[[#This Row],[Data_Compra]])</f>
        <v>2</v>
      </c>
      <c r="N10" s="93">
        <f>DAY(Table1[[#This Row],[Data_Compra]])</f>
        <v>22</v>
      </c>
      <c r="O10">
        <f>WEEKDAY(Table1[[#This Row],[Data_Compra]],1)</f>
        <v>7</v>
      </c>
      <c r="P10" t="b">
        <f>ISNUMBER(Table1[[#This Row],[Data_Compra]])</f>
        <v>1</v>
      </c>
      <c r="Q10" t="s">
        <v>431</v>
      </c>
      <c r="S10" t="s">
        <v>424</v>
      </c>
      <c r="T10" t="b">
        <f>YEAR(Table1[[#This Row],[Data_Compra]])&gt;2024</f>
        <v>1</v>
      </c>
      <c r="U10" t="b">
        <f>IFERROR(AND(ISNUMBER(Table1[[#This Row],[Data_Compra]]),YEAR(Table1[[#This Row],[Data_Compra]])&gt;2000),FALSE)</f>
        <v>1</v>
      </c>
      <c r="V10" s="89">
        <f>IFERROR(EOMONTH(Table1[[#This Row],[Data_Compra]],0),"")</f>
        <v>45716</v>
      </c>
      <c r="W10">
        <f>DATEDIF(Table1[[#This Row],[Data_Compra]],Table1[[#This Row],[Data limite]],"D")</f>
        <v>6</v>
      </c>
    </row>
    <row r="11" spans="1:23">
      <c r="A11">
        <v>97104</v>
      </c>
      <c r="B11" t="s">
        <v>432</v>
      </c>
      <c r="C11" t="s">
        <v>408</v>
      </c>
      <c r="D11" t="s">
        <v>433</v>
      </c>
      <c r="E11">
        <v>1046.68</v>
      </c>
      <c r="F11">
        <v>20</v>
      </c>
      <c r="G11">
        <v>1</v>
      </c>
      <c r="H11" t="s">
        <v>409</v>
      </c>
      <c r="I11" t="s">
        <v>430</v>
      </c>
      <c r="J11" t="s">
        <v>405</v>
      </c>
      <c r="K11" s="89">
        <v>45684</v>
      </c>
      <c r="L11">
        <f>YEAR(Table1[[#This Row],[Data_Compra]])</f>
        <v>2025</v>
      </c>
      <c r="M11">
        <f>MONTH(Table1[[#This Row],[Data_Compra]])</f>
        <v>1</v>
      </c>
      <c r="N11" s="93">
        <f>DAY(Table1[[#This Row],[Data_Compra]])</f>
        <v>27</v>
      </c>
      <c r="O11">
        <f>WEEKDAY(Table1[[#This Row],[Data_Compra]],1)</f>
        <v>2</v>
      </c>
      <c r="P11" t="b">
        <f>ISNUMBER(Table1[[#This Row],[Data_Compra]])</f>
        <v>1</v>
      </c>
      <c r="Q11" t="s">
        <v>434</v>
      </c>
      <c r="R11">
        <v>3</v>
      </c>
      <c r="S11" t="s">
        <v>435</v>
      </c>
      <c r="T11" t="b">
        <f>YEAR(Table1[[#This Row],[Data_Compra]])&gt;2024</f>
        <v>1</v>
      </c>
      <c r="U11" t="b">
        <f>IFERROR(AND(ISNUMBER(Table1[[#This Row],[Data_Compra]]),YEAR(Table1[[#This Row],[Data_Compra]])&gt;2000),FALSE)</f>
        <v>1</v>
      </c>
      <c r="V11" s="89">
        <f>IFERROR(EOMONTH(Table1[[#This Row],[Data_Compra]],0),"")</f>
        <v>45688</v>
      </c>
      <c r="W11">
        <f>DATEDIF(Table1[[#This Row],[Data_Compra]],Table1[[#This Row],[Data limite]],"D")</f>
        <v>4</v>
      </c>
    </row>
    <row r="12" spans="1:23">
      <c r="A12">
        <v>12410</v>
      </c>
      <c r="B12" t="s">
        <v>432</v>
      </c>
      <c r="C12" t="s">
        <v>394</v>
      </c>
      <c r="D12" t="s">
        <v>436</v>
      </c>
      <c r="E12">
        <v>1155.43</v>
      </c>
      <c r="F12">
        <v>0</v>
      </c>
      <c r="G12">
        <v>3</v>
      </c>
      <c r="H12" t="s">
        <v>396</v>
      </c>
      <c r="I12" t="s">
        <v>437</v>
      </c>
      <c r="J12" t="s">
        <v>428</v>
      </c>
      <c r="K12" s="89">
        <v>45700</v>
      </c>
      <c r="L12">
        <f>YEAR(Table1[[#This Row],[Data_Compra]])</f>
        <v>2025</v>
      </c>
      <c r="M12">
        <f>MONTH(Table1[[#This Row],[Data_Compra]])</f>
        <v>2</v>
      </c>
      <c r="N12" s="93">
        <f>DAY(Table1[[#This Row],[Data_Compra]])</f>
        <v>12</v>
      </c>
      <c r="O12">
        <f>WEEKDAY(Table1[[#This Row],[Data_Compra]],1)</f>
        <v>4</v>
      </c>
      <c r="P12" t="b">
        <f>ISNUMBER(Table1[[#This Row],[Data_Compra]])</f>
        <v>1</v>
      </c>
      <c r="Q12" t="s">
        <v>438</v>
      </c>
      <c r="R12">
        <v>5</v>
      </c>
      <c r="T12" t="b">
        <f>YEAR(Table1[[#This Row],[Data_Compra]])&gt;2024</f>
        <v>1</v>
      </c>
      <c r="U12" t="b">
        <f>IFERROR(AND(ISNUMBER(Table1[[#This Row],[Data_Compra]]),YEAR(Table1[[#This Row],[Data_Compra]])&gt;2000),FALSE)</f>
        <v>1</v>
      </c>
      <c r="V12" s="89">
        <f>IFERROR(EOMONTH(Table1[[#This Row],[Data_Compra]],0),"")</f>
        <v>45716</v>
      </c>
      <c r="W12">
        <f>DATEDIF(Table1[[#This Row],[Data_Compra]],Table1[[#This Row],[Data limite]],"D")</f>
        <v>16</v>
      </c>
    </row>
    <row r="13" spans="1:23">
      <c r="A13">
        <v>81482</v>
      </c>
      <c r="B13" t="s">
        <v>412</v>
      </c>
      <c r="C13" t="s">
        <v>421</v>
      </c>
      <c r="D13" t="s">
        <v>426</v>
      </c>
      <c r="E13">
        <v>124.41</v>
      </c>
      <c r="F13">
        <v>10</v>
      </c>
      <c r="G13">
        <v>2</v>
      </c>
      <c r="H13" t="s">
        <v>427</v>
      </c>
      <c r="I13" t="s">
        <v>404</v>
      </c>
      <c r="J13" t="s">
        <v>410</v>
      </c>
      <c r="K13" s="89">
        <v>45702</v>
      </c>
      <c r="L13">
        <f>YEAR(Table1[[#This Row],[Data_Compra]])</f>
        <v>2025</v>
      </c>
      <c r="M13">
        <f>MONTH(Table1[[#This Row],[Data_Compra]])</f>
        <v>2</v>
      </c>
      <c r="N13" s="93">
        <f>DAY(Table1[[#This Row],[Data_Compra]])</f>
        <v>14</v>
      </c>
      <c r="O13">
        <f>WEEKDAY(Table1[[#This Row],[Data_Compra]],1)</f>
        <v>6</v>
      </c>
      <c r="P13" t="b">
        <f>ISNUMBER(Table1[[#This Row],[Data_Compra]])</f>
        <v>1</v>
      </c>
      <c r="Q13" t="s">
        <v>439</v>
      </c>
      <c r="S13" t="s">
        <v>424</v>
      </c>
      <c r="T13" t="b">
        <f>YEAR(Table1[[#This Row],[Data_Compra]])&gt;2024</f>
        <v>1</v>
      </c>
      <c r="U13" t="b">
        <f>IFERROR(AND(ISNUMBER(Table1[[#This Row],[Data_Compra]]),YEAR(Table1[[#This Row],[Data_Compra]])&gt;2000),FALSE)</f>
        <v>1</v>
      </c>
      <c r="V13" s="89">
        <f>IFERROR(EOMONTH(Table1[[#This Row],[Data_Compra]],0),"")</f>
        <v>45716</v>
      </c>
      <c r="W13">
        <f>DATEDIF(Table1[[#This Row],[Data_Compra]],Table1[[#This Row],[Data limite]],"D")</f>
        <v>14</v>
      </c>
    </row>
    <row r="14" spans="1:23">
      <c r="A14">
        <v>95472</v>
      </c>
      <c r="B14" t="s">
        <v>400</v>
      </c>
      <c r="C14" t="s">
        <v>440</v>
      </c>
      <c r="D14" t="s">
        <v>419</v>
      </c>
      <c r="E14">
        <v>581.49</v>
      </c>
      <c r="F14">
        <v>10</v>
      </c>
      <c r="G14">
        <v>3</v>
      </c>
      <c r="H14" t="s">
        <v>403</v>
      </c>
      <c r="I14" t="s">
        <v>437</v>
      </c>
      <c r="J14" t="s">
        <v>428</v>
      </c>
      <c r="K14" s="89">
        <v>45684</v>
      </c>
      <c r="L14">
        <f>YEAR(Table1[[#This Row],[Data_Compra]])</f>
        <v>2025</v>
      </c>
      <c r="M14">
        <f>MONTH(Table1[[#This Row],[Data_Compra]])</f>
        <v>1</v>
      </c>
      <c r="N14" s="93">
        <f>DAY(Table1[[#This Row],[Data_Compra]])</f>
        <v>27</v>
      </c>
      <c r="O14">
        <f>WEEKDAY(Table1[[#This Row],[Data_Compra]],1)</f>
        <v>2</v>
      </c>
      <c r="P14" t="b">
        <f>ISNUMBER(Table1[[#This Row],[Data_Compra]])</f>
        <v>1</v>
      </c>
      <c r="Q14" t="s">
        <v>441</v>
      </c>
      <c r="R14">
        <v>5</v>
      </c>
      <c r="T14" t="b">
        <f>YEAR(Table1[[#This Row],[Data_Compra]])&gt;2024</f>
        <v>1</v>
      </c>
      <c r="U14" t="b">
        <f>IFERROR(AND(ISNUMBER(Table1[[#This Row],[Data_Compra]]),YEAR(Table1[[#This Row],[Data_Compra]])&gt;2000),FALSE)</f>
        <v>1</v>
      </c>
      <c r="V14" s="89">
        <f>IFERROR(EOMONTH(Table1[[#This Row],[Data_Compra]],0),"")</f>
        <v>45688</v>
      </c>
      <c r="W14">
        <f>DATEDIF(Table1[[#This Row],[Data_Compra]],Table1[[#This Row],[Data limite]],"D")</f>
        <v>4</v>
      </c>
    </row>
    <row r="15" spans="1:23">
      <c r="A15">
        <v>83169</v>
      </c>
      <c r="B15" t="s">
        <v>412</v>
      </c>
      <c r="C15" t="s">
        <v>416</v>
      </c>
      <c r="D15" t="s">
        <v>433</v>
      </c>
      <c r="E15">
        <v>1137.77</v>
      </c>
      <c r="F15">
        <v>0</v>
      </c>
      <c r="G15">
        <v>1</v>
      </c>
      <c r="H15" t="s">
        <v>403</v>
      </c>
      <c r="I15" t="s">
        <v>437</v>
      </c>
      <c r="J15" t="s">
        <v>410</v>
      </c>
      <c r="K15" s="89">
        <v>45707</v>
      </c>
      <c r="L15">
        <f>YEAR(Table1[[#This Row],[Data_Compra]])</f>
        <v>2025</v>
      </c>
      <c r="M15">
        <f>MONTH(Table1[[#This Row],[Data_Compra]])</f>
        <v>2</v>
      </c>
      <c r="N15" s="93">
        <f>DAY(Table1[[#This Row],[Data_Compra]])</f>
        <v>19</v>
      </c>
      <c r="O15">
        <f>WEEKDAY(Table1[[#This Row],[Data_Compra]],1)</f>
        <v>4</v>
      </c>
      <c r="P15" t="b">
        <f>ISNUMBER(Table1[[#This Row],[Data_Compra]])</f>
        <v>1</v>
      </c>
      <c r="Q15" t="s">
        <v>442</v>
      </c>
      <c r="R15">
        <v>5</v>
      </c>
      <c r="S15" t="s">
        <v>407</v>
      </c>
      <c r="T15" t="b">
        <f>YEAR(Table1[[#This Row],[Data_Compra]])&gt;2024</f>
        <v>1</v>
      </c>
      <c r="U15" t="b">
        <f>IFERROR(AND(ISNUMBER(Table1[[#This Row],[Data_Compra]]),YEAR(Table1[[#This Row],[Data_Compra]])&gt;2000),FALSE)</f>
        <v>1</v>
      </c>
      <c r="V15" s="89">
        <f>IFERROR(EOMONTH(Table1[[#This Row],[Data_Compra]],0),"")</f>
        <v>45716</v>
      </c>
      <c r="W15">
        <f>DATEDIF(Table1[[#This Row],[Data_Compra]],Table1[[#This Row],[Data limite]],"D")</f>
        <v>9</v>
      </c>
    </row>
    <row r="16" spans="1:23">
      <c r="A16">
        <v>57977</v>
      </c>
      <c r="B16" t="s">
        <v>432</v>
      </c>
      <c r="C16" t="s">
        <v>440</v>
      </c>
      <c r="D16" t="s">
        <v>402</v>
      </c>
      <c r="E16">
        <v>1295.77</v>
      </c>
      <c r="F16">
        <v>20</v>
      </c>
      <c r="G16">
        <v>3</v>
      </c>
      <c r="H16" t="s">
        <v>409</v>
      </c>
      <c r="I16" t="s">
        <v>404</v>
      </c>
      <c r="J16" t="s">
        <v>398</v>
      </c>
      <c r="K16" s="89">
        <v>45688</v>
      </c>
      <c r="L16">
        <f>YEAR(Table1[[#This Row],[Data_Compra]])</f>
        <v>2025</v>
      </c>
      <c r="M16">
        <f>MONTH(Table1[[#This Row],[Data_Compra]])</f>
        <v>1</v>
      </c>
      <c r="N16" s="93">
        <f>DAY(Table1[[#This Row],[Data_Compra]])</f>
        <v>31</v>
      </c>
      <c r="O16">
        <f>WEEKDAY(Table1[[#This Row],[Data_Compra]],1)</f>
        <v>6</v>
      </c>
      <c r="P16" t="b">
        <f>ISNUMBER(Table1[[#This Row],[Data_Compra]])</f>
        <v>1</v>
      </c>
      <c r="Q16" t="s">
        <v>443</v>
      </c>
      <c r="R16">
        <v>5</v>
      </c>
      <c r="S16" t="s">
        <v>435</v>
      </c>
      <c r="T16" t="b">
        <f>YEAR(Table1[[#This Row],[Data_Compra]])&gt;2024</f>
        <v>1</v>
      </c>
      <c r="U16" t="b">
        <f>IFERROR(AND(ISNUMBER(Table1[[#This Row],[Data_Compra]]),YEAR(Table1[[#This Row],[Data_Compra]])&gt;2000),FALSE)</f>
        <v>1</v>
      </c>
      <c r="V16" s="89">
        <f>IFERROR(EOMONTH(Table1[[#This Row],[Data_Compra]],0),"")</f>
        <v>45688</v>
      </c>
      <c r="W16">
        <f>DATEDIF(Table1[[#This Row],[Data_Compra]],Table1[[#This Row],[Data limite]],"D")</f>
        <v>0</v>
      </c>
    </row>
    <row r="17" spans="1:23">
      <c r="A17">
        <v>41462</v>
      </c>
      <c r="B17" t="s">
        <v>444</v>
      </c>
      <c r="C17" t="s">
        <v>440</v>
      </c>
      <c r="D17" t="s">
        <v>395</v>
      </c>
      <c r="E17">
        <v>923.05</v>
      </c>
      <c r="F17">
        <v>15</v>
      </c>
      <c r="G17">
        <v>1</v>
      </c>
      <c r="H17" t="s">
        <v>409</v>
      </c>
      <c r="I17" t="s">
        <v>437</v>
      </c>
      <c r="J17" t="s">
        <v>398</v>
      </c>
      <c r="K17" s="89">
        <v>45697</v>
      </c>
      <c r="L17">
        <f>YEAR(Table1[[#This Row],[Data_Compra]])</f>
        <v>2025</v>
      </c>
      <c r="M17">
        <f>MONTH(Table1[[#This Row],[Data_Compra]])</f>
        <v>2</v>
      </c>
      <c r="N17" s="93">
        <f>DAY(Table1[[#This Row],[Data_Compra]])</f>
        <v>9</v>
      </c>
      <c r="O17">
        <f>WEEKDAY(Table1[[#This Row],[Data_Compra]],1)</f>
        <v>1</v>
      </c>
      <c r="P17" t="b">
        <f>ISNUMBER(Table1[[#This Row],[Data_Compra]])</f>
        <v>1</v>
      </c>
      <c r="Q17" t="s">
        <v>445</v>
      </c>
      <c r="R17">
        <v>4</v>
      </c>
      <c r="S17" t="s">
        <v>407</v>
      </c>
      <c r="T17" t="b">
        <f>YEAR(Table1[[#This Row],[Data_Compra]])&gt;2024</f>
        <v>1</v>
      </c>
      <c r="U17" t="b">
        <f>IFERROR(AND(ISNUMBER(Table1[[#This Row],[Data_Compra]]),YEAR(Table1[[#This Row],[Data_Compra]])&gt;2000),FALSE)</f>
        <v>1</v>
      </c>
      <c r="V17" s="89">
        <f>IFERROR(EOMONTH(Table1[[#This Row],[Data_Compra]],0),"")</f>
        <v>45716</v>
      </c>
      <c r="W17">
        <f>DATEDIF(Table1[[#This Row],[Data_Compra]],Table1[[#This Row],[Data limite]],"D")</f>
        <v>19</v>
      </c>
    </row>
    <row r="18" spans="1:23">
      <c r="A18">
        <v>52193</v>
      </c>
      <c r="B18" t="s">
        <v>412</v>
      </c>
      <c r="C18" t="s">
        <v>401</v>
      </c>
      <c r="D18" t="s">
        <v>402</v>
      </c>
      <c r="E18">
        <v>382.2</v>
      </c>
      <c r="F18">
        <v>15</v>
      </c>
      <c r="G18">
        <v>3</v>
      </c>
      <c r="H18" t="s">
        <v>396</v>
      </c>
      <c r="I18" t="s">
        <v>437</v>
      </c>
      <c r="J18" t="s">
        <v>410</v>
      </c>
      <c r="K18" s="89">
        <v>45687</v>
      </c>
      <c r="L18">
        <f>YEAR(Table1[[#This Row],[Data_Compra]])</f>
        <v>2025</v>
      </c>
      <c r="M18">
        <f>MONTH(Table1[[#This Row],[Data_Compra]])</f>
        <v>1</v>
      </c>
      <c r="N18" s="93">
        <f>DAY(Table1[[#This Row],[Data_Compra]])</f>
        <v>30</v>
      </c>
      <c r="O18">
        <f>WEEKDAY(Table1[[#This Row],[Data_Compra]],1)</f>
        <v>5</v>
      </c>
      <c r="P18" t="b">
        <f>ISNUMBER(Table1[[#This Row],[Data_Compra]])</f>
        <v>1</v>
      </c>
      <c r="Q18" t="s">
        <v>446</v>
      </c>
      <c r="S18" t="s">
        <v>407</v>
      </c>
      <c r="T18" t="b">
        <f>YEAR(Table1[[#This Row],[Data_Compra]])&gt;2024</f>
        <v>1</v>
      </c>
      <c r="U18" t="b">
        <f>IFERROR(AND(ISNUMBER(Table1[[#This Row],[Data_Compra]]),YEAR(Table1[[#This Row],[Data_Compra]])&gt;2000),FALSE)</f>
        <v>1</v>
      </c>
      <c r="V18" s="89">
        <f>IFERROR(EOMONTH(Table1[[#This Row],[Data_Compra]],0),"")</f>
        <v>45688</v>
      </c>
      <c r="W18">
        <f>DATEDIF(Table1[[#This Row],[Data_Compra]],Table1[[#This Row],[Data limite]],"D")</f>
        <v>1</v>
      </c>
    </row>
    <row r="19" spans="1:23">
      <c r="A19">
        <v>35676</v>
      </c>
      <c r="B19" t="s">
        <v>412</v>
      </c>
      <c r="C19" t="s">
        <v>394</v>
      </c>
      <c r="D19" t="s">
        <v>414</v>
      </c>
      <c r="E19">
        <v>621.38</v>
      </c>
      <c r="F19">
        <v>20</v>
      </c>
      <c r="G19">
        <v>2</v>
      </c>
      <c r="H19" t="s">
        <v>403</v>
      </c>
      <c r="I19" t="s">
        <v>397</v>
      </c>
      <c r="J19" t="s">
        <v>398</v>
      </c>
      <c r="K19" s="89">
        <v>45695</v>
      </c>
      <c r="L19">
        <f>YEAR(Table1[[#This Row],[Data_Compra]])</f>
        <v>2025</v>
      </c>
      <c r="M19">
        <f>MONTH(Table1[[#This Row],[Data_Compra]])</f>
        <v>2</v>
      </c>
      <c r="N19" s="93">
        <f>DAY(Table1[[#This Row],[Data_Compra]])</f>
        <v>7</v>
      </c>
      <c r="O19">
        <f>WEEKDAY(Table1[[#This Row],[Data_Compra]],1)</f>
        <v>6</v>
      </c>
      <c r="P19" t="b">
        <f>ISNUMBER(Table1[[#This Row],[Data_Compra]])</f>
        <v>1</v>
      </c>
      <c r="Q19" t="s">
        <v>447</v>
      </c>
      <c r="R19">
        <v>4</v>
      </c>
      <c r="S19" t="s">
        <v>424</v>
      </c>
      <c r="T19" t="b">
        <f>YEAR(Table1[[#This Row],[Data_Compra]])&gt;2024</f>
        <v>1</v>
      </c>
      <c r="U19" t="b">
        <f>IFERROR(AND(ISNUMBER(Table1[[#This Row],[Data_Compra]]),YEAR(Table1[[#This Row],[Data_Compra]])&gt;2000),FALSE)</f>
        <v>1</v>
      </c>
      <c r="V19" s="89">
        <f>IFERROR(EOMONTH(Table1[[#This Row],[Data_Compra]],0),"")</f>
        <v>45716</v>
      </c>
      <c r="W19">
        <f>DATEDIF(Table1[[#This Row],[Data_Compra]],Table1[[#This Row],[Data limite]],"D")</f>
        <v>21</v>
      </c>
    </row>
    <row r="20" spans="1:23">
      <c r="A20">
        <v>42728</v>
      </c>
      <c r="B20" t="s">
        <v>400</v>
      </c>
      <c r="C20" t="s">
        <v>416</v>
      </c>
      <c r="D20" t="s">
        <v>395</v>
      </c>
      <c r="E20">
        <v>520.42999999999995</v>
      </c>
      <c r="F20">
        <v>20</v>
      </c>
      <c r="G20">
        <v>2</v>
      </c>
      <c r="H20" t="s">
        <v>409</v>
      </c>
      <c r="I20" t="s">
        <v>437</v>
      </c>
      <c r="J20" t="s">
        <v>428</v>
      </c>
      <c r="K20" s="89">
        <v>45707</v>
      </c>
      <c r="L20">
        <f>YEAR(Table1[[#This Row],[Data_Compra]])</f>
        <v>2025</v>
      </c>
      <c r="M20">
        <f>MONTH(Table1[[#This Row],[Data_Compra]])</f>
        <v>2</v>
      </c>
      <c r="N20" s="93">
        <f>DAY(Table1[[#This Row],[Data_Compra]])</f>
        <v>19</v>
      </c>
      <c r="O20">
        <f>WEEKDAY(Table1[[#This Row],[Data_Compra]],1)</f>
        <v>4</v>
      </c>
      <c r="P20" t="b">
        <f>ISNUMBER(Table1[[#This Row],[Data_Compra]])</f>
        <v>1</v>
      </c>
      <c r="Q20" t="s">
        <v>448</v>
      </c>
      <c r="R20">
        <v>5</v>
      </c>
      <c r="S20" t="s">
        <v>435</v>
      </c>
      <c r="T20" t="b">
        <f>YEAR(Table1[[#This Row],[Data_Compra]])&gt;2024</f>
        <v>1</v>
      </c>
      <c r="U20" t="b">
        <f>IFERROR(AND(ISNUMBER(Table1[[#This Row],[Data_Compra]]),YEAR(Table1[[#This Row],[Data_Compra]])&gt;2000),FALSE)</f>
        <v>1</v>
      </c>
      <c r="V20" s="89">
        <f>IFERROR(EOMONTH(Table1[[#This Row],[Data_Compra]],0),"")</f>
        <v>45716</v>
      </c>
      <c r="W20">
        <f>DATEDIF(Table1[[#This Row],[Data_Compra]],Table1[[#This Row],[Data limite]],"D")</f>
        <v>9</v>
      </c>
    </row>
    <row r="21" spans="1:23">
      <c r="A21">
        <v>10742</v>
      </c>
      <c r="B21" t="s">
        <v>425</v>
      </c>
      <c r="C21" t="s">
        <v>421</v>
      </c>
      <c r="D21" t="s">
        <v>436</v>
      </c>
      <c r="E21">
        <v>419.65</v>
      </c>
      <c r="F21">
        <v>10</v>
      </c>
      <c r="G21">
        <v>3</v>
      </c>
      <c r="H21" t="s">
        <v>409</v>
      </c>
      <c r="I21" t="s">
        <v>404</v>
      </c>
      <c r="J21" t="s">
        <v>410</v>
      </c>
      <c r="K21" s="89">
        <v>45683</v>
      </c>
      <c r="L21">
        <f>YEAR(Table1[[#This Row],[Data_Compra]])</f>
        <v>2025</v>
      </c>
      <c r="M21">
        <f>MONTH(Table1[[#This Row],[Data_Compra]])</f>
        <v>1</v>
      </c>
      <c r="N21" s="93">
        <f>DAY(Table1[[#This Row],[Data_Compra]])</f>
        <v>26</v>
      </c>
      <c r="O21">
        <f>WEEKDAY(Table1[[#This Row],[Data_Compra]],1)</f>
        <v>1</v>
      </c>
      <c r="P21" t="b">
        <f>ISNUMBER(Table1[[#This Row],[Data_Compra]])</f>
        <v>1</v>
      </c>
      <c r="Q21" t="s">
        <v>449</v>
      </c>
      <c r="R21">
        <v>3</v>
      </c>
      <c r="S21" t="s">
        <v>424</v>
      </c>
      <c r="T21" t="b">
        <f>YEAR(Table1[[#This Row],[Data_Compra]])&gt;2024</f>
        <v>1</v>
      </c>
      <c r="U21" t="b">
        <f>IFERROR(AND(ISNUMBER(Table1[[#This Row],[Data_Compra]]),YEAR(Table1[[#This Row],[Data_Compra]])&gt;2000),FALSE)</f>
        <v>1</v>
      </c>
      <c r="V21" s="89">
        <f>IFERROR(EOMONTH(Table1[[#This Row],[Data_Compra]],0),"")</f>
        <v>45688</v>
      </c>
      <c r="W21">
        <f>DATEDIF(Table1[[#This Row],[Data_Compra]],Table1[[#This Row],[Data limite]],"D")</f>
        <v>5</v>
      </c>
    </row>
    <row r="22" spans="1:23">
      <c r="A22">
        <v>68892</v>
      </c>
      <c r="B22" t="s">
        <v>425</v>
      </c>
      <c r="C22" t="s">
        <v>416</v>
      </c>
      <c r="D22" t="s">
        <v>436</v>
      </c>
      <c r="E22">
        <v>1120.06</v>
      </c>
      <c r="F22">
        <v>20</v>
      </c>
      <c r="G22">
        <v>3</v>
      </c>
      <c r="H22" t="s">
        <v>427</v>
      </c>
      <c r="I22" t="s">
        <v>437</v>
      </c>
      <c r="J22" t="s">
        <v>428</v>
      </c>
      <c r="K22" s="89">
        <v>45687</v>
      </c>
      <c r="L22">
        <f>YEAR(Table1[[#This Row],[Data_Compra]])</f>
        <v>2025</v>
      </c>
      <c r="M22">
        <f>MONTH(Table1[[#This Row],[Data_Compra]])</f>
        <v>1</v>
      </c>
      <c r="N22" s="93">
        <f>DAY(Table1[[#This Row],[Data_Compra]])</f>
        <v>30</v>
      </c>
      <c r="O22">
        <f>WEEKDAY(Table1[[#This Row],[Data_Compra]],1)</f>
        <v>5</v>
      </c>
      <c r="P22" t="b">
        <f>ISNUMBER(Table1[[#This Row],[Data_Compra]])</f>
        <v>1</v>
      </c>
      <c r="Q22" t="s">
        <v>450</v>
      </c>
      <c r="R22">
        <v>4</v>
      </c>
      <c r="S22" t="s">
        <v>407</v>
      </c>
      <c r="T22" t="b">
        <f>YEAR(Table1[[#This Row],[Data_Compra]])&gt;2024</f>
        <v>1</v>
      </c>
      <c r="U22" t="b">
        <f>IFERROR(AND(ISNUMBER(Table1[[#This Row],[Data_Compra]]),YEAR(Table1[[#This Row],[Data_Compra]])&gt;2000),FALSE)</f>
        <v>1</v>
      </c>
      <c r="V22" s="89">
        <f>IFERROR(EOMONTH(Table1[[#This Row],[Data_Compra]],0),"")</f>
        <v>45688</v>
      </c>
      <c r="W22">
        <f>DATEDIF(Table1[[#This Row],[Data_Compra]],Table1[[#This Row],[Data limite]],"D")</f>
        <v>1</v>
      </c>
    </row>
    <row r="23" spans="1:23">
      <c r="A23">
        <v>88613</v>
      </c>
      <c r="B23" t="s">
        <v>400</v>
      </c>
      <c r="C23" t="s">
        <v>394</v>
      </c>
      <c r="D23" t="s">
        <v>419</v>
      </c>
      <c r="E23">
        <v>1246.1400000000001</v>
      </c>
      <c r="F23">
        <v>10</v>
      </c>
      <c r="G23">
        <v>2</v>
      </c>
      <c r="H23" t="s">
        <v>427</v>
      </c>
      <c r="I23" t="s">
        <v>404</v>
      </c>
      <c r="J23" t="s">
        <v>410</v>
      </c>
      <c r="K23" s="89">
        <v>45690</v>
      </c>
      <c r="L23">
        <f>YEAR(Table1[[#This Row],[Data_Compra]])</f>
        <v>2025</v>
      </c>
      <c r="M23">
        <f>MONTH(Table1[[#This Row],[Data_Compra]])</f>
        <v>2</v>
      </c>
      <c r="N23" s="93">
        <f>DAY(Table1[[#This Row],[Data_Compra]])</f>
        <v>2</v>
      </c>
      <c r="O23">
        <f>WEEKDAY(Table1[[#This Row],[Data_Compra]],1)</f>
        <v>1</v>
      </c>
      <c r="P23" t="b">
        <f>ISNUMBER(Table1[[#This Row],[Data_Compra]])</f>
        <v>1</v>
      </c>
      <c r="Q23" t="s">
        <v>451</v>
      </c>
      <c r="R23">
        <v>4</v>
      </c>
      <c r="S23" t="s">
        <v>435</v>
      </c>
      <c r="T23" t="b">
        <f>YEAR(Table1[[#This Row],[Data_Compra]])&gt;2024</f>
        <v>1</v>
      </c>
      <c r="U23" t="b">
        <f>IFERROR(AND(ISNUMBER(Table1[[#This Row],[Data_Compra]]),YEAR(Table1[[#This Row],[Data_Compra]])&gt;2000),FALSE)</f>
        <v>1</v>
      </c>
      <c r="V23" s="89">
        <f>IFERROR(EOMONTH(Table1[[#This Row],[Data_Compra]],0),"")</f>
        <v>45716</v>
      </c>
      <c r="W23">
        <f>DATEDIF(Table1[[#This Row],[Data_Compra]],Table1[[#This Row],[Data limite]],"D")</f>
        <v>26</v>
      </c>
    </row>
    <row r="24" spans="1:23">
      <c r="A24">
        <v>85718</v>
      </c>
      <c r="B24" t="s">
        <v>444</v>
      </c>
      <c r="C24" t="s">
        <v>413</v>
      </c>
      <c r="D24" t="s">
        <v>436</v>
      </c>
      <c r="E24">
        <v>831.86</v>
      </c>
      <c r="F24">
        <v>5</v>
      </c>
      <c r="G24">
        <v>2</v>
      </c>
      <c r="H24" t="s">
        <v>422</v>
      </c>
      <c r="I24" t="s">
        <v>397</v>
      </c>
      <c r="J24" t="s">
        <v>428</v>
      </c>
      <c r="K24" s="89">
        <v>45708</v>
      </c>
      <c r="L24">
        <f>YEAR(Table1[[#This Row],[Data_Compra]])</f>
        <v>2025</v>
      </c>
      <c r="M24">
        <f>MONTH(Table1[[#This Row],[Data_Compra]])</f>
        <v>2</v>
      </c>
      <c r="N24" s="93">
        <f>DAY(Table1[[#This Row],[Data_Compra]])</f>
        <v>20</v>
      </c>
      <c r="O24">
        <f>WEEKDAY(Table1[[#This Row],[Data_Compra]],1)</f>
        <v>5</v>
      </c>
      <c r="P24" t="b">
        <f>ISNUMBER(Table1[[#This Row],[Data_Compra]])</f>
        <v>1</v>
      </c>
      <c r="Q24" t="s">
        <v>452</v>
      </c>
      <c r="R24">
        <v>3</v>
      </c>
      <c r="S24" t="s">
        <v>435</v>
      </c>
      <c r="T24" t="b">
        <f>YEAR(Table1[[#This Row],[Data_Compra]])&gt;2024</f>
        <v>1</v>
      </c>
      <c r="U24" t="b">
        <f>IFERROR(AND(ISNUMBER(Table1[[#This Row],[Data_Compra]]),YEAR(Table1[[#This Row],[Data_Compra]])&gt;2000),FALSE)</f>
        <v>1</v>
      </c>
      <c r="V24" s="89">
        <f>IFERROR(EOMONTH(Table1[[#This Row],[Data_Compra]],0),"")</f>
        <v>45716</v>
      </c>
      <c r="W24">
        <f>DATEDIF(Table1[[#This Row],[Data_Compra]],Table1[[#This Row],[Data limite]],"D")</f>
        <v>8</v>
      </c>
    </row>
    <row r="25" spans="1:23">
      <c r="A25">
        <v>97142</v>
      </c>
      <c r="B25" t="s">
        <v>393</v>
      </c>
      <c r="C25" t="s">
        <v>440</v>
      </c>
      <c r="D25" t="s">
        <v>436</v>
      </c>
      <c r="E25">
        <v>1420.98</v>
      </c>
      <c r="F25">
        <v>15</v>
      </c>
      <c r="G25">
        <v>3</v>
      </c>
      <c r="H25" t="s">
        <v>422</v>
      </c>
      <c r="I25" t="s">
        <v>404</v>
      </c>
      <c r="J25" t="s">
        <v>428</v>
      </c>
      <c r="K25" s="89">
        <v>45700</v>
      </c>
      <c r="L25">
        <f>YEAR(Table1[[#This Row],[Data_Compra]])</f>
        <v>2025</v>
      </c>
      <c r="M25">
        <f>MONTH(Table1[[#This Row],[Data_Compra]])</f>
        <v>2</v>
      </c>
      <c r="N25" s="93">
        <f>DAY(Table1[[#This Row],[Data_Compra]])</f>
        <v>12</v>
      </c>
      <c r="O25">
        <f>WEEKDAY(Table1[[#This Row],[Data_Compra]],1)</f>
        <v>4</v>
      </c>
      <c r="P25" t="b">
        <f>ISNUMBER(Table1[[#This Row],[Data_Compra]])</f>
        <v>1</v>
      </c>
      <c r="Q25" t="s">
        <v>453</v>
      </c>
      <c r="S25" t="s">
        <v>424</v>
      </c>
      <c r="T25" t="b">
        <f>YEAR(Table1[[#This Row],[Data_Compra]])&gt;2024</f>
        <v>1</v>
      </c>
      <c r="U25" t="b">
        <f>IFERROR(AND(ISNUMBER(Table1[[#This Row],[Data_Compra]]),YEAR(Table1[[#This Row],[Data_Compra]])&gt;2000),FALSE)</f>
        <v>1</v>
      </c>
      <c r="V25" s="89">
        <f>IFERROR(EOMONTH(Table1[[#This Row],[Data_Compra]],0),"")</f>
        <v>45716</v>
      </c>
      <c r="W25">
        <f>DATEDIF(Table1[[#This Row],[Data_Compra]],Table1[[#This Row],[Data limite]],"D")</f>
        <v>16</v>
      </c>
    </row>
    <row r="26" spans="1:23">
      <c r="A26">
        <v>41799</v>
      </c>
      <c r="B26" t="s">
        <v>454</v>
      </c>
      <c r="C26" t="s">
        <v>455</v>
      </c>
      <c r="D26" t="s">
        <v>414</v>
      </c>
      <c r="E26">
        <v>694.58</v>
      </c>
      <c r="F26">
        <v>10</v>
      </c>
      <c r="G26">
        <v>2</v>
      </c>
      <c r="H26" t="s">
        <v>396</v>
      </c>
      <c r="I26" t="s">
        <v>404</v>
      </c>
      <c r="J26" t="s">
        <v>410</v>
      </c>
      <c r="K26" s="89">
        <v>45692</v>
      </c>
      <c r="L26">
        <f>YEAR(Table1[[#This Row],[Data_Compra]])</f>
        <v>2025</v>
      </c>
      <c r="M26">
        <f>MONTH(Table1[[#This Row],[Data_Compra]])</f>
        <v>2</v>
      </c>
      <c r="N26" s="93">
        <f>DAY(Table1[[#This Row],[Data_Compra]])</f>
        <v>4</v>
      </c>
      <c r="O26">
        <f>WEEKDAY(Table1[[#This Row],[Data_Compra]],1)</f>
        <v>3</v>
      </c>
      <c r="P26" t="b">
        <f>ISNUMBER(Table1[[#This Row],[Data_Compra]])</f>
        <v>1</v>
      </c>
      <c r="Q26" t="s">
        <v>456</v>
      </c>
      <c r="R26">
        <v>3</v>
      </c>
      <c r="T26" t="b">
        <f>YEAR(Table1[[#This Row],[Data_Compra]])&gt;2024</f>
        <v>1</v>
      </c>
      <c r="U26" t="b">
        <f>IFERROR(AND(ISNUMBER(Table1[[#This Row],[Data_Compra]]),YEAR(Table1[[#This Row],[Data_Compra]])&gt;2000),FALSE)</f>
        <v>1</v>
      </c>
      <c r="V26" s="89">
        <f>IFERROR(EOMONTH(Table1[[#This Row],[Data_Compra]],0),"")</f>
        <v>45716</v>
      </c>
      <c r="W26">
        <f>DATEDIF(Table1[[#This Row],[Data_Compra]],Table1[[#This Row],[Data limite]],"D")</f>
        <v>24</v>
      </c>
    </row>
    <row r="27" spans="1:23">
      <c r="A27">
        <v>54538</v>
      </c>
      <c r="B27" t="s">
        <v>454</v>
      </c>
      <c r="C27" t="s">
        <v>413</v>
      </c>
      <c r="D27" t="s">
        <v>436</v>
      </c>
      <c r="E27">
        <v>1426.01</v>
      </c>
      <c r="F27">
        <v>0</v>
      </c>
      <c r="G27">
        <v>3</v>
      </c>
      <c r="H27" t="s">
        <v>422</v>
      </c>
      <c r="I27" t="s">
        <v>430</v>
      </c>
      <c r="J27" t="s">
        <v>410</v>
      </c>
      <c r="K27" s="89">
        <v>45684</v>
      </c>
      <c r="L27">
        <f>YEAR(Table1[[#This Row],[Data_Compra]])</f>
        <v>2025</v>
      </c>
      <c r="M27">
        <f>MONTH(Table1[[#This Row],[Data_Compra]])</f>
        <v>1</v>
      </c>
      <c r="N27" s="93">
        <f>DAY(Table1[[#This Row],[Data_Compra]])</f>
        <v>27</v>
      </c>
      <c r="O27">
        <f>WEEKDAY(Table1[[#This Row],[Data_Compra]],1)</f>
        <v>2</v>
      </c>
      <c r="P27" t="b">
        <f>ISNUMBER(Table1[[#This Row],[Data_Compra]])</f>
        <v>1</v>
      </c>
      <c r="Q27" t="s">
        <v>457</v>
      </c>
      <c r="R27">
        <v>5</v>
      </c>
      <c r="S27" t="s">
        <v>407</v>
      </c>
      <c r="T27" t="b">
        <f>YEAR(Table1[[#This Row],[Data_Compra]])&gt;2024</f>
        <v>1</v>
      </c>
      <c r="U27" t="b">
        <f>IFERROR(AND(ISNUMBER(Table1[[#This Row],[Data_Compra]]),YEAR(Table1[[#This Row],[Data_Compra]])&gt;2000),FALSE)</f>
        <v>1</v>
      </c>
      <c r="V27" s="89">
        <f>IFERROR(EOMONTH(Table1[[#This Row],[Data_Compra]],0),"")</f>
        <v>45688</v>
      </c>
      <c r="W27">
        <f>DATEDIF(Table1[[#This Row],[Data_Compra]],Table1[[#This Row],[Data limite]],"D")</f>
        <v>4</v>
      </c>
    </row>
    <row r="28" spans="1:23">
      <c r="A28">
        <v>40621</v>
      </c>
      <c r="B28" t="s">
        <v>454</v>
      </c>
      <c r="C28" t="s">
        <v>455</v>
      </c>
      <c r="D28" t="s">
        <v>433</v>
      </c>
      <c r="E28">
        <v>351.7</v>
      </c>
      <c r="F28">
        <v>0</v>
      </c>
      <c r="G28">
        <v>1</v>
      </c>
      <c r="H28" t="s">
        <v>422</v>
      </c>
      <c r="I28" t="s">
        <v>397</v>
      </c>
      <c r="J28" t="s">
        <v>405</v>
      </c>
      <c r="K28" s="89">
        <v>45685</v>
      </c>
      <c r="L28">
        <f>YEAR(Table1[[#This Row],[Data_Compra]])</f>
        <v>2025</v>
      </c>
      <c r="M28">
        <f>MONTH(Table1[[#This Row],[Data_Compra]])</f>
        <v>1</v>
      </c>
      <c r="N28" s="93">
        <f>DAY(Table1[[#This Row],[Data_Compra]])</f>
        <v>28</v>
      </c>
      <c r="O28">
        <f>WEEKDAY(Table1[[#This Row],[Data_Compra]],1)</f>
        <v>3</v>
      </c>
      <c r="P28" t="b">
        <f>ISNUMBER(Table1[[#This Row],[Data_Compra]])</f>
        <v>1</v>
      </c>
      <c r="Q28" t="s">
        <v>458</v>
      </c>
      <c r="S28" t="s">
        <v>407</v>
      </c>
      <c r="T28" t="b">
        <f>YEAR(Table1[[#This Row],[Data_Compra]])&gt;2024</f>
        <v>1</v>
      </c>
      <c r="U28" t="b">
        <f>IFERROR(AND(ISNUMBER(Table1[[#This Row],[Data_Compra]]),YEAR(Table1[[#This Row],[Data_Compra]])&gt;2000),FALSE)</f>
        <v>1</v>
      </c>
      <c r="V28" s="89">
        <f>IFERROR(EOMONTH(Table1[[#This Row],[Data_Compra]],0),"")</f>
        <v>45688</v>
      </c>
      <c r="W28">
        <f>DATEDIF(Table1[[#This Row],[Data_Compra]],Table1[[#This Row],[Data limite]],"D")</f>
        <v>3</v>
      </c>
    </row>
    <row r="29" spans="1:23">
      <c r="A29">
        <v>96790</v>
      </c>
      <c r="B29" t="s">
        <v>444</v>
      </c>
      <c r="C29" t="s">
        <v>408</v>
      </c>
      <c r="D29" t="s">
        <v>419</v>
      </c>
      <c r="E29">
        <v>1117.44</v>
      </c>
      <c r="F29">
        <v>0</v>
      </c>
      <c r="G29">
        <v>3</v>
      </c>
      <c r="H29" t="s">
        <v>422</v>
      </c>
      <c r="I29" t="s">
        <v>404</v>
      </c>
      <c r="J29" t="s">
        <v>428</v>
      </c>
      <c r="K29" s="89">
        <v>45703</v>
      </c>
      <c r="L29">
        <f>YEAR(Table1[[#This Row],[Data_Compra]])</f>
        <v>2025</v>
      </c>
      <c r="M29">
        <f>MONTH(Table1[[#This Row],[Data_Compra]])</f>
        <v>2</v>
      </c>
      <c r="N29" s="93">
        <f>DAY(Table1[[#This Row],[Data_Compra]])</f>
        <v>15</v>
      </c>
      <c r="O29">
        <f>WEEKDAY(Table1[[#This Row],[Data_Compra]],1)</f>
        <v>7</v>
      </c>
      <c r="P29" t="b">
        <f>ISNUMBER(Table1[[#This Row],[Data_Compra]])</f>
        <v>1</v>
      </c>
      <c r="Q29" t="s">
        <v>459</v>
      </c>
      <c r="R29">
        <v>5</v>
      </c>
      <c r="S29" t="s">
        <v>407</v>
      </c>
      <c r="T29" t="b">
        <f>YEAR(Table1[[#This Row],[Data_Compra]])&gt;2024</f>
        <v>1</v>
      </c>
      <c r="U29" t="b">
        <f>IFERROR(AND(ISNUMBER(Table1[[#This Row],[Data_Compra]]),YEAR(Table1[[#This Row],[Data_Compra]])&gt;2000),FALSE)</f>
        <v>1</v>
      </c>
      <c r="V29" s="89">
        <f>IFERROR(EOMONTH(Table1[[#This Row],[Data_Compra]],0),"")</f>
        <v>45716</v>
      </c>
      <c r="W29">
        <f>DATEDIF(Table1[[#This Row],[Data_Compra]],Table1[[#This Row],[Data limite]],"D")</f>
        <v>13</v>
      </c>
    </row>
    <row r="30" spans="1:23">
      <c r="A30">
        <v>43900</v>
      </c>
      <c r="B30" t="s">
        <v>400</v>
      </c>
      <c r="C30" t="s">
        <v>408</v>
      </c>
      <c r="D30" t="s">
        <v>414</v>
      </c>
      <c r="E30">
        <v>1169.4100000000001</v>
      </c>
      <c r="F30">
        <v>0</v>
      </c>
      <c r="G30">
        <v>1</v>
      </c>
      <c r="H30" t="s">
        <v>409</v>
      </c>
      <c r="I30" t="s">
        <v>397</v>
      </c>
      <c r="J30" t="s">
        <v>398</v>
      </c>
      <c r="K30" s="89">
        <v>45686</v>
      </c>
      <c r="L30">
        <f>YEAR(Table1[[#This Row],[Data_Compra]])</f>
        <v>2025</v>
      </c>
      <c r="M30">
        <f>MONTH(Table1[[#This Row],[Data_Compra]])</f>
        <v>1</v>
      </c>
      <c r="N30" s="93">
        <f>DAY(Table1[[#This Row],[Data_Compra]])</f>
        <v>29</v>
      </c>
      <c r="O30">
        <f>WEEKDAY(Table1[[#This Row],[Data_Compra]],1)</f>
        <v>4</v>
      </c>
      <c r="P30" t="b">
        <f>ISNUMBER(Table1[[#This Row],[Data_Compra]])</f>
        <v>1</v>
      </c>
      <c r="Q30" t="s">
        <v>460</v>
      </c>
      <c r="R30">
        <v>5</v>
      </c>
      <c r="S30" t="s">
        <v>407</v>
      </c>
      <c r="T30" t="b">
        <f>YEAR(Table1[[#This Row],[Data_Compra]])&gt;2024</f>
        <v>1</v>
      </c>
      <c r="U30" t="b">
        <f>IFERROR(AND(ISNUMBER(Table1[[#This Row],[Data_Compra]]),YEAR(Table1[[#This Row],[Data_Compra]])&gt;2000),FALSE)</f>
        <v>1</v>
      </c>
      <c r="V30" s="89">
        <f>IFERROR(EOMONTH(Table1[[#This Row],[Data_Compra]],0),"")</f>
        <v>45688</v>
      </c>
      <c r="W30">
        <f>DATEDIF(Table1[[#This Row],[Data_Compra]],Table1[[#This Row],[Data limite]],"D")</f>
        <v>2</v>
      </c>
    </row>
    <row r="31" spans="1:23">
      <c r="A31">
        <v>41704</v>
      </c>
      <c r="B31" t="s">
        <v>412</v>
      </c>
      <c r="C31" t="s">
        <v>421</v>
      </c>
      <c r="D31" t="s">
        <v>395</v>
      </c>
      <c r="E31">
        <v>1278.48</v>
      </c>
      <c r="F31">
        <v>0</v>
      </c>
      <c r="G31">
        <v>2</v>
      </c>
      <c r="H31" t="s">
        <v>427</v>
      </c>
      <c r="I31" t="s">
        <v>430</v>
      </c>
      <c r="J31" t="s">
        <v>428</v>
      </c>
      <c r="K31" s="89">
        <v>45698</v>
      </c>
      <c r="L31">
        <f>YEAR(Table1[[#This Row],[Data_Compra]])</f>
        <v>2025</v>
      </c>
      <c r="M31">
        <f>MONTH(Table1[[#This Row],[Data_Compra]])</f>
        <v>2</v>
      </c>
      <c r="N31" s="93">
        <f>DAY(Table1[[#This Row],[Data_Compra]])</f>
        <v>10</v>
      </c>
      <c r="O31">
        <f>WEEKDAY(Table1[[#This Row],[Data_Compra]],1)</f>
        <v>2</v>
      </c>
      <c r="P31" t="b">
        <f>ISNUMBER(Table1[[#This Row],[Data_Compra]])</f>
        <v>1</v>
      </c>
      <c r="Q31" t="s">
        <v>461</v>
      </c>
      <c r="R31">
        <v>3</v>
      </c>
      <c r="S31" t="s">
        <v>435</v>
      </c>
      <c r="T31" t="b">
        <f>YEAR(Table1[[#This Row],[Data_Compra]])&gt;2024</f>
        <v>1</v>
      </c>
      <c r="U31" t="b">
        <f>IFERROR(AND(ISNUMBER(Table1[[#This Row],[Data_Compra]]),YEAR(Table1[[#This Row],[Data_Compra]])&gt;2000),FALSE)</f>
        <v>1</v>
      </c>
      <c r="V31" s="89">
        <f>IFERROR(EOMONTH(Table1[[#This Row],[Data_Compra]],0),"")</f>
        <v>45716</v>
      </c>
      <c r="W31">
        <f>DATEDIF(Table1[[#This Row],[Data_Compra]],Table1[[#This Row],[Data limite]],"D")</f>
        <v>18</v>
      </c>
    </row>
    <row r="32" spans="1:23">
      <c r="A32">
        <v>75935</v>
      </c>
      <c r="B32" t="s">
        <v>432</v>
      </c>
      <c r="C32" t="s">
        <v>394</v>
      </c>
      <c r="D32" t="s">
        <v>402</v>
      </c>
      <c r="E32">
        <v>262.04000000000002</v>
      </c>
      <c r="F32">
        <v>20</v>
      </c>
      <c r="G32">
        <v>3</v>
      </c>
      <c r="H32" t="s">
        <v>422</v>
      </c>
      <c r="I32" t="s">
        <v>437</v>
      </c>
      <c r="J32" t="s">
        <v>428</v>
      </c>
      <c r="K32" s="89">
        <v>45706</v>
      </c>
      <c r="L32">
        <f>YEAR(Table1[[#This Row],[Data_Compra]])</f>
        <v>2025</v>
      </c>
      <c r="M32">
        <f>MONTH(Table1[[#This Row],[Data_Compra]])</f>
        <v>2</v>
      </c>
      <c r="N32" s="93">
        <f>DAY(Table1[[#This Row],[Data_Compra]])</f>
        <v>18</v>
      </c>
      <c r="O32">
        <f>WEEKDAY(Table1[[#This Row],[Data_Compra]],1)</f>
        <v>3</v>
      </c>
      <c r="P32" t="b">
        <f>ISNUMBER(Table1[[#This Row],[Data_Compra]])</f>
        <v>1</v>
      </c>
      <c r="Q32" t="s">
        <v>462</v>
      </c>
      <c r="R32">
        <v>5</v>
      </c>
      <c r="S32" t="s">
        <v>424</v>
      </c>
      <c r="T32" t="b">
        <f>YEAR(Table1[[#This Row],[Data_Compra]])&gt;2024</f>
        <v>1</v>
      </c>
      <c r="U32" t="b">
        <f>IFERROR(AND(ISNUMBER(Table1[[#This Row],[Data_Compra]]),YEAR(Table1[[#This Row],[Data_Compra]])&gt;2000),FALSE)</f>
        <v>1</v>
      </c>
      <c r="V32" s="89">
        <f>IFERROR(EOMONTH(Table1[[#This Row],[Data_Compra]],0),"")</f>
        <v>45716</v>
      </c>
      <c r="W32">
        <f>DATEDIF(Table1[[#This Row],[Data_Compra]],Table1[[#This Row],[Data limite]],"D")</f>
        <v>10</v>
      </c>
    </row>
    <row r="33" spans="1:23">
      <c r="A33">
        <v>15437</v>
      </c>
      <c r="B33" t="s">
        <v>454</v>
      </c>
      <c r="C33" t="s">
        <v>416</v>
      </c>
      <c r="D33" t="s">
        <v>436</v>
      </c>
      <c r="E33">
        <v>178.29</v>
      </c>
      <c r="F33">
        <v>0</v>
      </c>
      <c r="G33">
        <v>3</v>
      </c>
      <c r="H33" t="s">
        <v>463</v>
      </c>
      <c r="I33" t="s">
        <v>437</v>
      </c>
      <c r="J33" t="s">
        <v>405</v>
      </c>
      <c r="K33" s="89">
        <v>45682</v>
      </c>
      <c r="L33">
        <f>YEAR(Table1[[#This Row],[Data_Compra]])</f>
        <v>2025</v>
      </c>
      <c r="M33">
        <f>MONTH(Table1[[#This Row],[Data_Compra]])</f>
        <v>1</v>
      </c>
      <c r="N33" s="93">
        <f>DAY(Table1[[#This Row],[Data_Compra]])</f>
        <v>25</v>
      </c>
      <c r="O33">
        <f>WEEKDAY(Table1[[#This Row],[Data_Compra]],1)</f>
        <v>7</v>
      </c>
      <c r="P33" t="b">
        <f>ISNUMBER(Table1[[#This Row],[Data_Compra]])</f>
        <v>1</v>
      </c>
      <c r="Q33" t="s">
        <v>464</v>
      </c>
      <c r="R33">
        <v>5</v>
      </c>
      <c r="S33" t="s">
        <v>407</v>
      </c>
      <c r="T33" t="b">
        <f>YEAR(Table1[[#This Row],[Data_Compra]])&gt;2024</f>
        <v>1</v>
      </c>
      <c r="U33" t="b">
        <f>IFERROR(AND(ISNUMBER(Table1[[#This Row],[Data_Compra]]),YEAR(Table1[[#This Row],[Data_Compra]])&gt;2000),FALSE)</f>
        <v>1</v>
      </c>
      <c r="V33" s="89">
        <f>IFERROR(EOMONTH(Table1[[#This Row],[Data_Compra]],0),"")</f>
        <v>45688</v>
      </c>
      <c r="W33">
        <f>DATEDIF(Table1[[#This Row],[Data_Compra]],Table1[[#This Row],[Data limite]],"D")</f>
        <v>6</v>
      </c>
    </row>
    <row r="34" spans="1:23">
      <c r="A34">
        <v>25445</v>
      </c>
      <c r="B34" t="s">
        <v>393</v>
      </c>
      <c r="C34" t="s">
        <v>421</v>
      </c>
      <c r="D34" t="s">
        <v>402</v>
      </c>
      <c r="E34">
        <v>961.47</v>
      </c>
      <c r="F34">
        <v>10</v>
      </c>
      <c r="G34">
        <v>1</v>
      </c>
      <c r="H34" t="s">
        <v>465</v>
      </c>
      <c r="I34" t="s">
        <v>437</v>
      </c>
      <c r="J34" t="s">
        <v>405</v>
      </c>
      <c r="K34" s="89">
        <v>45703</v>
      </c>
      <c r="L34">
        <f>YEAR(Table1[[#This Row],[Data_Compra]])</f>
        <v>2025</v>
      </c>
      <c r="M34">
        <f>MONTH(Table1[[#This Row],[Data_Compra]])</f>
        <v>2</v>
      </c>
      <c r="N34" s="93">
        <f>DAY(Table1[[#This Row],[Data_Compra]])</f>
        <v>15</v>
      </c>
      <c r="O34">
        <f>WEEKDAY(Table1[[#This Row],[Data_Compra]],1)</f>
        <v>7</v>
      </c>
      <c r="P34" t="b">
        <f>ISNUMBER(Table1[[#This Row],[Data_Compra]])</f>
        <v>1</v>
      </c>
      <c r="Q34" t="s">
        <v>466</v>
      </c>
      <c r="R34">
        <v>5</v>
      </c>
      <c r="S34" t="s">
        <v>435</v>
      </c>
      <c r="T34" t="b">
        <f>YEAR(Table1[[#This Row],[Data_Compra]])&gt;2024</f>
        <v>1</v>
      </c>
      <c r="U34" t="b">
        <f>IFERROR(AND(ISNUMBER(Table1[[#This Row],[Data_Compra]]),YEAR(Table1[[#This Row],[Data_Compra]])&gt;2000),FALSE)</f>
        <v>1</v>
      </c>
      <c r="V34" s="89">
        <f>IFERROR(EOMONTH(Table1[[#This Row],[Data_Compra]],0),"")</f>
        <v>45716</v>
      </c>
      <c r="W34">
        <f>DATEDIF(Table1[[#This Row],[Data_Compra]],Table1[[#This Row],[Data limite]],"D")</f>
        <v>13</v>
      </c>
    </row>
    <row r="35" spans="1:23">
      <c r="A35">
        <v>37064</v>
      </c>
      <c r="B35" t="s">
        <v>393</v>
      </c>
      <c r="C35" t="s">
        <v>394</v>
      </c>
      <c r="D35" t="s">
        <v>402</v>
      </c>
      <c r="E35">
        <v>1159.9100000000001</v>
      </c>
      <c r="F35">
        <v>10</v>
      </c>
      <c r="G35">
        <v>1</v>
      </c>
      <c r="H35" t="s">
        <v>403</v>
      </c>
      <c r="I35" t="s">
        <v>430</v>
      </c>
      <c r="J35" t="s">
        <v>398</v>
      </c>
      <c r="K35" s="89">
        <v>45692</v>
      </c>
      <c r="L35">
        <f>YEAR(Table1[[#This Row],[Data_Compra]])</f>
        <v>2025</v>
      </c>
      <c r="M35">
        <f>MONTH(Table1[[#This Row],[Data_Compra]])</f>
        <v>2</v>
      </c>
      <c r="N35" s="93">
        <f>DAY(Table1[[#This Row],[Data_Compra]])</f>
        <v>4</v>
      </c>
      <c r="O35">
        <f>WEEKDAY(Table1[[#This Row],[Data_Compra]],1)</f>
        <v>3</v>
      </c>
      <c r="P35" t="b">
        <f>ISNUMBER(Table1[[#This Row],[Data_Compra]])</f>
        <v>1</v>
      </c>
      <c r="Q35" t="s">
        <v>467</v>
      </c>
      <c r="R35">
        <v>4</v>
      </c>
      <c r="S35" t="s">
        <v>407</v>
      </c>
      <c r="T35" t="b">
        <f>YEAR(Table1[[#This Row],[Data_Compra]])&gt;2024</f>
        <v>1</v>
      </c>
      <c r="U35" t="b">
        <f>IFERROR(AND(ISNUMBER(Table1[[#This Row],[Data_Compra]]),YEAR(Table1[[#This Row],[Data_Compra]])&gt;2000),FALSE)</f>
        <v>1</v>
      </c>
      <c r="V35" s="89">
        <f>IFERROR(EOMONTH(Table1[[#This Row],[Data_Compra]],0),"")</f>
        <v>45716</v>
      </c>
      <c r="W35">
        <f>DATEDIF(Table1[[#This Row],[Data_Compra]],Table1[[#This Row],[Data limite]],"D")</f>
        <v>24</v>
      </c>
    </row>
    <row r="36" spans="1:23">
      <c r="A36">
        <v>14319</v>
      </c>
      <c r="B36" t="s">
        <v>393</v>
      </c>
      <c r="C36" t="s">
        <v>416</v>
      </c>
      <c r="D36" t="s">
        <v>426</v>
      </c>
      <c r="E36">
        <v>1407.08</v>
      </c>
      <c r="F36">
        <v>10</v>
      </c>
      <c r="G36">
        <v>2</v>
      </c>
      <c r="H36" t="s">
        <v>403</v>
      </c>
      <c r="I36" t="s">
        <v>430</v>
      </c>
      <c r="J36" t="s">
        <v>428</v>
      </c>
      <c r="K36" s="89">
        <v>45701</v>
      </c>
      <c r="L36">
        <f>YEAR(Table1[[#This Row],[Data_Compra]])</f>
        <v>2025</v>
      </c>
      <c r="M36">
        <f>MONTH(Table1[[#This Row],[Data_Compra]])</f>
        <v>2</v>
      </c>
      <c r="N36" s="93">
        <f>DAY(Table1[[#This Row],[Data_Compra]])</f>
        <v>13</v>
      </c>
      <c r="O36">
        <f>WEEKDAY(Table1[[#This Row],[Data_Compra]],1)</f>
        <v>5</v>
      </c>
      <c r="P36" t="b">
        <f>ISNUMBER(Table1[[#This Row],[Data_Compra]])</f>
        <v>1</v>
      </c>
      <c r="Q36" t="s">
        <v>468</v>
      </c>
      <c r="R36">
        <v>3</v>
      </c>
      <c r="T36" t="b">
        <f>YEAR(Table1[[#This Row],[Data_Compra]])&gt;2024</f>
        <v>1</v>
      </c>
      <c r="U36" t="b">
        <f>IFERROR(AND(ISNUMBER(Table1[[#This Row],[Data_Compra]]),YEAR(Table1[[#This Row],[Data_Compra]])&gt;2000),FALSE)</f>
        <v>1</v>
      </c>
      <c r="V36" s="89">
        <f>IFERROR(EOMONTH(Table1[[#This Row],[Data_Compra]],0),"")</f>
        <v>45716</v>
      </c>
      <c r="W36">
        <f>DATEDIF(Table1[[#This Row],[Data_Compra]],Table1[[#This Row],[Data limite]],"D")</f>
        <v>15</v>
      </c>
    </row>
    <row r="37" spans="1:23">
      <c r="A37">
        <v>57613</v>
      </c>
      <c r="B37" t="s">
        <v>444</v>
      </c>
      <c r="C37" t="s">
        <v>455</v>
      </c>
      <c r="D37" t="s">
        <v>426</v>
      </c>
      <c r="E37">
        <v>317.3</v>
      </c>
      <c r="F37">
        <v>15</v>
      </c>
      <c r="G37">
        <v>3</v>
      </c>
      <c r="H37" t="s">
        <v>403</v>
      </c>
      <c r="I37" t="s">
        <v>437</v>
      </c>
      <c r="J37" t="s">
        <v>405</v>
      </c>
      <c r="K37" s="89">
        <v>45682</v>
      </c>
      <c r="L37">
        <f>YEAR(Table1[[#This Row],[Data_Compra]])</f>
        <v>2025</v>
      </c>
      <c r="M37">
        <f>MONTH(Table1[[#This Row],[Data_Compra]])</f>
        <v>1</v>
      </c>
      <c r="N37" s="93">
        <f>DAY(Table1[[#This Row],[Data_Compra]])</f>
        <v>25</v>
      </c>
      <c r="O37">
        <f>WEEKDAY(Table1[[#This Row],[Data_Compra]],1)</f>
        <v>7</v>
      </c>
      <c r="P37" t="b">
        <f>ISNUMBER(Table1[[#This Row],[Data_Compra]])</f>
        <v>1</v>
      </c>
      <c r="Q37" t="s">
        <v>469</v>
      </c>
      <c r="R37">
        <v>4</v>
      </c>
      <c r="S37" t="s">
        <v>435</v>
      </c>
      <c r="T37" t="b">
        <f>YEAR(Table1[[#This Row],[Data_Compra]])&gt;2024</f>
        <v>1</v>
      </c>
      <c r="U37" t="b">
        <f>IFERROR(AND(ISNUMBER(Table1[[#This Row],[Data_Compra]]),YEAR(Table1[[#This Row],[Data_Compra]])&gt;2000),FALSE)</f>
        <v>1</v>
      </c>
      <c r="V37" s="89">
        <f>IFERROR(EOMONTH(Table1[[#This Row],[Data_Compra]],0),"")</f>
        <v>45688</v>
      </c>
      <c r="W37">
        <f>DATEDIF(Table1[[#This Row],[Data_Compra]],Table1[[#This Row],[Data limite]],"D")</f>
        <v>6</v>
      </c>
    </row>
    <row r="38" spans="1:23">
      <c r="A38">
        <v>26090</v>
      </c>
      <c r="B38" t="s">
        <v>412</v>
      </c>
      <c r="C38" t="s">
        <v>394</v>
      </c>
      <c r="D38" t="s">
        <v>470</v>
      </c>
      <c r="E38">
        <v>200.67</v>
      </c>
      <c r="F38">
        <v>10</v>
      </c>
      <c r="G38">
        <v>3</v>
      </c>
      <c r="H38" t="s">
        <v>396</v>
      </c>
      <c r="I38" t="s">
        <v>404</v>
      </c>
      <c r="J38" t="s">
        <v>405</v>
      </c>
      <c r="K38" s="89">
        <v>45689</v>
      </c>
      <c r="L38">
        <f>YEAR(Table1[[#This Row],[Data_Compra]])</f>
        <v>2025</v>
      </c>
      <c r="M38">
        <f>MONTH(Table1[[#This Row],[Data_Compra]])</f>
        <v>2</v>
      </c>
      <c r="N38" s="93">
        <f>DAY(Table1[[#This Row],[Data_Compra]])</f>
        <v>1</v>
      </c>
      <c r="O38">
        <f>WEEKDAY(Table1[[#This Row],[Data_Compra]],1)</f>
        <v>7</v>
      </c>
      <c r="P38" t="b">
        <f>ISNUMBER(Table1[[#This Row],[Data_Compra]])</f>
        <v>1</v>
      </c>
      <c r="Q38" t="s">
        <v>471</v>
      </c>
      <c r="R38">
        <v>4</v>
      </c>
      <c r="S38" t="s">
        <v>435</v>
      </c>
      <c r="T38" t="b">
        <f>YEAR(Table1[[#This Row],[Data_Compra]])&gt;2024</f>
        <v>1</v>
      </c>
      <c r="U38" t="b">
        <f>IFERROR(AND(ISNUMBER(Table1[[#This Row],[Data_Compra]]),YEAR(Table1[[#This Row],[Data_Compra]])&gt;2000),FALSE)</f>
        <v>1</v>
      </c>
      <c r="V38" s="89">
        <f>IFERROR(EOMONTH(Table1[[#This Row],[Data_Compra]],0),"")</f>
        <v>45716</v>
      </c>
      <c r="W38">
        <f>DATEDIF(Table1[[#This Row],[Data_Compra]],Table1[[#This Row],[Data limite]],"D")</f>
        <v>27</v>
      </c>
    </row>
    <row r="39" spans="1:23">
      <c r="A39">
        <v>97846</v>
      </c>
      <c r="B39" t="s">
        <v>425</v>
      </c>
      <c r="C39" t="s">
        <v>401</v>
      </c>
      <c r="D39" t="s">
        <v>419</v>
      </c>
      <c r="E39">
        <v>399.9</v>
      </c>
      <c r="F39">
        <v>20</v>
      </c>
      <c r="G39">
        <v>2</v>
      </c>
      <c r="H39" t="s">
        <v>463</v>
      </c>
      <c r="I39" t="s">
        <v>430</v>
      </c>
      <c r="J39" t="s">
        <v>410</v>
      </c>
      <c r="K39" s="89">
        <v>45687</v>
      </c>
      <c r="L39">
        <f>YEAR(Table1[[#This Row],[Data_Compra]])</f>
        <v>2025</v>
      </c>
      <c r="M39">
        <f>MONTH(Table1[[#This Row],[Data_Compra]])</f>
        <v>1</v>
      </c>
      <c r="N39" s="93">
        <f>DAY(Table1[[#This Row],[Data_Compra]])</f>
        <v>30</v>
      </c>
      <c r="O39">
        <f>WEEKDAY(Table1[[#This Row],[Data_Compra]],1)</f>
        <v>5</v>
      </c>
      <c r="P39" t="b">
        <f>ISNUMBER(Table1[[#This Row],[Data_Compra]])</f>
        <v>1</v>
      </c>
      <c r="Q39" t="s">
        <v>472</v>
      </c>
      <c r="R39">
        <v>4</v>
      </c>
      <c r="S39" t="s">
        <v>435</v>
      </c>
      <c r="T39" t="b">
        <f>YEAR(Table1[[#This Row],[Data_Compra]])&gt;2024</f>
        <v>1</v>
      </c>
      <c r="U39" t="b">
        <f>IFERROR(AND(ISNUMBER(Table1[[#This Row],[Data_Compra]]),YEAR(Table1[[#This Row],[Data_Compra]])&gt;2000),FALSE)</f>
        <v>1</v>
      </c>
      <c r="V39" s="89">
        <f>IFERROR(EOMONTH(Table1[[#This Row],[Data_Compra]],0),"")</f>
        <v>45688</v>
      </c>
      <c r="W39">
        <f>DATEDIF(Table1[[#This Row],[Data_Compra]],Table1[[#This Row],[Data limite]],"D")</f>
        <v>1</v>
      </c>
    </row>
    <row r="40" spans="1:23">
      <c r="A40">
        <v>51138</v>
      </c>
      <c r="B40" t="s">
        <v>400</v>
      </c>
      <c r="C40" t="s">
        <v>416</v>
      </c>
      <c r="D40" t="s">
        <v>414</v>
      </c>
      <c r="E40">
        <v>1294.6099999999999</v>
      </c>
      <c r="F40">
        <v>10</v>
      </c>
      <c r="G40">
        <v>3</v>
      </c>
      <c r="H40" t="s">
        <v>403</v>
      </c>
      <c r="I40" t="s">
        <v>404</v>
      </c>
      <c r="J40" t="s">
        <v>398</v>
      </c>
      <c r="K40" s="89">
        <v>45710</v>
      </c>
      <c r="L40">
        <f>YEAR(Table1[[#This Row],[Data_Compra]])</f>
        <v>2025</v>
      </c>
      <c r="M40">
        <f>MONTH(Table1[[#This Row],[Data_Compra]])</f>
        <v>2</v>
      </c>
      <c r="N40" s="93">
        <f>DAY(Table1[[#This Row],[Data_Compra]])</f>
        <v>22</v>
      </c>
      <c r="O40">
        <f>WEEKDAY(Table1[[#This Row],[Data_Compra]],1)</f>
        <v>7</v>
      </c>
      <c r="P40" t="b">
        <f>ISNUMBER(Table1[[#This Row],[Data_Compra]])</f>
        <v>1</v>
      </c>
      <c r="Q40" t="s">
        <v>473</v>
      </c>
      <c r="R40">
        <v>5</v>
      </c>
      <c r="T40" t="b">
        <f>YEAR(Table1[[#This Row],[Data_Compra]])&gt;2024</f>
        <v>1</v>
      </c>
      <c r="U40" t="b">
        <f>IFERROR(AND(ISNUMBER(Table1[[#This Row],[Data_Compra]]),YEAR(Table1[[#This Row],[Data_Compra]])&gt;2000),FALSE)</f>
        <v>1</v>
      </c>
      <c r="V40" s="89">
        <f>IFERROR(EOMONTH(Table1[[#This Row],[Data_Compra]],0),"")</f>
        <v>45716</v>
      </c>
      <c r="W40">
        <f>DATEDIF(Table1[[#This Row],[Data_Compra]],Table1[[#This Row],[Data limite]],"D")</f>
        <v>6</v>
      </c>
    </row>
    <row r="41" spans="1:23">
      <c r="A41">
        <v>36702</v>
      </c>
      <c r="B41" t="s">
        <v>474</v>
      </c>
      <c r="C41" t="s">
        <v>440</v>
      </c>
      <c r="D41" t="s">
        <v>395</v>
      </c>
      <c r="E41">
        <v>484.45</v>
      </c>
      <c r="F41">
        <v>0</v>
      </c>
      <c r="G41">
        <v>3</v>
      </c>
      <c r="H41" t="s">
        <v>403</v>
      </c>
      <c r="I41" t="s">
        <v>404</v>
      </c>
      <c r="J41" t="s">
        <v>405</v>
      </c>
      <c r="K41" s="89">
        <v>45687</v>
      </c>
      <c r="L41">
        <f>YEAR(Table1[[#This Row],[Data_Compra]])</f>
        <v>2025</v>
      </c>
      <c r="M41">
        <f>MONTH(Table1[[#This Row],[Data_Compra]])</f>
        <v>1</v>
      </c>
      <c r="N41" s="93">
        <f>DAY(Table1[[#This Row],[Data_Compra]])</f>
        <v>30</v>
      </c>
      <c r="O41">
        <f>WEEKDAY(Table1[[#This Row],[Data_Compra]],1)</f>
        <v>5</v>
      </c>
      <c r="P41" t="b">
        <f>ISNUMBER(Table1[[#This Row],[Data_Compra]])</f>
        <v>1</v>
      </c>
      <c r="Q41" t="s">
        <v>475</v>
      </c>
      <c r="R41">
        <v>5</v>
      </c>
      <c r="S41" t="s">
        <v>424</v>
      </c>
      <c r="T41" t="b">
        <f>YEAR(Table1[[#This Row],[Data_Compra]])&gt;2024</f>
        <v>1</v>
      </c>
      <c r="U41" t="b">
        <f>IFERROR(AND(ISNUMBER(Table1[[#This Row],[Data_Compra]]),YEAR(Table1[[#This Row],[Data_Compra]])&gt;2000),FALSE)</f>
        <v>1</v>
      </c>
      <c r="V41" s="89">
        <f>IFERROR(EOMONTH(Table1[[#This Row],[Data_Compra]],0),"")</f>
        <v>45688</v>
      </c>
      <c r="W41">
        <f>DATEDIF(Table1[[#This Row],[Data_Compra]],Table1[[#This Row],[Data limite]],"D")</f>
        <v>1</v>
      </c>
    </row>
    <row r="42" spans="1:23">
      <c r="A42">
        <v>91113</v>
      </c>
      <c r="B42" t="s">
        <v>425</v>
      </c>
      <c r="C42" t="s">
        <v>416</v>
      </c>
      <c r="D42" t="s">
        <v>414</v>
      </c>
      <c r="E42">
        <v>507.15</v>
      </c>
      <c r="F42">
        <v>15</v>
      </c>
      <c r="G42">
        <v>1</v>
      </c>
      <c r="H42" t="s">
        <v>409</v>
      </c>
      <c r="I42" t="s">
        <v>397</v>
      </c>
      <c r="J42" t="s">
        <v>410</v>
      </c>
      <c r="K42" s="89">
        <v>45693</v>
      </c>
      <c r="L42">
        <f>YEAR(Table1[[#This Row],[Data_Compra]])</f>
        <v>2025</v>
      </c>
      <c r="M42">
        <f>MONTH(Table1[[#This Row],[Data_Compra]])</f>
        <v>2</v>
      </c>
      <c r="N42" s="93">
        <f>DAY(Table1[[#This Row],[Data_Compra]])</f>
        <v>5</v>
      </c>
      <c r="O42">
        <f>WEEKDAY(Table1[[#This Row],[Data_Compra]],1)</f>
        <v>4</v>
      </c>
      <c r="P42" t="b">
        <f>ISNUMBER(Table1[[#This Row],[Data_Compra]])</f>
        <v>1</v>
      </c>
      <c r="Q42" t="s">
        <v>476</v>
      </c>
      <c r="R42">
        <v>4</v>
      </c>
      <c r="S42" t="s">
        <v>424</v>
      </c>
      <c r="T42" t="b">
        <f>YEAR(Table1[[#This Row],[Data_Compra]])&gt;2024</f>
        <v>1</v>
      </c>
      <c r="U42" t="b">
        <f>IFERROR(AND(ISNUMBER(Table1[[#This Row],[Data_Compra]]),YEAR(Table1[[#This Row],[Data_Compra]])&gt;2000),FALSE)</f>
        <v>1</v>
      </c>
      <c r="V42" s="89">
        <f>IFERROR(EOMONTH(Table1[[#This Row],[Data_Compra]],0),"")</f>
        <v>45716</v>
      </c>
      <c r="W42">
        <f>DATEDIF(Table1[[#This Row],[Data_Compra]],Table1[[#This Row],[Data limite]],"D")</f>
        <v>23</v>
      </c>
    </row>
    <row r="43" spans="1:23">
      <c r="A43">
        <v>66277</v>
      </c>
      <c r="B43" t="s">
        <v>393</v>
      </c>
      <c r="C43" t="s">
        <v>421</v>
      </c>
      <c r="D43" t="s">
        <v>395</v>
      </c>
      <c r="E43">
        <v>1303.74</v>
      </c>
      <c r="F43">
        <v>15</v>
      </c>
      <c r="G43">
        <v>3</v>
      </c>
      <c r="H43" t="s">
        <v>465</v>
      </c>
      <c r="I43" t="s">
        <v>430</v>
      </c>
      <c r="J43" t="s">
        <v>398</v>
      </c>
      <c r="K43" s="89">
        <v>45696</v>
      </c>
      <c r="L43">
        <f>YEAR(Table1[[#This Row],[Data_Compra]])</f>
        <v>2025</v>
      </c>
      <c r="M43">
        <f>MONTH(Table1[[#This Row],[Data_Compra]])</f>
        <v>2</v>
      </c>
      <c r="N43" s="93">
        <f>DAY(Table1[[#This Row],[Data_Compra]])</f>
        <v>8</v>
      </c>
      <c r="O43">
        <f>WEEKDAY(Table1[[#This Row],[Data_Compra]],1)</f>
        <v>7</v>
      </c>
      <c r="P43" t="b">
        <f>ISNUMBER(Table1[[#This Row],[Data_Compra]])</f>
        <v>1</v>
      </c>
      <c r="Q43" t="s">
        <v>477</v>
      </c>
      <c r="R43">
        <v>5</v>
      </c>
      <c r="T43" t="b">
        <f>YEAR(Table1[[#This Row],[Data_Compra]])&gt;2024</f>
        <v>1</v>
      </c>
      <c r="U43" t="b">
        <f>IFERROR(AND(ISNUMBER(Table1[[#This Row],[Data_Compra]]),YEAR(Table1[[#This Row],[Data_Compra]])&gt;2000),FALSE)</f>
        <v>1</v>
      </c>
      <c r="V43" s="89">
        <f>IFERROR(EOMONTH(Table1[[#This Row],[Data_Compra]],0),"")</f>
        <v>45716</v>
      </c>
      <c r="W43">
        <f>DATEDIF(Table1[[#This Row],[Data_Compra]],Table1[[#This Row],[Data limite]],"D")</f>
        <v>20</v>
      </c>
    </row>
    <row r="44" spans="1:23">
      <c r="A44">
        <v>92774</v>
      </c>
      <c r="B44" t="s">
        <v>474</v>
      </c>
      <c r="C44" t="s">
        <v>408</v>
      </c>
      <c r="D44" t="s">
        <v>402</v>
      </c>
      <c r="E44">
        <v>1298.5</v>
      </c>
      <c r="F44">
        <v>15</v>
      </c>
      <c r="G44">
        <v>3</v>
      </c>
      <c r="H44" t="s">
        <v>396</v>
      </c>
      <c r="I44" t="s">
        <v>397</v>
      </c>
      <c r="J44" t="s">
        <v>428</v>
      </c>
      <c r="K44" s="89">
        <v>45688</v>
      </c>
      <c r="L44">
        <f>YEAR(Table1[[#This Row],[Data_Compra]])</f>
        <v>2025</v>
      </c>
      <c r="M44">
        <f>MONTH(Table1[[#This Row],[Data_Compra]])</f>
        <v>1</v>
      </c>
      <c r="N44" s="93">
        <f>DAY(Table1[[#This Row],[Data_Compra]])</f>
        <v>31</v>
      </c>
      <c r="O44">
        <f>WEEKDAY(Table1[[#This Row],[Data_Compra]],1)</f>
        <v>6</v>
      </c>
      <c r="P44" t="b">
        <f>ISNUMBER(Table1[[#This Row],[Data_Compra]])</f>
        <v>1</v>
      </c>
      <c r="Q44" t="s">
        <v>478</v>
      </c>
      <c r="R44">
        <v>5</v>
      </c>
      <c r="T44" t="b">
        <f>YEAR(Table1[[#This Row],[Data_Compra]])&gt;2024</f>
        <v>1</v>
      </c>
      <c r="U44" t="b">
        <f>IFERROR(AND(ISNUMBER(Table1[[#This Row],[Data_Compra]]),YEAR(Table1[[#This Row],[Data_Compra]])&gt;2000),FALSE)</f>
        <v>1</v>
      </c>
      <c r="V44" s="89">
        <f>IFERROR(EOMONTH(Table1[[#This Row],[Data_Compra]],0),"")</f>
        <v>45688</v>
      </c>
      <c r="W44">
        <f>DATEDIF(Table1[[#This Row],[Data_Compra]],Table1[[#This Row],[Data limite]],"D")</f>
        <v>0</v>
      </c>
    </row>
    <row r="45" spans="1:23">
      <c r="A45">
        <v>12117</v>
      </c>
      <c r="B45" t="s">
        <v>393</v>
      </c>
      <c r="C45" t="s">
        <v>421</v>
      </c>
      <c r="D45" t="s">
        <v>414</v>
      </c>
      <c r="E45">
        <v>980.09</v>
      </c>
      <c r="F45">
        <v>10</v>
      </c>
      <c r="G45">
        <v>1</v>
      </c>
      <c r="H45" t="s">
        <v>422</v>
      </c>
      <c r="I45" t="s">
        <v>437</v>
      </c>
      <c r="J45" t="s">
        <v>398</v>
      </c>
      <c r="K45" s="89">
        <v>45688</v>
      </c>
      <c r="L45">
        <f>YEAR(Table1[[#This Row],[Data_Compra]])</f>
        <v>2025</v>
      </c>
      <c r="M45">
        <f>MONTH(Table1[[#This Row],[Data_Compra]])</f>
        <v>1</v>
      </c>
      <c r="N45" s="93">
        <f>DAY(Table1[[#This Row],[Data_Compra]])</f>
        <v>31</v>
      </c>
      <c r="O45">
        <f>WEEKDAY(Table1[[#This Row],[Data_Compra]],1)</f>
        <v>6</v>
      </c>
      <c r="P45" t="b">
        <f>ISNUMBER(Table1[[#This Row],[Data_Compra]])</f>
        <v>1</v>
      </c>
      <c r="Q45" t="s">
        <v>479</v>
      </c>
      <c r="R45">
        <v>5</v>
      </c>
      <c r="S45" t="s">
        <v>407</v>
      </c>
      <c r="T45" t="b">
        <f>YEAR(Table1[[#This Row],[Data_Compra]])&gt;2024</f>
        <v>1</v>
      </c>
      <c r="U45" t="b">
        <f>IFERROR(AND(ISNUMBER(Table1[[#This Row],[Data_Compra]]),YEAR(Table1[[#This Row],[Data_Compra]])&gt;2000),FALSE)</f>
        <v>1</v>
      </c>
      <c r="V45" s="89">
        <f>IFERROR(EOMONTH(Table1[[#This Row],[Data_Compra]],0),"")</f>
        <v>45688</v>
      </c>
      <c r="W45">
        <f>DATEDIF(Table1[[#This Row],[Data_Compra]],Table1[[#This Row],[Data limite]],"D")</f>
        <v>0</v>
      </c>
    </row>
    <row r="46" spans="1:23">
      <c r="A46">
        <v>89376</v>
      </c>
      <c r="B46" t="s">
        <v>444</v>
      </c>
      <c r="C46" t="s">
        <v>401</v>
      </c>
      <c r="D46" t="s">
        <v>419</v>
      </c>
      <c r="E46">
        <v>1233</v>
      </c>
      <c r="F46">
        <v>20</v>
      </c>
      <c r="G46">
        <v>1</v>
      </c>
      <c r="H46" t="s">
        <v>422</v>
      </c>
      <c r="I46" t="s">
        <v>430</v>
      </c>
      <c r="J46" t="s">
        <v>428</v>
      </c>
      <c r="K46" s="89">
        <v>45710</v>
      </c>
      <c r="L46">
        <f>YEAR(Table1[[#This Row],[Data_Compra]])</f>
        <v>2025</v>
      </c>
      <c r="M46">
        <f>MONTH(Table1[[#This Row],[Data_Compra]])</f>
        <v>2</v>
      </c>
      <c r="N46" s="93">
        <f>DAY(Table1[[#This Row],[Data_Compra]])</f>
        <v>22</v>
      </c>
      <c r="O46">
        <f>WEEKDAY(Table1[[#This Row],[Data_Compra]],1)</f>
        <v>7</v>
      </c>
      <c r="P46" t="b">
        <f>ISNUMBER(Table1[[#This Row],[Data_Compra]])</f>
        <v>1</v>
      </c>
      <c r="Q46" t="s">
        <v>480</v>
      </c>
      <c r="R46">
        <v>3</v>
      </c>
      <c r="S46" t="s">
        <v>407</v>
      </c>
      <c r="T46" t="b">
        <f>YEAR(Table1[[#This Row],[Data_Compra]])&gt;2024</f>
        <v>1</v>
      </c>
      <c r="U46" t="b">
        <f>IFERROR(AND(ISNUMBER(Table1[[#This Row],[Data_Compra]]),YEAR(Table1[[#This Row],[Data_Compra]])&gt;2000),FALSE)</f>
        <v>1</v>
      </c>
      <c r="V46" s="89">
        <f>IFERROR(EOMONTH(Table1[[#This Row],[Data_Compra]],0),"")</f>
        <v>45716</v>
      </c>
      <c r="W46">
        <f>DATEDIF(Table1[[#This Row],[Data_Compra]],Table1[[#This Row],[Data limite]],"D")</f>
        <v>6</v>
      </c>
    </row>
    <row r="47" spans="1:23">
      <c r="A47">
        <v>76731</v>
      </c>
      <c r="B47" t="s">
        <v>474</v>
      </c>
      <c r="C47" t="s">
        <v>408</v>
      </c>
      <c r="D47" t="s">
        <v>470</v>
      </c>
      <c r="E47">
        <v>302.67</v>
      </c>
      <c r="F47">
        <v>15</v>
      </c>
      <c r="G47">
        <v>3</v>
      </c>
      <c r="H47" t="s">
        <v>463</v>
      </c>
      <c r="I47" t="s">
        <v>430</v>
      </c>
      <c r="J47" t="s">
        <v>405</v>
      </c>
      <c r="K47" s="89">
        <v>45684</v>
      </c>
      <c r="L47">
        <f>YEAR(Table1[[#This Row],[Data_Compra]])</f>
        <v>2025</v>
      </c>
      <c r="M47">
        <f>MONTH(Table1[[#This Row],[Data_Compra]])</f>
        <v>1</v>
      </c>
      <c r="N47" s="93">
        <f>DAY(Table1[[#This Row],[Data_Compra]])</f>
        <v>27</v>
      </c>
      <c r="O47">
        <f>WEEKDAY(Table1[[#This Row],[Data_Compra]],1)</f>
        <v>2</v>
      </c>
      <c r="P47" t="b">
        <f>ISNUMBER(Table1[[#This Row],[Data_Compra]])</f>
        <v>1</v>
      </c>
      <c r="Q47" t="s">
        <v>481</v>
      </c>
      <c r="R47">
        <v>4</v>
      </c>
      <c r="T47" t="b">
        <f>YEAR(Table1[[#This Row],[Data_Compra]])&gt;2024</f>
        <v>1</v>
      </c>
      <c r="U47" t="b">
        <f>IFERROR(AND(ISNUMBER(Table1[[#This Row],[Data_Compra]]),YEAR(Table1[[#This Row],[Data_Compra]])&gt;2000),FALSE)</f>
        <v>1</v>
      </c>
      <c r="V47" s="89">
        <f>IFERROR(EOMONTH(Table1[[#This Row],[Data_Compra]],0),"")</f>
        <v>45688</v>
      </c>
      <c r="W47">
        <f>DATEDIF(Table1[[#This Row],[Data_Compra]],Table1[[#This Row],[Data limite]],"D")</f>
        <v>4</v>
      </c>
    </row>
    <row r="48" spans="1:23">
      <c r="A48">
        <v>65698</v>
      </c>
      <c r="B48" t="s">
        <v>412</v>
      </c>
      <c r="C48" t="s">
        <v>401</v>
      </c>
      <c r="D48" t="s">
        <v>433</v>
      </c>
      <c r="E48">
        <v>1429.05</v>
      </c>
      <c r="F48">
        <v>20</v>
      </c>
      <c r="G48">
        <v>1</v>
      </c>
      <c r="H48" t="s">
        <v>427</v>
      </c>
      <c r="I48" t="s">
        <v>430</v>
      </c>
      <c r="J48" t="s">
        <v>398</v>
      </c>
      <c r="K48" s="89">
        <v>45686</v>
      </c>
      <c r="L48">
        <f>YEAR(Table1[[#This Row],[Data_Compra]])</f>
        <v>2025</v>
      </c>
      <c r="M48">
        <f>MONTH(Table1[[#This Row],[Data_Compra]])</f>
        <v>1</v>
      </c>
      <c r="N48" s="93">
        <f>DAY(Table1[[#This Row],[Data_Compra]])</f>
        <v>29</v>
      </c>
      <c r="O48">
        <f>WEEKDAY(Table1[[#This Row],[Data_Compra]],1)</f>
        <v>4</v>
      </c>
      <c r="P48" t="b">
        <f>ISNUMBER(Table1[[#This Row],[Data_Compra]])</f>
        <v>1</v>
      </c>
      <c r="Q48" t="s">
        <v>482</v>
      </c>
      <c r="R48">
        <v>3</v>
      </c>
      <c r="T48" t="b">
        <f>YEAR(Table1[[#This Row],[Data_Compra]])&gt;2024</f>
        <v>1</v>
      </c>
      <c r="U48" t="b">
        <f>IFERROR(AND(ISNUMBER(Table1[[#This Row],[Data_Compra]]),YEAR(Table1[[#This Row],[Data_Compra]])&gt;2000),FALSE)</f>
        <v>1</v>
      </c>
      <c r="V48" s="89">
        <f>IFERROR(EOMONTH(Table1[[#This Row],[Data_Compra]],0),"")</f>
        <v>45688</v>
      </c>
      <c r="W48">
        <f>DATEDIF(Table1[[#This Row],[Data_Compra]],Table1[[#This Row],[Data limite]],"D")</f>
        <v>2</v>
      </c>
    </row>
    <row r="49" spans="1:23">
      <c r="A49">
        <v>14939</v>
      </c>
      <c r="B49" t="s">
        <v>425</v>
      </c>
      <c r="C49" t="s">
        <v>416</v>
      </c>
      <c r="D49" t="s">
        <v>470</v>
      </c>
      <c r="E49">
        <v>1414.64</v>
      </c>
      <c r="F49">
        <v>0</v>
      </c>
      <c r="G49">
        <v>2</v>
      </c>
      <c r="H49" t="s">
        <v>463</v>
      </c>
      <c r="I49" t="s">
        <v>437</v>
      </c>
      <c r="J49" t="s">
        <v>410</v>
      </c>
      <c r="K49" s="89">
        <v>45686</v>
      </c>
      <c r="L49">
        <f>YEAR(Table1[[#This Row],[Data_Compra]])</f>
        <v>2025</v>
      </c>
      <c r="M49">
        <f>MONTH(Table1[[#This Row],[Data_Compra]])</f>
        <v>1</v>
      </c>
      <c r="N49" s="93">
        <f>DAY(Table1[[#This Row],[Data_Compra]])</f>
        <v>29</v>
      </c>
      <c r="O49">
        <f>WEEKDAY(Table1[[#This Row],[Data_Compra]],1)</f>
        <v>4</v>
      </c>
      <c r="P49" t="b">
        <f>ISNUMBER(Table1[[#This Row],[Data_Compra]])</f>
        <v>1</v>
      </c>
      <c r="Q49" t="s">
        <v>483</v>
      </c>
      <c r="R49">
        <v>5</v>
      </c>
      <c r="T49" t="b">
        <f>YEAR(Table1[[#This Row],[Data_Compra]])&gt;2024</f>
        <v>1</v>
      </c>
      <c r="U49" t="b">
        <f>IFERROR(AND(ISNUMBER(Table1[[#This Row],[Data_Compra]]),YEAR(Table1[[#This Row],[Data_Compra]])&gt;2000),FALSE)</f>
        <v>1</v>
      </c>
      <c r="V49" s="89">
        <f>IFERROR(EOMONTH(Table1[[#This Row],[Data_Compra]],0),"")</f>
        <v>45688</v>
      </c>
      <c r="W49">
        <f>DATEDIF(Table1[[#This Row],[Data_Compra]],Table1[[#This Row],[Data limite]],"D")</f>
        <v>2</v>
      </c>
    </row>
    <row r="50" spans="1:23">
      <c r="A50">
        <v>53294</v>
      </c>
      <c r="B50" t="s">
        <v>432</v>
      </c>
      <c r="C50" t="s">
        <v>413</v>
      </c>
      <c r="D50" t="s">
        <v>402</v>
      </c>
      <c r="E50">
        <v>984.19</v>
      </c>
      <c r="F50">
        <v>5</v>
      </c>
      <c r="G50">
        <v>2</v>
      </c>
      <c r="H50" t="s">
        <v>465</v>
      </c>
      <c r="I50" t="s">
        <v>430</v>
      </c>
      <c r="J50" t="s">
        <v>428</v>
      </c>
      <c r="K50" s="89">
        <v>45705</v>
      </c>
      <c r="L50">
        <f>YEAR(Table1[[#This Row],[Data_Compra]])</f>
        <v>2025</v>
      </c>
      <c r="M50">
        <f>MONTH(Table1[[#This Row],[Data_Compra]])</f>
        <v>2</v>
      </c>
      <c r="N50" s="93">
        <f>DAY(Table1[[#This Row],[Data_Compra]])</f>
        <v>17</v>
      </c>
      <c r="O50">
        <f>WEEKDAY(Table1[[#This Row],[Data_Compra]],1)</f>
        <v>2</v>
      </c>
      <c r="P50" t="b">
        <f>ISNUMBER(Table1[[#This Row],[Data_Compra]])</f>
        <v>1</v>
      </c>
      <c r="Q50" t="s">
        <v>484</v>
      </c>
      <c r="R50">
        <v>5</v>
      </c>
      <c r="S50" t="s">
        <v>435</v>
      </c>
      <c r="T50" t="b">
        <f>YEAR(Table1[[#This Row],[Data_Compra]])&gt;2024</f>
        <v>1</v>
      </c>
      <c r="U50" t="b">
        <f>IFERROR(AND(ISNUMBER(Table1[[#This Row],[Data_Compra]]),YEAR(Table1[[#This Row],[Data_Compra]])&gt;2000),FALSE)</f>
        <v>1</v>
      </c>
      <c r="V50" s="89">
        <f>IFERROR(EOMONTH(Table1[[#This Row],[Data_Compra]],0),"")</f>
        <v>45716</v>
      </c>
      <c r="W50">
        <f>DATEDIF(Table1[[#This Row],[Data_Compra]],Table1[[#This Row],[Data limite]],"D")</f>
        <v>11</v>
      </c>
    </row>
    <row r="51" spans="1:23">
      <c r="A51">
        <v>99339</v>
      </c>
      <c r="B51" t="s">
        <v>432</v>
      </c>
      <c r="C51" t="s">
        <v>416</v>
      </c>
      <c r="D51" t="s">
        <v>395</v>
      </c>
      <c r="E51">
        <v>479.86</v>
      </c>
      <c r="F51">
        <v>5</v>
      </c>
      <c r="G51">
        <v>3</v>
      </c>
      <c r="H51" t="s">
        <v>465</v>
      </c>
      <c r="I51" t="s">
        <v>437</v>
      </c>
      <c r="J51" t="s">
        <v>428</v>
      </c>
      <c r="K51" s="89">
        <v>45683</v>
      </c>
      <c r="L51">
        <f>YEAR(Table1[[#This Row],[Data_Compra]])</f>
        <v>2025</v>
      </c>
      <c r="M51">
        <f>MONTH(Table1[[#This Row],[Data_Compra]])</f>
        <v>1</v>
      </c>
      <c r="N51" s="93">
        <f>DAY(Table1[[#This Row],[Data_Compra]])</f>
        <v>26</v>
      </c>
      <c r="O51">
        <f>WEEKDAY(Table1[[#This Row],[Data_Compra]],1)</f>
        <v>1</v>
      </c>
      <c r="P51" t="b">
        <f>ISNUMBER(Table1[[#This Row],[Data_Compra]])</f>
        <v>1</v>
      </c>
      <c r="Q51" t="s">
        <v>485</v>
      </c>
      <c r="R51">
        <v>4</v>
      </c>
      <c r="T51" t="b">
        <f>YEAR(Table1[[#This Row],[Data_Compra]])&gt;2024</f>
        <v>1</v>
      </c>
      <c r="U51" t="b">
        <f>IFERROR(AND(ISNUMBER(Table1[[#This Row],[Data_Compra]]),YEAR(Table1[[#This Row],[Data_Compra]])&gt;2000),FALSE)</f>
        <v>1</v>
      </c>
      <c r="V51" s="89">
        <f>IFERROR(EOMONTH(Table1[[#This Row],[Data_Compra]],0),"")</f>
        <v>45688</v>
      </c>
      <c r="W51">
        <f>DATEDIF(Table1[[#This Row],[Data_Compra]],Table1[[#This Row],[Data limite]],"D")</f>
        <v>5</v>
      </c>
    </row>
    <row r="52" spans="1:23">
      <c r="A52">
        <v>19206</v>
      </c>
      <c r="B52" t="s">
        <v>454</v>
      </c>
      <c r="C52" t="s">
        <v>394</v>
      </c>
      <c r="D52" t="s">
        <v>395</v>
      </c>
      <c r="E52">
        <v>1068.32</v>
      </c>
      <c r="F52">
        <v>20</v>
      </c>
      <c r="G52">
        <v>3</v>
      </c>
      <c r="H52" t="s">
        <v>396</v>
      </c>
      <c r="I52" t="s">
        <v>430</v>
      </c>
      <c r="J52" t="s">
        <v>405</v>
      </c>
      <c r="K52" s="89">
        <v>45701</v>
      </c>
      <c r="L52">
        <f>YEAR(Table1[[#This Row],[Data_Compra]])</f>
        <v>2025</v>
      </c>
      <c r="M52">
        <f>MONTH(Table1[[#This Row],[Data_Compra]])</f>
        <v>2</v>
      </c>
      <c r="N52" s="93">
        <f>DAY(Table1[[#This Row],[Data_Compra]])</f>
        <v>13</v>
      </c>
      <c r="O52">
        <f>WEEKDAY(Table1[[#This Row],[Data_Compra]],1)</f>
        <v>5</v>
      </c>
      <c r="P52" t="b">
        <f>ISNUMBER(Table1[[#This Row],[Data_Compra]])</f>
        <v>1</v>
      </c>
      <c r="Q52" t="s">
        <v>486</v>
      </c>
      <c r="R52">
        <v>3</v>
      </c>
      <c r="T52" t="b">
        <f>YEAR(Table1[[#This Row],[Data_Compra]])&gt;2024</f>
        <v>1</v>
      </c>
      <c r="U52" t="b">
        <f>IFERROR(AND(ISNUMBER(Table1[[#This Row],[Data_Compra]]),YEAR(Table1[[#This Row],[Data_Compra]])&gt;2000),FALSE)</f>
        <v>1</v>
      </c>
      <c r="V52" s="89">
        <f>IFERROR(EOMONTH(Table1[[#This Row],[Data_Compra]],0),"")</f>
        <v>45716</v>
      </c>
      <c r="W52">
        <f>DATEDIF(Table1[[#This Row],[Data_Compra]],Table1[[#This Row],[Data limite]],"D")</f>
        <v>15</v>
      </c>
    </row>
    <row r="53" spans="1:23">
      <c r="A53">
        <v>54778</v>
      </c>
      <c r="B53" t="s">
        <v>393</v>
      </c>
      <c r="C53" t="s">
        <v>421</v>
      </c>
      <c r="D53" t="s">
        <v>470</v>
      </c>
      <c r="E53">
        <v>1336.45</v>
      </c>
      <c r="F53">
        <v>0</v>
      </c>
      <c r="G53">
        <v>2</v>
      </c>
      <c r="H53" t="s">
        <v>427</v>
      </c>
      <c r="I53" t="s">
        <v>397</v>
      </c>
      <c r="J53" t="s">
        <v>410</v>
      </c>
      <c r="K53" s="89">
        <v>45690</v>
      </c>
      <c r="L53">
        <f>YEAR(Table1[[#This Row],[Data_Compra]])</f>
        <v>2025</v>
      </c>
      <c r="M53">
        <f>MONTH(Table1[[#This Row],[Data_Compra]])</f>
        <v>2</v>
      </c>
      <c r="N53" s="93">
        <f>DAY(Table1[[#This Row],[Data_Compra]])</f>
        <v>2</v>
      </c>
      <c r="O53">
        <f>WEEKDAY(Table1[[#This Row],[Data_Compra]],1)</f>
        <v>1</v>
      </c>
      <c r="P53" t="b">
        <f>ISNUMBER(Table1[[#This Row],[Data_Compra]])</f>
        <v>1</v>
      </c>
      <c r="Q53" t="s">
        <v>487</v>
      </c>
      <c r="S53" t="s">
        <v>435</v>
      </c>
      <c r="T53" t="b">
        <f>YEAR(Table1[[#This Row],[Data_Compra]])&gt;2024</f>
        <v>1</v>
      </c>
      <c r="U53" t="b">
        <f>IFERROR(AND(ISNUMBER(Table1[[#This Row],[Data_Compra]]),YEAR(Table1[[#This Row],[Data_Compra]])&gt;2000),FALSE)</f>
        <v>1</v>
      </c>
      <c r="V53" s="89">
        <f>IFERROR(EOMONTH(Table1[[#This Row],[Data_Compra]],0),"")</f>
        <v>45716</v>
      </c>
      <c r="W53">
        <f>DATEDIF(Table1[[#This Row],[Data_Compra]],Table1[[#This Row],[Data limite]],"D")</f>
        <v>26</v>
      </c>
    </row>
    <row r="54" spans="1:23">
      <c r="A54">
        <v>23164</v>
      </c>
      <c r="B54" t="s">
        <v>432</v>
      </c>
      <c r="C54" t="s">
        <v>394</v>
      </c>
      <c r="D54" t="s">
        <v>395</v>
      </c>
      <c r="E54">
        <v>261.07</v>
      </c>
      <c r="F54">
        <v>15</v>
      </c>
      <c r="G54">
        <v>1</v>
      </c>
      <c r="H54" t="s">
        <v>427</v>
      </c>
      <c r="I54" t="s">
        <v>397</v>
      </c>
      <c r="J54" t="s">
        <v>410</v>
      </c>
      <c r="K54" s="89">
        <v>45697</v>
      </c>
      <c r="L54">
        <f>YEAR(Table1[[#This Row],[Data_Compra]])</f>
        <v>2025</v>
      </c>
      <c r="M54">
        <f>MONTH(Table1[[#This Row],[Data_Compra]])</f>
        <v>2</v>
      </c>
      <c r="N54" s="93">
        <f>DAY(Table1[[#This Row],[Data_Compra]])</f>
        <v>9</v>
      </c>
      <c r="O54">
        <f>WEEKDAY(Table1[[#This Row],[Data_Compra]],1)</f>
        <v>1</v>
      </c>
      <c r="P54" t="b">
        <f>ISNUMBER(Table1[[#This Row],[Data_Compra]])</f>
        <v>1</v>
      </c>
      <c r="Q54" t="s">
        <v>488</v>
      </c>
      <c r="R54">
        <v>3</v>
      </c>
      <c r="T54" t="b">
        <f>YEAR(Table1[[#This Row],[Data_Compra]])&gt;2024</f>
        <v>1</v>
      </c>
      <c r="U54" t="b">
        <f>IFERROR(AND(ISNUMBER(Table1[[#This Row],[Data_Compra]]),YEAR(Table1[[#This Row],[Data_Compra]])&gt;2000),FALSE)</f>
        <v>1</v>
      </c>
      <c r="V54" s="89">
        <f>IFERROR(EOMONTH(Table1[[#This Row],[Data_Compra]],0),"")</f>
        <v>45716</v>
      </c>
      <c r="W54">
        <f>DATEDIF(Table1[[#This Row],[Data_Compra]],Table1[[#This Row],[Data limite]],"D")</f>
        <v>19</v>
      </c>
    </row>
    <row r="55" spans="1:23">
      <c r="A55">
        <v>19411</v>
      </c>
      <c r="B55" t="s">
        <v>444</v>
      </c>
      <c r="C55" t="s">
        <v>394</v>
      </c>
      <c r="D55" t="s">
        <v>433</v>
      </c>
      <c r="E55">
        <v>330.85</v>
      </c>
      <c r="F55">
        <v>0</v>
      </c>
      <c r="G55">
        <v>1</v>
      </c>
      <c r="H55" t="s">
        <v>489</v>
      </c>
      <c r="I55" t="s">
        <v>404</v>
      </c>
      <c r="J55" t="s">
        <v>428</v>
      </c>
      <c r="K55" s="89">
        <v>45694</v>
      </c>
      <c r="L55">
        <f>YEAR(Table1[[#This Row],[Data_Compra]])</f>
        <v>2025</v>
      </c>
      <c r="M55">
        <f>MONTH(Table1[[#This Row],[Data_Compra]])</f>
        <v>2</v>
      </c>
      <c r="N55" s="93">
        <f>DAY(Table1[[#This Row],[Data_Compra]])</f>
        <v>6</v>
      </c>
      <c r="O55">
        <f>WEEKDAY(Table1[[#This Row],[Data_Compra]],1)</f>
        <v>5</v>
      </c>
      <c r="P55" t="b">
        <f>ISNUMBER(Table1[[#This Row],[Data_Compra]])</f>
        <v>1</v>
      </c>
      <c r="Q55" t="s">
        <v>490</v>
      </c>
      <c r="S55" t="s">
        <v>435</v>
      </c>
      <c r="T55" t="b">
        <f>YEAR(Table1[[#This Row],[Data_Compra]])&gt;2024</f>
        <v>1</v>
      </c>
      <c r="U55" t="b">
        <f>IFERROR(AND(ISNUMBER(Table1[[#This Row],[Data_Compra]]),YEAR(Table1[[#This Row],[Data_Compra]])&gt;2000),FALSE)</f>
        <v>1</v>
      </c>
      <c r="V55" s="89">
        <f>IFERROR(EOMONTH(Table1[[#This Row],[Data_Compra]],0),"")</f>
        <v>45716</v>
      </c>
      <c r="W55">
        <f>DATEDIF(Table1[[#This Row],[Data_Compra]],Table1[[#This Row],[Data limite]],"D")</f>
        <v>22</v>
      </c>
    </row>
    <row r="56" spans="1:23">
      <c r="A56">
        <v>74247</v>
      </c>
      <c r="B56" t="s">
        <v>400</v>
      </c>
      <c r="C56" t="s">
        <v>455</v>
      </c>
      <c r="D56" t="s">
        <v>491</v>
      </c>
      <c r="E56">
        <v>434.51</v>
      </c>
      <c r="F56">
        <v>5</v>
      </c>
      <c r="G56">
        <v>1</v>
      </c>
      <c r="H56" t="s">
        <v>403</v>
      </c>
      <c r="I56" t="s">
        <v>404</v>
      </c>
      <c r="J56" t="s">
        <v>428</v>
      </c>
      <c r="K56" s="89">
        <v>45686</v>
      </c>
      <c r="L56">
        <f>YEAR(Table1[[#This Row],[Data_Compra]])</f>
        <v>2025</v>
      </c>
      <c r="M56">
        <f>MONTH(Table1[[#This Row],[Data_Compra]])</f>
        <v>1</v>
      </c>
      <c r="N56" s="93">
        <f>DAY(Table1[[#This Row],[Data_Compra]])</f>
        <v>29</v>
      </c>
      <c r="O56">
        <f>WEEKDAY(Table1[[#This Row],[Data_Compra]],1)</f>
        <v>4</v>
      </c>
      <c r="P56" t="b">
        <f>ISNUMBER(Table1[[#This Row],[Data_Compra]])</f>
        <v>1</v>
      </c>
      <c r="Q56" t="s">
        <v>492</v>
      </c>
      <c r="R56">
        <v>5</v>
      </c>
      <c r="T56" t="b">
        <f>YEAR(Table1[[#This Row],[Data_Compra]])&gt;2024</f>
        <v>1</v>
      </c>
      <c r="U56" t="b">
        <f>IFERROR(AND(ISNUMBER(Table1[[#This Row],[Data_Compra]]),YEAR(Table1[[#This Row],[Data_Compra]])&gt;2000),FALSE)</f>
        <v>1</v>
      </c>
      <c r="V56" s="89">
        <f>IFERROR(EOMONTH(Table1[[#This Row],[Data_Compra]],0),"")</f>
        <v>45688</v>
      </c>
      <c r="W56">
        <f>DATEDIF(Table1[[#This Row],[Data_Compra]],Table1[[#This Row],[Data limite]],"D")</f>
        <v>2</v>
      </c>
    </row>
    <row r="57" spans="1:23">
      <c r="A57">
        <v>60845</v>
      </c>
      <c r="B57" t="s">
        <v>432</v>
      </c>
      <c r="C57" t="s">
        <v>394</v>
      </c>
      <c r="D57" t="s">
        <v>414</v>
      </c>
      <c r="E57">
        <v>720.82</v>
      </c>
      <c r="F57">
        <v>20</v>
      </c>
      <c r="G57">
        <v>2</v>
      </c>
      <c r="H57" t="s">
        <v>489</v>
      </c>
      <c r="I57" t="s">
        <v>437</v>
      </c>
      <c r="J57" t="s">
        <v>405</v>
      </c>
      <c r="K57" s="89">
        <v>45701</v>
      </c>
      <c r="L57">
        <f>YEAR(Table1[[#This Row],[Data_Compra]])</f>
        <v>2025</v>
      </c>
      <c r="M57">
        <f>MONTH(Table1[[#This Row],[Data_Compra]])</f>
        <v>2</v>
      </c>
      <c r="N57" s="93">
        <f>DAY(Table1[[#This Row],[Data_Compra]])</f>
        <v>13</v>
      </c>
      <c r="O57">
        <f>WEEKDAY(Table1[[#This Row],[Data_Compra]],1)</f>
        <v>5</v>
      </c>
      <c r="P57" t="b">
        <f>ISNUMBER(Table1[[#This Row],[Data_Compra]])</f>
        <v>1</v>
      </c>
      <c r="Q57" t="s">
        <v>493</v>
      </c>
      <c r="R57">
        <v>3</v>
      </c>
      <c r="S57" t="s">
        <v>494</v>
      </c>
      <c r="T57" t="b">
        <f>YEAR(Table1[[#This Row],[Data_Compra]])&gt;2024</f>
        <v>1</v>
      </c>
      <c r="U57" t="b">
        <f>IFERROR(AND(ISNUMBER(Table1[[#This Row],[Data_Compra]]),YEAR(Table1[[#This Row],[Data_Compra]])&gt;2000),FALSE)</f>
        <v>1</v>
      </c>
      <c r="V57" s="89">
        <f>IFERROR(EOMONTH(Table1[[#This Row],[Data_Compra]],0),"")</f>
        <v>45716</v>
      </c>
      <c r="W57">
        <f>DATEDIF(Table1[[#This Row],[Data_Compra]],Table1[[#This Row],[Data limite]],"D")</f>
        <v>15</v>
      </c>
    </row>
    <row r="58" spans="1:23">
      <c r="A58">
        <v>55448</v>
      </c>
      <c r="B58" t="s">
        <v>444</v>
      </c>
      <c r="C58" t="s">
        <v>408</v>
      </c>
      <c r="D58" t="s">
        <v>426</v>
      </c>
      <c r="E58">
        <v>379.85</v>
      </c>
      <c r="F58">
        <v>0</v>
      </c>
      <c r="G58">
        <v>1</v>
      </c>
      <c r="H58" t="s">
        <v>409</v>
      </c>
      <c r="I58" t="s">
        <v>437</v>
      </c>
      <c r="J58" t="s">
        <v>405</v>
      </c>
      <c r="K58" s="89">
        <v>45703</v>
      </c>
      <c r="L58">
        <f>YEAR(Table1[[#This Row],[Data_Compra]])</f>
        <v>2025</v>
      </c>
      <c r="M58">
        <f>MONTH(Table1[[#This Row],[Data_Compra]])</f>
        <v>2</v>
      </c>
      <c r="N58" s="93">
        <f>DAY(Table1[[#This Row],[Data_Compra]])</f>
        <v>15</v>
      </c>
      <c r="O58">
        <f>WEEKDAY(Table1[[#This Row],[Data_Compra]],1)</f>
        <v>7</v>
      </c>
      <c r="P58" t="b">
        <f>ISNUMBER(Table1[[#This Row],[Data_Compra]])</f>
        <v>1</v>
      </c>
      <c r="Q58" t="s">
        <v>495</v>
      </c>
      <c r="R58">
        <v>3</v>
      </c>
      <c r="S58" t="s">
        <v>494</v>
      </c>
      <c r="T58" t="b">
        <f>YEAR(Table1[[#This Row],[Data_Compra]])&gt;2024</f>
        <v>1</v>
      </c>
      <c r="U58" t="b">
        <f>IFERROR(AND(ISNUMBER(Table1[[#This Row],[Data_Compra]]),YEAR(Table1[[#This Row],[Data_Compra]])&gt;2000),FALSE)</f>
        <v>1</v>
      </c>
      <c r="V58" s="89">
        <f>IFERROR(EOMONTH(Table1[[#This Row],[Data_Compra]],0),"")</f>
        <v>45716</v>
      </c>
      <c r="W58">
        <f>DATEDIF(Table1[[#This Row],[Data_Compra]],Table1[[#This Row],[Data limite]],"D")</f>
        <v>13</v>
      </c>
    </row>
    <row r="59" spans="1:23">
      <c r="A59">
        <v>85587</v>
      </c>
      <c r="B59" t="s">
        <v>425</v>
      </c>
      <c r="C59" t="s">
        <v>440</v>
      </c>
      <c r="D59" t="s">
        <v>496</v>
      </c>
      <c r="E59">
        <v>344.51</v>
      </c>
      <c r="F59">
        <v>20</v>
      </c>
      <c r="G59">
        <v>3</v>
      </c>
      <c r="H59" t="s">
        <v>409</v>
      </c>
      <c r="I59" t="s">
        <v>397</v>
      </c>
      <c r="J59" t="s">
        <v>410</v>
      </c>
      <c r="K59" s="89">
        <v>45705</v>
      </c>
      <c r="L59">
        <f>YEAR(Table1[[#This Row],[Data_Compra]])</f>
        <v>2025</v>
      </c>
      <c r="M59">
        <f>MONTH(Table1[[#This Row],[Data_Compra]])</f>
        <v>2</v>
      </c>
      <c r="N59" s="93">
        <f>DAY(Table1[[#This Row],[Data_Compra]])</f>
        <v>17</v>
      </c>
      <c r="O59">
        <f>WEEKDAY(Table1[[#This Row],[Data_Compra]],1)</f>
        <v>2</v>
      </c>
      <c r="P59" t="b">
        <f>ISNUMBER(Table1[[#This Row],[Data_Compra]])</f>
        <v>1</v>
      </c>
      <c r="Q59" t="s">
        <v>497</v>
      </c>
      <c r="S59" t="s">
        <v>424</v>
      </c>
      <c r="T59" t="b">
        <f>YEAR(Table1[[#This Row],[Data_Compra]])&gt;2024</f>
        <v>1</v>
      </c>
      <c r="U59" t="b">
        <f>IFERROR(AND(ISNUMBER(Table1[[#This Row],[Data_Compra]]),YEAR(Table1[[#This Row],[Data_Compra]])&gt;2000),FALSE)</f>
        <v>1</v>
      </c>
      <c r="V59" s="89">
        <f>IFERROR(EOMONTH(Table1[[#This Row],[Data_Compra]],0),"")</f>
        <v>45716</v>
      </c>
      <c r="W59">
        <f>DATEDIF(Table1[[#This Row],[Data_Compra]],Table1[[#This Row],[Data limite]],"D")</f>
        <v>11</v>
      </c>
    </row>
    <row r="60" spans="1:23">
      <c r="A60">
        <v>80040</v>
      </c>
      <c r="B60" t="s">
        <v>432</v>
      </c>
      <c r="C60" t="s">
        <v>394</v>
      </c>
      <c r="D60" t="s">
        <v>395</v>
      </c>
      <c r="E60">
        <v>1363.71</v>
      </c>
      <c r="F60">
        <v>15</v>
      </c>
      <c r="G60">
        <v>1</v>
      </c>
      <c r="H60" t="s">
        <v>422</v>
      </c>
      <c r="I60" t="s">
        <v>430</v>
      </c>
      <c r="J60" t="s">
        <v>428</v>
      </c>
      <c r="K60" s="89">
        <v>45693</v>
      </c>
      <c r="L60">
        <f>YEAR(Table1[[#This Row],[Data_Compra]])</f>
        <v>2025</v>
      </c>
      <c r="M60">
        <f>MONTH(Table1[[#This Row],[Data_Compra]])</f>
        <v>2</v>
      </c>
      <c r="N60" s="93">
        <f>DAY(Table1[[#This Row],[Data_Compra]])</f>
        <v>5</v>
      </c>
      <c r="O60">
        <f>WEEKDAY(Table1[[#This Row],[Data_Compra]],1)</f>
        <v>4</v>
      </c>
      <c r="P60" t="b">
        <f>ISNUMBER(Table1[[#This Row],[Data_Compra]])</f>
        <v>1</v>
      </c>
      <c r="Q60" t="s">
        <v>498</v>
      </c>
      <c r="R60">
        <v>4</v>
      </c>
      <c r="T60" t="b">
        <f>YEAR(Table1[[#This Row],[Data_Compra]])&gt;2024</f>
        <v>1</v>
      </c>
      <c r="U60" t="b">
        <f>IFERROR(AND(ISNUMBER(Table1[[#This Row],[Data_Compra]]),YEAR(Table1[[#This Row],[Data_Compra]])&gt;2000),FALSE)</f>
        <v>1</v>
      </c>
      <c r="V60" s="89">
        <f>IFERROR(EOMONTH(Table1[[#This Row],[Data_Compra]],0),"")</f>
        <v>45716</v>
      </c>
      <c r="W60">
        <f>DATEDIF(Table1[[#This Row],[Data_Compra]],Table1[[#This Row],[Data limite]],"D")</f>
        <v>23</v>
      </c>
    </row>
    <row r="61" spans="1:23">
      <c r="A61">
        <v>90622</v>
      </c>
      <c r="B61" t="s">
        <v>425</v>
      </c>
      <c r="C61" t="s">
        <v>413</v>
      </c>
      <c r="D61" t="s">
        <v>491</v>
      </c>
      <c r="E61">
        <v>1252.06</v>
      </c>
      <c r="F61">
        <v>15</v>
      </c>
      <c r="G61">
        <v>1</v>
      </c>
      <c r="H61" t="s">
        <v>403</v>
      </c>
      <c r="I61" t="s">
        <v>437</v>
      </c>
      <c r="J61" t="s">
        <v>410</v>
      </c>
      <c r="K61" s="89">
        <v>45683</v>
      </c>
      <c r="L61">
        <f>YEAR(Table1[[#This Row],[Data_Compra]])</f>
        <v>2025</v>
      </c>
      <c r="M61">
        <f>MONTH(Table1[[#This Row],[Data_Compra]])</f>
        <v>1</v>
      </c>
      <c r="N61" s="93">
        <f>DAY(Table1[[#This Row],[Data_Compra]])</f>
        <v>26</v>
      </c>
      <c r="O61">
        <f>WEEKDAY(Table1[[#This Row],[Data_Compra]],1)</f>
        <v>1</v>
      </c>
      <c r="P61" t="b">
        <f>ISNUMBER(Table1[[#This Row],[Data_Compra]])</f>
        <v>1</v>
      </c>
      <c r="Q61" t="s">
        <v>499</v>
      </c>
      <c r="R61">
        <v>5</v>
      </c>
      <c r="S61" t="s">
        <v>435</v>
      </c>
      <c r="T61" t="b">
        <f>YEAR(Table1[[#This Row],[Data_Compra]])&gt;2024</f>
        <v>1</v>
      </c>
      <c r="U61" t="b">
        <f>IFERROR(AND(ISNUMBER(Table1[[#This Row],[Data_Compra]]),YEAR(Table1[[#This Row],[Data_Compra]])&gt;2000),FALSE)</f>
        <v>1</v>
      </c>
      <c r="V61" s="89">
        <f>IFERROR(EOMONTH(Table1[[#This Row],[Data_Compra]],0),"")</f>
        <v>45688</v>
      </c>
      <c r="W61">
        <f>DATEDIF(Table1[[#This Row],[Data_Compra]],Table1[[#This Row],[Data limite]],"D")</f>
        <v>5</v>
      </c>
    </row>
    <row r="62" spans="1:23">
      <c r="A62">
        <v>72913</v>
      </c>
      <c r="B62" t="s">
        <v>432</v>
      </c>
      <c r="C62" t="s">
        <v>413</v>
      </c>
      <c r="D62" t="s">
        <v>491</v>
      </c>
      <c r="E62">
        <v>729.77</v>
      </c>
      <c r="F62">
        <v>10</v>
      </c>
      <c r="G62">
        <v>3</v>
      </c>
      <c r="H62" t="s">
        <v>465</v>
      </c>
      <c r="I62" t="s">
        <v>404</v>
      </c>
      <c r="J62" t="s">
        <v>410</v>
      </c>
      <c r="K62" s="89">
        <v>45692</v>
      </c>
      <c r="L62">
        <f>YEAR(Table1[[#This Row],[Data_Compra]])</f>
        <v>2025</v>
      </c>
      <c r="M62">
        <f>MONTH(Table1[[#This Row],[Data_Compra]])</f>
        <v>2</v>
      </c>
      <c r="N62" s="93">
        <f>DAY(Table1[[#This Row],[Data_Compra]])</f>
        <v>4</v>
      </c>
      <c r="O62">
        <f>WEEKDAY(Table1[[#This Row],[Data_Compra]],1)</f>
        <v>3</v>
      </c>
      <c r="P62" t="b">
        <f>ISNUMBER(Table1[[#This Row],[Data_Compra]])</f>
        <v>1</v>
      </c>
      <c r="Q62" t="s">
        <v>500</v>
      </c>
      <c r="T62" t="b">
        <f>YEAR(Table1[[#This Row],[Data_Compra]])&gt;2024</f>
        <v>1</v>
      </c>
      <c r="U62" t="b">
        <f>IFERROR(AND(ISNUMBER(Table1[[#This Row],[Data_Compra]]),YEAR(Table1[[#This Row],[Data_Compra]])&gt;2000),FALSE)</f>
        <v>1</v>
      </c>
      <c r="V62" s="89">
        <f>IFERROR(EOMONTH(Table1[[#This Row],[Data_Compra]],0),"")</f>
        <v>45716</v>
      </c>
      <c r="W62">
        <f>DATEDIF(Table1[[#This Row],[Data_Compra]],Table1[[#This Row],[Data limite]],"D")</f>
        <v>24</v>
      </c>
    </row>
    <row r="63" spans="1:23">
      <c r="A63">
        <v>52575</v>
      </c>
      <c r="B63" t="s">
        <v>454</v>
      </c>
      <c r="C63" t="s">
        <v>401</v>
      </c>
      <c r="D63" t="s">
        <v>419</v>
      </c>
      <c r="E63">
        <v>1251.5899999999999</v>
      </c>
      <c r="F63">
        <v>5</v>
      </c>
      <c r="G63">
        <v>2</v>
      </c>
      <c r="H63" t="s">
        <v>422</v>
      </c>
      <c r="I63" t="s">
        <v>397</v>
      </c>
      <c r="J63" t="s">
        <v>398</v>
      </c>
      <c r="K63" s="89">
        <v>45702</v>
      </c>
      <c r="L63">
        <f>YEAR(Table1[[#This Row],[Data_Compra]])</f>
        <v>2025</v>
      </c>
      <c r="M63">
        <f>MONTH(Table1[[#This Row],[Data_Compra]])</f>
        <v>2</v>
      </c>
      <c r="N63" s="93">
        <f>DAY(Table1[[#This Row],[Data_Compra]])</f>
        <v>14</v>
      </c>
      <c r="O63">
        <f>WEEKDAY(Table1[[#This Row],[Data_Compra]],1)</f>
        <v>6</v>
      </c>
      <c r="P63" t="b">
        <f>ISNUMBER(Table1[[#This Row],[Data_Compra]])</f>
        <v>1</v>
      </c>
      <c r="Q63" t="s">
        <v>501</v>
      </c>
      <c r="S63" t="s">
        <v>435</v>
      </c>
      <c r="T63" t="b">
        <f>YEAR(Table1[[#This Row],[Data_Compra]])&gt;2024</f>
        <v>1</v>
      </c>
      <c r="U63" t="b">
        <f>IFERROR(AND(ISNUMBER(Table1[[#This Row],[Data_Compra]]),YEAR(Table1[[#This Row],[Data_Compra]])&gt;2000),FALSE)</f>
        <v>1</v>
      </c>
      <c r="V63" s="89">
        <f>IFERROR(EOMONTH(Table1[[#This Row],[Data_Compra]],0),"")</f>
        <v>45716</v>
      </c>
      <c r="W63">
        <f>DATEDIF(Table1[[#This Row],[Data_Compra]],Table1[[#This Row],[Data limite]],"D")</f>
        <v>14</v>
      </c>
    </row>
    <row r="64" spans="1:23">
      <c r="A64">
        <v>66234</v>
      </c>
      <c r="B64" t="s">
        <v>474</v>
      </c>
      <c r="C64" t="s">
        <v>408</v>
      </c>
      <c r="D64" t="s">
        <v>395</v>
      </c>
      <c r="E64">
        <v>956.64</v>
      </c>
      <c r="F64">
        <v>10</v>
      </c>
      <c r="G64">
        <v>3</v>
      </c>
      <c r="H64" t="s">
        <v>422</v>
      </c>
      <c r="I64" t="s">
        <v>430</v>
      </c>
      <c r="J64" t="s">
        <v>398</v>
      </c>
      <c r="K64" s="89">
        <v>45700</v>
      </c>
      <c r="L64">
        <f>YEAR(Table1[[#This Row],[Data_Compra]])</f>
        <v>2025</v>
      </c>
      <c r="M64">
        <f>MONTH(Table1[[#This Row],[Data_Compra]])</f>
        <v>2</v>
      </c>
      <c r="N64" s="93">
        <f>DAY(Table1[[#This Row],[Data_Compra]])</f>
        <v>12</v>
      </c>
      <c r="O64">
        <f>WEEKDAY(Table1[[#This Row],[Data_Compra]],1)</f>
        <v>4</v>
      </c>
      <c r="P64" t="b">
        <f>ISNUMBER(Table1[[#This Row],[Data_Compra]])</f>
        <v>1</v>
      </c>
      <c r="Q64" t="s">
        <v>502</v>
      </c>
      <c r="R64">
        <v>4</v>
      </c>
      <c r="S64" t="s">
        <v>435</v>
      </c>
      <c r="T64" t="b">
        <f>YEAR(Table1[[#This Row],[Data_Compra]])&gt;2024</f>
        <v>1</v>
      </c>
      <c r="U64" t="b">
        <f>IFERROR(AND(ISNUMBER(Table1[[#This Row],[Data_Compra]]),YEAR(Table1[[#This Row],[Data_Compra]])&gt;2000),FALSE)</f>
        <v>1</v>
      </c>
      <c r="V64" s="89">
        <f>IFERROR(EOMONTH(Table1[[#This Row],[Data_Compra]],0),"")</f>
        <v>45716</v>
      </c>
      <c r="W64">
        <f>DATEDIF(Table1[[#This Row],[Data_Compra]],Table1[[#This Row],[Data limite]],"D")</f>
        <v>16</v>
      </c>
    </row>
    <row r="65" spans="1:23">
      <c r="A65">
        <v>86856</v>
      </c>
      <c r="B65" t="s">
        <v>393</v>
      </c>
      <c r="C65" t="s">
        <v>440</v>
      </c>
      <c r="D65" t="s">
        <v>426</v>
      </c>
      <c r="E65">
        <v>1309.3399999999999</v>
      </c>
      <c r="F65">
        <v>0</v>
      </c>
      <c r="G65">
        <v>2</v>
      </c>
      <c r="H65" t="s">
        <v>463</v>
      </c>
      <c r="I65" t="s">
        <v>430</v>
      </c>
      <c r="J65" t="s">
        <v>410</v>
      </c>
      <c r="K65" s="89">
        <v>45698</v>
      </c>
      <c r="L65">
        <f>YEAR(Table1[[#This Row],[Data_Compra]])</f>
        <v>2025</v>
      </c>
      <c r="M65">
        <f>MONTH(Table1[[#This Row],[Data_Compra]])</f>
        <v>2</v>
      </c>
      <c r="N65" s="93">
        <f>DAY(Table1[[#This Row],[Data_Compra]])</f>
        <v>10</v>
      </c>
      <c r="O65">
        <f>WEEKDAY(Table1[[#This Row],[Data_Compra]],1)</f>
        <v>2</v>
      </c>
      <c r="P65" t="b">
        <f>ISNUMBER(Table1[[#This Row],[Data_Compra]])</f>
        <v>1</v>
      </c>
      <c r="Q65" t="s">
        <v>503</v>
      </c>
      <c r="R65">
        <v>3</v>
      </c>
      <c r="S65" t="s">
        <v>435</v>
      </c>
      <c r="T65" t="b">
        <f>YEAR(Table1[[#This Row],[Data_Compra]])&gt;2024</f>
        <v>1</v>
      </c>
      <c r="U65" t="b">
        <f>IFERROR(AND(ISNUMBER(Table1[[#This Row],[Data_Compra]]),YEAR(Table1[[#This Row],[Data_Compra]])&gt;2000),FALSE)</f>
        <v>1</v>
      </c>
      <c r="V65" s="89">
        <f>IFERROR(EOMONTH(Table1[[#This Row],[Data_Compra]],0),"")</f>
        <v>45716</v>
      </c>
      <c r="W65">
        <f>DATEDIF(Table1[[#This Row],[Data_Compra]],Table1[[#This Row],[Data limite]],"D")</f>
        <v>18</v>
      </c>
    </row>
    <row r="66" spans="1:23">
      <c r="A66">
        <v>35751</v>
      </c>
      <c r="B66" t="s">
        <v>454</v>
      </c>
      <c r="C66" t="s">
        <v>408</v>
      </c>
      <c r="D66" t="s">
        <v>433</v>
      </c>
      <c r="E66">
        <v>1147.93</v>
      </c>
      <c r="F66">
        <v>15</v>
      </c>
      <c r="G66">
        <v>3</v>
      </c>
      <c r="H66" t="s">
        <v>403</v>
      </c>
      <c r="I66" t="s">
        <v>404</v>
      </c>
      <c r="J66" t="s">
        <v>405</v>
      </c>
      <c r="K66" s="89">
        <v>45692</v>
      </c>
      <c r="L66">
        <f>YEAR(Table1[[#This Row],[Data_Compra]])</f>
        <v>2025</v>
      </c>
      <c r="M66">
        <f>MONTH(Table1[[#This Row],[Data_Compra]])</f>
        <v>2</v>
      </c>
      <c r="N66" s="93">
        <f>DAY(Table1[[#This Row],[Data_Compra]])</f>
        <v>4</v>
      </c>
      <c r="O66">
        <f>WEEKDAY(Table1[[#This Row],[Data_Compra]],1)</f>
        <v>3</v>
      </c>
      <c r="P66" t="b">
        <f>ISNUMBER(Table1[[#This Row],[Data_Compra]])</f>
        <v>1</v>
      </c>
      <c r="Q66" t="s">
        <v>504</v>
      </c>
      <c r="R66">
        <v>5</v>
      </c>
      <c r="S66" t="s">
        <v>435</v>
      </c>
      <c r="T66" t="b">
        <f>YEAR(Table1[[#This Row],[Data_Compra]])&gt;2024</f>
        <v>1</v>
      </c>
      <c r="U66" t="b">
        <f>IFERROR(AND(ISNUMBER(Table1[[#This Row],[Data_Compra]]),YEAR(Table1[[#This Row],[Data_Compra]])&gt;2000),FALSE)</f>
        <v>1</v>
      </c>
      <c r="V66" s="89">
        <f>IFERROR(EOMONTH(Table1[[#This Row],[Data_Compra]],0),"")</f>
        <v>45716</v>
      </c>
      <c r="W66">
        <f>DATEDIF(Table1[[#This Row],[Data_Compra]],Table1[[#This Row],[Data limite]],"D")</f>
        <v>24</v>
      </c>
    </row>
    <row r="67" spans="1:23">
      <c r="A67">
        <v>45746</v>
      </c>
      <c r="B67" t="s">
        <v>412</v>
      </c>
      <c r="C67" t="s">
        <v>416</v>
      </c>
      <c r="D67" t="s">
        <v>395</v>
      </c>
      <c r="E67">
        <v>908.62</v>
      </c>
      <c r="F67">
        <v>10</v>
      </c>
      <c r="G67">
        <v>1</v>
      </c>
      <c r="H67" t="s">
        <v>427</v>
      </c>
      <c r="I67" t="s">
        <v>437</v>
      </c>
      <c r="J67" t="s">
        <v>428</v>
      </c>
      <c r="K67" s="89">
        <v>45703</v>
      </c>
      <c r="L67">
        <f>YEAR(Table1[[#This Row],[Data_Compra]])</f>
        <v>2025</v>
      </c>
      <c r="M67">
        <f>MONTH(Table1[[#This Row],[Data_Compra]])</f>
        <v>2</v>
      </c>
      <c r="N67" s="93">
        <f>DAY(Table1[[#This Row],[Data_Compra]])</f>
        <v>15</v>
      </c>
      <c r="O67">
        <f>WEEKDAY(Table1[[#This Row],[Data_Compra]],1)</f>
        <v>7</v>
      </c>
      <c r="P67" t="b">
        <f>ISNUMBER(Table1[[#This Row],[Data_Compra]])</f>
        <v>1</v>
      </c>
      <c r="Q67" t="s">
        <v>505</v>
      </c>
      <c r="T67" t="b">
        <f>YEAR(Table1[[#This Row],[Data_Compra]])&gt;2024</f>
        <v>1</v>
      </c>
      <c r="U67" t="b">
        <f>IFERROR(AND(ISNUMBER(Table1[[#This Row],[Data_Compra]]),YEAR(Table1[[#This Row],[Data_Compra]])&gt;2000),FALSE)</f>
        <v>1</v>
      </c>
      <c r="V67" s="89">
        <f>IFERROR(EOMONTH(Table1[[#This Row],[Data_Compra]],0),"")</f>
        <v>45716</v>
      </c>
      <c r="W67">
        <f>DATEDIF(Table1[[#This Row],[Data_Compra]],Table1[[#This Row],[Data limite]],"D")</f>
        <v>13</v>
      </c>
    </row>
    <row r="68" spans="1:23">
      <c r="A68">
        <v>38871</v>
      </c>
      <c r="B68" t="s">
        <v>425</v>
      </c>
      <c r="C68" t="s">
        <v>413</v>
      </c>
      <c r="D68" t="s">
        <v>436</v>
      </c>
      <c r="E68">
        <v>1166.05</v>
      </c>
      <c r="F68">
        <v>20</v>
      </c>
      <c r="G68">
        <v>2</v>
      </c>
      <c r="H68" t="s">
        <v>409</v>
      </c>
      <c r="I68" t="s">
        <v>404</v>
      </c>
      <c r="J68" t="s">
        <v>428</v>
      </c>
      <c r="K68" s="89">
        <v>45708</v>
      </c>
      <c r="L68">
        <f>YEAR(Table1[[#This Row],[Data_Compra]])</f>
        <v>2025</v>
      </c>
      <c r="M68">
        <f>MONTH(Table1[[#This Row],[Data_Compra]])</f>
        <v>2</v>
      </c>
      <c r="N68" s="93">
        <f>DAY(Table1[[#This Row],[Data_Compra]])</f>
        <v>20</v>
      </c>
      <c r="O68">
        <f>WEEKDAY(Table1[[#This Row],[Data_Compra]],1)</f>
        <v>5</v>
      </c>
      <c r="P68" t="b">
        <f>ISNUMBER(Table1[[#This Row],[Data_Compra]])</f>
        <v>1</v>
      </c>
      <c r="Q68" t="s">
        <v>506</v>
      </c>
      <c r="S68" t="s">
        <v>424</v>
      </c>
      <c r="T68" t="b">
        <f>YEAR(Table1[[#This Row],[Data_Compra]])&gt;2024</f>
        <v>1</v>
      </c>
      <c r="U68" t="b">
        <f>IFERROR(AND(ISNUMBER(Table1[[#This Row],[Data_Compra]]),YEAR(Table1[[#This Row],[Data_Compra]])&gt;2000),FALSE)</f>
        <v>1</v>
      </c>
      <c r="V68" s="89">
        <f>IFERROR(EOMONTH(Table1[[#This Row],[Data_Compra]],0),"")</f>
        <v>45716</v>
      </c>
      <c r="W68">
        <f>DATEDIF(Table1[[#This Row],[Data_Compra]],Table1[[#This Row],[Data limite]],"D")</f>
        <v>8</v>
      </c>
    </row>
    <row r="69" spans="1:23">
      <c r="A69">
        <v>65115</v>
      </c>
      <c r="B69" t="s">
        <v>507</v>
      </c>
      <c r="C69" t="s">
        <v>455</v>
      </c>
      <c r="D69" t="s">
        <v>426</v>
      </c>
      <c r="E69">
        <v>569.41</v>
      </c>
      <c r="F69">
        <v>0</v>
      </c>
      <c r="G69">
        <v>1</v>
      </c>
      <c r="H69" t="s">
        <v>409</v>
      </c>
      <c r="I69" t="s">
        <v>404</v>
      </c>
      <c r="J69" t="s">
        <v>405</v>
      </c>
      <c r="K69" s="89">
        <v>45697</v>
      </c>
      <c r="L69">
        <f>YEAR(Table1[[#This Row],[Data_Compra]])</f>
        <v>2025</v>
      </c>
      <c r="M69">
        <f>MONTH(Table1[[#This Row],[Data_Compra]])</f>
        <v>2</v>
      </c>
      <c r="N69" s="93">
        <f>DAY(Table1[[#This Row],[Data_Compra]])</f>
        <v>9</v>
      </c>
      <c r="O69">
        <f>WEEKDAY(Table1[[#This Row],[Data_Compra]],1)</f>
        <v>1</v>
      </c>
      <c r="P69" t="b">
        <f>ISNUMBER(Table1[[#This Row],[Data_Compra]])</f>
        <v>1</v>
      </c>
      <c r="Q69" t="s">
        <v>508</v>
      </c>
      <c r="R69">
        <v>4</v>
      </c>
      <c r="T69" t="b">
        <f>YEAR(Table1[[#This Row],[Data_Compra]])&gt;2024</f>
        <v>1</v>
      </c>
      <c r="U69" t="b">
        <f>IFERROR(AND(ISNUMBER(Table1[[#This Row],[Data_Compra]]),YEAR(Table1[[#This Row],[Data_Compra]])&gt;2000),FALSE)</f>
        <v>1</v>
      </c>
      <c r="V69" s="89">
        <f>IFERROR(EOMONTH(Table1[[#This Row],[Data_Compra]],0),"")</f>
        <v>45716</v>
      </c>
      <c r="W69">
        <f>DATEDIF(Table1[[#This Row],[Data_Compra]],Table1[[#This Row],[Data limite]],"D")</f>
        <v>19</v>
      </c>
    </row>
    <row r="70" spans="1:23">
      <c r="A70">
        <v>10136</v>
      </c>
      <c r="B70" t="s">
        <v>432</v>
      </c>
      <c r="C70" t="s">
        <v>394</v>
      </c>
      <c r="D70" t="s">
        <v>470</v>
      </c>
      <c r="E70">
        <v>1444.61</v>
      </c>
      <c r="F70">
        <v>15</v>
      </c>
      <c r="G70">
        <v>3</v>
      </c>
      <c r="H70" t="s">
        <v>489</v>
      </c>
      <c r="I70" t="s">
        <v>430</v>
      </c>
      <c r="J70" t="s">
        <v>428</v>
      </c>
      <c r="K70" s="89">
        <v>45685</v>
      </c>
      <c r="L70">
        <f>YEAR(Table1[[#This Row],[Data_Compra]])</f>
        <v>2025</v>
      </c>
      <c r="M70">
        <f>MONTH(Table1[[#This Row],[Data_Compra]])</f>
        <v>1</v>
      </c>
      <c r="N70" s="93">
        <f>DAY(Table1[[#This Row],[Data_Compra]])</f>
        <v>28</v>
      </c>
      <c r="O70">
        <f>WEEKDAY(Table1[[#This Row],[Data_Compra]],1)</f>
        <v>3</v>
      </c>
      <c r="P70" t="b">
        <f>ISNUMBER(Table1[[#This Row],[Data_Compra]])</f>
        <v>1</v>
      </c>
      <c r="Q70" t="s">
        <v>509</v>
      </c>
      <c r="R70">
        <v>3</v>
      </c>
      <c r="S70" t="s">
        <v>494</v>
      </c>
      <c r="T70" t="b">
        <f>YEAR(Table1[[#This Row],[Data_Compra]])&gt;2024</f>
        <v>1</v>
      </c>
      <c r="U70" t="b">
        <f>IFERROR(AND(ISNUMBER(Table1[[#This Row],[Data_Compra]]),YEAR(Table1[[#This Row],[Data_Compra]])&gt;2000),FALSE)</f>
        <v>1</v>
      </c>
      <c r="V70" s="89">
        <f>IFERROR(EOMONTH(Table1[[#This Row],[Data_Compra]],0),"")</f>
        <v>45688</v>
      </c>
      <c r="W70">
        <f>DATEDIF(Table1[[#This Row],[Data_Compra]],Table1[[#This Row],[Data limite]],"D")</f>
        <v>3</v>
      </c>
    </row>
    <row r="71" spans="1:23">
      <c r="A71">
        <v>95569</v>
      </c>
      <c r="B71" t="s">
        <v>393</v>
      </c>
      <c r="C71" t="s">
        <v>510</v>
      </c>
      <c r="D71" t="s">
        <v>414</v>
      </c>
      <c r="E71">
        <v>376</v>
      </c>
      <c r="F71">
        <v>20</v>
      </c>
      <c r="G71">
        <v>1</v>
      </c>
      <c r="H71" t="s">
        <v>465</v>
      </c>
      <c r="I71" t="s">
        <v>437</v>
      </c>
      <c r="J71" t="s">
        <v>405</v>
      </c>
      <c r="K71" s="89">
        <v>45704</v>
      </c>
      <c r="L71">
        <f>YEAR(Table1[[#This Row],[Data_Compra]])</f>
        <v>2025</v>
      </c>
      <c r="M71">
        <f>MONTH(Table1[[#This Row],[Data_Compra]])</f>
        <v>2</v>
      </c>
      <c r="N71" s="93">
        <f>DAY(Table1[[#This Row],[Data_Compra]])</f>
        <v>16</v>
      </c>
      <c r="O71">
        <f>WEEKDAY(Table1[[#This Row],[Data_Compra]],1)</f>
        <v>1</v>
      </c>
      <c r="P71" t="b">
        <f>ISNUMBER(Table1[[#This Row],[Data_Compra]])</f>
        <v>1</v>
      </c>
      <c r="Q71" t="s">
        <v>511</v>
      </c>
      <c r="R71">
        <v>5</v>
      </c>
      <c r="S71" t="s">
        <v>424</v>
      </c>
      <c r="T71" t="b">
        <f>YEAR(Table1[[#This Row],[Data_Compra]])&gt;2024</f>
        <v>1</v>
      </c>
      <c r="U71" t="b">
        <f>IFERROR(AND(ISNUMBER(Table1[[#This Row],[Data_Compra]]),YEAR(Table1[[#This Row],[Data_Compra]])&gt;2000),FALSE)</f>
        <v>1</v>
      </c>
      <c r="V71" s="89">
        <f>IFERROR(EOMONTH(Table1[[#This Row],[Data_Compra]],0),"")</f>
        <v>45716</v>
      </c>
      <c r="W71">
        <f>DATEDIF(Table1[[#This Row],[Data_Compra]],Table1[[#This Row],[Data limite]],"D")</f>
        <v>12</v>
      </c>
    </row>
    <row r="72" spans="1:23">
      <c r="A72">
        <v>51830</v>
      </c>
      <c r="B72" t="s">
        <v>432</v>
      </c>
      <c r="C72" t="s">
        <v>440</v>
      </c>
      <c r="D72" t="s">
        <v>402</v>
      </c>
      <c r="E72">
        <v>927.65</v>
      </c>
      <c r="F72">
        <v>20</v>
      </c>
      <c r="G72">
        <v>3</v>
      </c>
      <c r="H72" t="s">
        <v>396</v>
      </c>
      <c r="I72" t="s">
        <v>430</v>
      </c>
      <c r="J72" t="s">
        <v>410</v>
      </c>
      <c r="K72" s="89">
        <v>45693</v>
      </c>
      <c r="L72">
        <f>YEAR(Table1[[#This Row],[Data_Compra]])</f>
        <v>2025</v>
      </c>
      <c r="M72">
        <f>MONTH(Table1[[#This Row],[Data_Compra]])</f>
        <v>2</v>
      </c>
      <c r="N72" s="93">
        <f>DAY(Table1[[#This Row],[Data_Compra]])</f>
        <v>5</v>
      </c>
      <c r="O72">
        <f>WEEKDAY(Table1[[#This Row],[Data_Compra]],1)</f>
        <v>4</v>
      </c>
      <c r="P72" t="b">
        <f>ISNUMBER(Table1[[#This Row],[Data_Compra]])</f>
        <v>1</v>
      </c>
      <c r="Q72" t="s">
        <v>512</v>
      </c>
      <c r="R72">
        <v>3</v>
      </c>
      <c r="S72" t="s">
        <v>407</v>
      </c>
      <c r="T72" t="b">
        <f>YEAR(Table1[[#This Row],[Data_Compra]])&gt;2024</f>
        <v>1</v>
      </c>
      <c r="U72" t="b">
        <f>IFERROR(AND(ISNUMBER(Table1[[#This Row],[Data_Compra]]),YEAR(Table1[[#This Row],[Data_Compra]])&gt;2000),FALSE)</f>
        <v>1</v>
      </c>
      <c r="V72" s="89">
        <f>IFERROR(EOMONTH(Table1[[#This Row],[Data_Compra]],0),"")</f>
        <v>45716</v>
      </c>
      <c r="W72">
        <f>DATEDIF(Table1[[#This Row],[Data_Compra]],Table1[[#This Row],[Data limite]],"D")</f>
        <v>23</v>
      </c>
    </row>
    <row r="73" spans="1:23">
      <c r="A73">
        <v>77167</v>
      </c>
      <c r="B73" t="s">
        <v>432</v>
      </c>
      <c r="C73" t="s">
        <v>455</v>
      </c>
      <c r="D73" t="s">
        <v>470</v>
      </c>
      <c r="E73">
        <v>590.53</v>
      </c>
      <c r="F73">
        <v>15</v>
      </c>
      <c r="G73">
        <v>2</v>
      </c>
      <c r="H73" t="s">
        <v>396</v>
      </c>
      <c r="I73" t="s">
        <v>404</v>
      </c>
      <c r="J73" t="s">
        <v>410</v>
      </c>
      <c r="K73" s="89">
        <v>45707</v>
      </c>
      <c r="L73">
        <f>YEAR(Table1[[#This Row],[Data_Compra]])</f>
        <v>2025</v>
      </c>
      <c r="M73">
        <f>MONTH(Table1[[#This Row],[Data_Compra]])</f>
        <v>2</v>
      </c>
      <c r="N73" s="93">
        <f>DAY(Table1[[#This Row],[Data_Compra]])</f>
        <v>19</v>
      </c>
      <c r="O73">
        <f>WEEKDAY(Table1[[#This Row],[Data_Compra]],1)</f>
        <v>4</v>
      </c>
      <c r="P73" t="b">
        <f>ISNUMBER(Table1[[#This Row],[Data_Compra]])</f>
        <v>1</v>
      </c>
      <c r="Q73" t="s">
        <v>513</v>
      </c>
      <c r="R73">
        <v>4</v>
      </c>
      <c r="S73" t="s">
        <v>435</v>
      </c>
      <c r="T73" t="b">
        <f>YEAR(Table1[[#This Row],[Data_Compra]])&gt;2024</f>
        <v>1</v>
      </c>
      <c r="U73" t="b">
        <f>IFERROR(AND(ISNUMBER(Table1[[#This Row],[Data_Compra]]),YEAR(Table1[[#This Row],[Data_Compra]])&gt;2000),FALSE)</f>
        <v>1</v>
      </c>
      <c r="V73" s="89">
        <f>IFERROR(EOMONTH(Table1[[#This Row],[Data_Compra]],0),"")</f>
        <v>45716</v>
      </c>
      <c r="W73">
        <f>DATEDIF(Table1[[#This Row],[Data_Compra]],Table1[[#This Row],[Data limite]],"D")</f>
        <v>9</v>
      </c>
    </row>
    <row r="74" spans="1:23">
      <c r="A74">
        <v>96821</v>
      </c>
      <c r="B74" t="s">
        <v>444</v>
      </c>
      <c r="C74" t="s">
        <v>421</v>
      </c>
      <c r="D74" t="s">
        <v>419</v>
      </c>
      <c r="E74">
        <v>675.62</v>
      </c>
      <c r="F74">
        <v>15</v>
      </c>
      <c r="G74">
        <v>2</v>
      </c>
      <c r="H74" t="s">
        <v>465</v>
      </c>
      <c r="I74" t="s">
        <v>437</v>
      </c>
      <c r="J74" t="s">
        <v>398</v>
      </c>
      <c r="K74" s="89">
        <v>45707</v>
      </c>
      <c r="L74">
        <f>YEAR(Table1[[#This Row],[Data_Compra]])</f>
        <v>2025</v>
      </c>
      <c r="M74">
        <f>MONTH(Table1[[#This Row],[Data_Compra]])</f>
        <v>2</v>
      </c>
      <c r="N74" s="93">
        <f>DAY(Table1[[#This Row],[Data_Compra]])</f>
        <v>19</v>
      </c>
      <c r="O74">
        <f>WEEKDAY(Table1[[#This Row],[Data_Compra]],1)</f>
        <v>4</v>
      </c>
      <c r="P74" t="b">
        <f>ISNUMBER(Table1[[#This Row],[Data_Compra]])</f>
        <v>1</v>
      </c>
      <c r="Q74" t="s">
        <v>514</v>
      </c>
      <c r="R74">
        <v>3</v>
      </c>
      <c r="S74" t="s">
        <v>494</v>
      </c>
      <c r="T74" t="b">
        <f>YEAR(Table1[[#This Row],[Data_Compra]])&gt;2024</f>
        <v>1</v>
      </c>
      <c r="U74" t="b">
        <f>IFERROR(AND(ISNUMBER(Table1[[#This Row],[Data_Compra]]),YEAR(Table1[[#This Row],[Data_Compra]])&gt;2000),FALSE)</f>
        <v>1</v>
      </c>
      <c r="V74" s="89">
        <f>IFERROR(EOMONTH(Table1[[#This Row],[Data_Compra]],0),"")</f>
        <v>45716</v>
      </c>
      <c r="W74">
        <f>DATEDIF(Table1[[#This Row],[Data_Compra]],Table1[[#This Row],[Data limite]],"D")</f>
        <v>9</v>
      </c>
    </row>
    <row r="75" spans="1:23">
      <c r="A75">
        <v>65680</v>
      </c>
      <c r="B75" t="s">
        <v>474</v>
      </c>
      <c r="C75" t="s">
        <v>515</v>
      </c>
      <c r="D75" t="s">
        <v>414</v>
      </c>
      <c r="E75">
        <v>537.33000000000004</v>
      </c>
      <c r="F75">
        <v>10</v>
      </c>
      <c r="G75">
        <v>2</v>
      </c>
      <c r="H75" t="s">
        <v>465</v>
      </c>
      <c r="I75" t="s">
        <v>404</v>
      </c>
      <c r="J75" t="s">
        <v>398</v>
      </c>
      <c r="K75" s="89">
        <v>45698</v>
      </c>
      <c r="L75">
        <f>YEAR(Table1[[#This Row],[Data_Compra]])</f>
        <v>2025</v>
      </c>
      <c r="M75">
        <f>MONTH(Table1[[#This Row],[Data_Compra]])</f>
        <v>2</v>
      </c>
      <c r="N75" s="93">
        <f>DAY(Table1[[#This Row],[Data_Compra]])</f>
        <v>10</v>
      </c>
      <c r="O75">
        <f>WEEKDAY(Table1[[#This Row],[Data_Compra]],1)</f>
        <v>2</v>
      </c>
      <c r="P75" t="b">
        <f>ISNUMBER(Table1[[#This Row],[Data_Compra]])</f>
        <v>1</v>
      </c>
      <c r="Q75" t="s">
        <v>516</v>
      </c>
      <c r="T75" t="b">
        <f>YEAR(Table1[[#This Row],[Data_Compra]])&gt;2024</f>
        <v>1</v>
      </c>
      <c r="U75" t="b">
        <f>IFERROR(AND(ISNUMBER(Table1[[#This Row],[Data_Compra]]),YEAR(Table1[[#This Row],[Data_Compra]])&gt;2000),FALSE)</f>
        <v>1</v>
      </c>
      <c r="V75" s="89">
        <f>IFERROR(EOMONTH(Table1[[#This Row],[Data_Compra]],0),"")</f>
        <v>45716</v>
      </c>
      <c r="W75">
        <f>DATEDIF(Table1[[#This Row],[Data_Compra]],Table1[[#This Row],[Data limite]],"D")</f>
        <v>18</v>
      </c>
    </row>
    <row r="76" spans="1:23">
      <c r="A76">
        <v>99884</v>
      </c>
      <c r="B76" t="s">
        <v>507</v>
      </c>
      <c r="C76" t="s">
        <v>515</v>
      </c>
      <c r="D76" t="s">
        <v>433</v>
      </c>
      <c r="E76">
        <v>359.8</v>
      </c>
      <c r="F76">
        <v>0</v>
      </c>
      <c r="G76">
        <v>1</v>
      </c>
      <c r="H76" t="s">
        <v>409</v>
      </c>
      <c r="I76" t="s">
        <v>430</v>
      </c>
      <c r="J76" t="s">
        <v>410</v>
      </c>
      <c r="K76" s="89">
        <v>45708</v>
      </c>
      <c r="L76">
        <f>YEAR(Table1[[#This Row],[Data_Compra]])</f>
        <v>2025</v>
      </c>
      <c r="M76">
        <f>MONTH(Table1[[#This Row],[Data_Compra]])</f>
        <v>2</v>
      </c>
      <c r="N76" s="93">
        <f>DAY(Table1[[#This Row],[Data_Compra]])</f>
        <v>20</v>
      </c>
      <c r="O76">
        <f>WEEKDAY(Table1[[#This Row],[Data_Compra]],1)</f>
        <v>5</v>
      </c>
      <c r="P76" t="b">
        <f>ISNUMBER(Table1[[#This Row],[Data_Compra]])</f>
        <v>1</v>
      </c>
      <c r="Q76" t="s">
        <v>517</v>
      </c>
      <c r="S76" t="s">
        <v>435</v>
      </c>
      <c r="T76" t="b">
        <f>YEAR(Table1[[#This Row],[Data_Compra]])&gt;2024</f>
        <v>1</v>
      </c>
      <c r="U76" t="b">
        <f>IFERROR(AND(ISNUMBER(Table1[[#This Row],[Data_Compra]]),YEAR(Table1[[#This Row],[Data_Compra]])&gt;2000),FALSE)</f>
        <v>1</v>
      </c>
      <c r="V76" s="89">
        <f>IFERROR(EOMONTH(Table1[[#This Row],[Data_Compra]],0),"")</f>
        <v>45716</v>
      </c>
      <c r="W76">
        <f>DATEDIF(Table1[[#This Row],[Data_Compra]],Table1[[#This Row],[Data limite]],"D")</f>
        <v>8</v>
      </c>
    </row>
    <row r="77" spans="1:23">
      <c r="A77">
        <v>84972</v>
      </c>
      <c r="B77" t="s">
        <v>393</v>
      </c>
      <c r="C77" t="s">
        <v>401</v>
      </c>
      <c r="D77" t="s">
        <v>470</v>
      </c>
      <c r="E77">
        <v>147.33000000000001</v>
      </c>
      <c r="F77">
        <v>0</v>
      </c>
      <c r="G77">
        <v>3</v>
      </c>
      <c r="H77" t="s">
        <v>422</v>
      </c>
      <c r="I77" t="s">
        <v>430</v>
      </c>
      <c r="J77" t="s">
        <v>410</v>
      </c>
      <c r="K77" s="89">
        <v>45691</v>
      </c>
      <c r="L77">
        <f>YEAR(Table1[[#This Row],[Data_Compra]])</f>
        <v>2025</v>
      </c>
      <c r="M77">
        <f>MONTH(Table1[[#This Row],[Data_Compra]])</f>
        <v>2</v>
      </c>
      <c r="N77" s="93">
        <f>DAY(Table1[[#This Row],[Data_Compra]])</f>
        <v>3</v>
      </c>
      <c r="O77">
        <f>WEEKDAY(Table1[[#This Row],[Data_Compra]],1)</f>
        <v>2</v>
      </c>
      <c r="P77" t="b">
        <f>ISNUMBER(Table1[[#This Row],[Data_Compra]])</f>
        <v>1</v>
      </c>
      <c r="Q77" t="s">
        <v>518</v>
      </c>
      <c r="S77" t="s">
        <v>435</v>
      </c>
      <c r="T77" t="b">
        <f>YEAR(Table1[[#This Row],[Data_Compra]])&gt;2024</f>
        <v>1</v>
      </c>
      <c r="U77" t="b">
        <f>IFERROR(AND(ISNUMBER(Table1[[#This Row],[Data_Compra]]),YEAR(Table1[[#This Row],[Data_Compra]])&gt;2000),FALSE)</f>
        <v>1</v>
      </c>
      <c r="V77" s="89">
        <f>IFERROR(EOMONTH(Table1[[#This Row],[Data_Compra]],0),"")</f>
        <v>45716</v>
      </c>
      <c r="W77">
        <f>DATEDIF(Table1[[#This Row],[Data_Compra]],Table1[[#This Row],[Data limite]],"D")</f>
        <v>25</v>
      </c>
    </row>
    <row r="78" spans="1:23">
      <c r="A78">
        <v>98704</v>
      </c>
      <c r="B78" t="s">
        <v>425</v>
      </c>
      <c r="C78" t="s">
        <v>455</v>
      </c>
      <c r="D78" t="s">
        <v>419</v>
      </c>
      <c r="E78">
        <v>835.06</v>
      </c>
      <c r="F78">
        <v>20</v>
      </c>
      <c r="G78">
        <v>2</v>
      </c>
      <c r="H78" t="s">
        <v>427</v>
      </c>
      <c r="I78" t="s">
        <v>437</v>
      </c>
      <c r="J78" t="s">
        <v>428</v>
      </c>
      <c r="K78" s="89">
        <v>45689</v>
      </c>
      <c r="L78">
        <f>YEAR(Table1[[#This Row],[Data_Compra]])</f>
        <v>2025</v>
      </c>
      <c r="M78">
        <f>MONTH(Table1[[#This Row],[Data_Compra]])</f>
        <v>2</v>
      </c>
      <c r="N78" s="93">
        <f>DAY(Table1[[#This Row],[Data_Compra]])</f>
        <v>1</v>
      </c>
      <c r="O78">
        <f>WEEKDAY(Table1[[#This Row],[Data_Compra]],1)</f>
        <v>7</v>
      </c>
      <c r="P78" t="b">
        <f>ISNUMBER(Table1[[#This Row],[Data_Compra]])</f>
        <v>1</v>
      </c>
      <c r="Q78" t="s">
        <v>519</v>
      </c>
      <c r="R78">
        <v>3</v>
      </c>
      <c r="S78" t="s">
        <v>424</v>
      </c>
      <c r="T78" t="b">
        <f>YEAR(Table1[[#This Row],[Data_Compra]])&gt;2024</f>
        <v>1</v>
      </c>
      <c r="U78" t="b">
        <f>IFERROR(AND(ISNUMBER(Table1[[#This Row],[Data_Compra]]),YEAR(Table1[[#This Row],[Data_Compra]])&gt;2000),FALSE)</f>
        <v>1</v>
      </c>
      <c r="V78" s="89">
        <f>IFERROR(EOMONTH(Table1[[#This Row],[Data_Compra]],0),"")</f>
        <v>45716</v>
      </c>
      <c r="W78">
        <f>DATEDIF(Table1[[#This Row],[Data_Compra]],Table1[[#This Row],[Data limite]],"D")</f>
        <v>27</v>
      </c>
    </row>
    <row r="79" spans="1:23">
      <c r="A79">
        <v>27093</v>
      </c>
      <c r="B79" t="s">
        <v>432</v>
      </c>
      <c r="C79" t="s">
        <v>416</v>
      </c>
      <c r="D79" t="s">
        <v>426</v>
      </c>
      <c r="E79">
        <v>154.53</v>
      </c>
      <c r="F79">
        <v>10</v>
      </c>
      <c r="G79">
        <v>1</v>
      </c>
      <c r="H79" t="s">
        <v>409</v>
      </c>
      <c r="I79" t="s">
        <v>397</v>
      </c>
      <c r="J79" t="s">
        <v>428</v>
      </c>
      <c r="K79" s="89">
        <v>45691</v>
      </c>
      <c r="L79">
        <f>YEAR(Table1[[#This Row],[Data_Compra]])</f>
        <v>2025</v>
      </c>
      <c r="M79">
        <f>MONTH(Table1[[#This Row],[Data_Compra]])</f>
        <v>2</v>
      </c>
      <c r="N79" s="93">
        <f>DAY(Table1[[#This Row],[Data_Compra]])</f>
        <v>3</v>
      </c>
      <c r="O79">
        <f>WEEKDAY(Table1[[#This Row],[Data_Compra]],1)</f>
        <v>2</v>
      </c>
      <c r="P79" t="b">
        <f>ISNUMBER(Table1[[#This Row],[Data_Compra]])</f>
        <v>1</v>
      </c>
      <c r="Q79" t="s">
        <v>520</v>
      </c>
      <c r="R79">
        <v>4</v>
      </c>
      <c r="S79" t="s">
        <v>494</v>
      </c>
      <c r="T79" t="b">
        <f>YEAR(Table1[[#This Row],[Data_Compra]])&gt;2024</f>
        <v>1</v>
      </c>
      <c r="U79" t="b">
        <f>IFERROR(AND(ISNUMBER(Table1[[#This Row],[Data_Compra]]),YEAR(Table1[[#This Row],[Data_Compra]])&gt;2000),FALSE)</f>
        <v>1</v>
      </c>
      <c r="V79" s="89">
        <f>IFERROR(EOMONTH(Table1[[#This Row],[Data_Compra]],0),"")</f>
        <v>45716</v>
      </c>
      <c r="W79">
        <f>DATEDIF(Table1[[#This Row],[Data_Compra]],Table1[[#This Row],[Data limite]],"D")</f>
        <v>25</v>
      </c>
    </row>
    <row r="80" spans="1:23">
      <c r="A80">
        <v>12713</v>
      </c>
      <c r="B80" t="s">
        <v>444</v>
      </c>
      <c r="C80" t="s">
        <v>440</v>
      </c>
      <c r="D80" t="s">
        <v>414</v>
      </c>
      <c r="E80">
        <v>402.24</v>
      </c>
      <c r="F80">
        <v>10</v>
      </c>
      <c r="G80">
        <v>3</v>
      </c>
      <c r="H80" t="s">
        <v>463</v>
      </c>
      <c r="I80" t="s">
        <v>437</v>
      </c>
      <c r="J80" t="s">
        <v>398</v>
      </c>
      <c r="K80" s="89">
        <v>45687</v>
      </c>
      <c r="L80">
        <f>YEAR(Table1[[#This Row],[Data_Compra]])</f>
        <v>2025</v>
      </c>
      <c r="M80">
        <f>MONTH(Table1[[#This Row],[Data_Compra]])</f>
        <v>1</v>
      </c>
      <c r="N80" s="93">
        <f>DAY(Table1[[#This Row],[Data_Compra]])</f>
        <v>30</v>
      </c>
      <c r="O80">
        <f>WEEKDAY(Table1[[#This Row],[Data_Compra]],1)</f>
        <v>5</v>
      </c>
      <c r="P80" t="b">
        <f>ISNUMBER(Table1[[#This Row],[Data_Compra]])</f>
        <v>1</v>
      </c>
      <c r="Q80" t="s">
        <v>521</v>
      </c>
      <c r="R80">
        <v>4</v>
      </c>
      <c r="T80" t="b">
        <f>YEAR(Table1[[#This Row],[Data_Compra]])&gt;2024</f>
        <v>1</v>
      </c>
      <c r="U80" t="b">
        <f>IFERROR(AND(ISNUMBER(Table1[[#This Row],[Data_Compra]]),YEAR(Table1[[#This Row],[Data_Compra]])&gt;2000),FALSE)</f>
        <v>1</v>
      </c>
      <c r="V80" s="89">
        <f>IFERROR(EOMONTH(Table1[[#This Row],[Data_Compra]],0),"")</f>
        <v>45688</v>
      </c>
      <c r="W80">
        <f>DATEDIF(Table1[[#This Row],[Data_Compra]],Table1[[#This Row],[Data limite]],"D")</f>
        <v>1</v>
      </c>
    </row>
    <row r="81" spans="1:23">
      <c r="A81">
        <v>40908</v>
      </c>
      <c r="B81" t="s">
        <v>507</v>
      </c>
      <c r="C81" t="s">
        <v>416</v>
      </c>
      <c r="D81" t="s">
        <v>402</v>
      </c>
      <c r="E81">
        <v>702.45</v>
      </c>
      <c r="F81">
        <v>20</v>
      </c>
      <c r="G81">
        <v>3</v>
      </c>
      <c r="H81" t="s">
        <v>463</v>
      </c>
      <c r="I81" t="s">
        <v>397</v>
      </c>
      <c r="J81" t="s">
        <v>398</v>
      </c>
      <c r="K81" s="89">
        <v>45683</v>
      </c>
      <c r="L81">
        <f>YEAR(Table1[[#This Row],[Data_Compra]])</f>
        <v>2025</v>
      </c>
      <c r="M81">
        <f>MONTH(Table1[[#This Row],[Data_Compra]])</f>
        <v>1</v>
      </c>
      <c r="N81" s="93">
        <f>DAY(Table1[[#This Row],[Data_Compra]])</f>
        <v>26</v>
      </c>
      <c r="O81">
        <f>WEEKDAY(Table1[[#This Row],[Data_Compra]],1)</f>
        <v>1</v>
      </c>
      <c r="P81" t="b">
        <f>ISNUMBER(Table1[[#This Row],[Data_Compra]])</f>
        <v>1</v>
      </c>
      <c r="Q81" t="s">
        <v>522</v>
      </c>
      <c r="S81" t="s">
        <v>424</v>
      </c>
      <c r="T81" t="b">
        <f>YEAR(Table1[[#This Row],[Data_Compra]])&gt;2024</f>
        <v>1</v>
      </c>
      <c r="U81" t="b">
        <f>IFERROR(AND(ISNUMBER(Table1[[#This Row],[Data_Compra]]),YEAR(Table1[[#This Row],[Data_Compra]])&gt;2000),FALSE)</f>
        <v>1</v>
      </c>
      <c r="V81" s="89">
        <f>IFERROR(EOMONTH(Table1[[#This Row],[Data_Compra]],0),"")</f>
        <v>45688</v>
      </c>
      <c r="W81">
        <f>DATEDIF(Table1[[#This Row],[Data_Compra]],Table1[[#This Row],[Data limite]],"D")</f>
        <v>5</v>
      </c>
    </row>
    <row r="82" spans="1:23">
      <c r="A82">
        <v>41085</v>
      </c>
      <c r="B82" t="s">
        <v>393</v>
      </c>
      <c r="C82" t="s">
        <v>510</v>
      </c>
      <c r="D82" t="s">
        <v>470</v>
      </c>
      <c r="E82">
        <v>585.53</v>
      </c>
      <c r="F82">
        <v>5</v>
      </c>
      <c r="G82">
        <v>3</v>
      </c>
      <c r="H82" t="s">
        <v>409</v>
      </c>
      <c r="I82" t="s">
        <v>430</v>
      </c>
      <c r="J82" t="s">
        <v>398</v>
      </c>
      <c r="K82" s="89">
        <v>45690</v>
      </c>
      <c r="L82">
        <f>YEAR(Table1[[#This Row],[Data_Compra]])</f>
        <v>2025</v>
      </c>
      <c r="M82">
        <f>MONTH(Table1[[#This Row],[Data_Compra]])</f>
        <v>2</v>
      </c>
      <c r="N82" s="93">
        <f>DAY(Table1[[#This Row],[Data_Compra]])</f>
        <v>2</v>
      </c>
      <c r="O82">
        <f>WEEKDAY(Table1[[#This Row],[Data_Compra]],1)</f>
        <v>1</v>
      </c>
      <c r="P82" t="b">
        <f>ISNUMBER(Table1[[#This Row],[Data_Compra]])</f>
        <v>1</v>
      </c>
      <c r="Q82" t="s">
        <v>523</v>
      </c>
      <c r="R82">
        <v>5</v>
      </c>
      <c r="S82" t="s">
        <v>494</v>
      </c>
      <c r="T82" t="b">
        <f>YEAR(Table1[[#This Row],[Data_Compra]])&gt;2024</f>
        <v>1</v>
      </c>
      <c r="U82" t="b">
        <f>IFERROR(AND(ISNUMBER(Table1[[#This Row],[Data_Compra]]),YEAR(Table1[[#This Row],[Data_Compra]])&gt;2000),FALSE)</f>
        <v>1</v>
      </c>
      <c r="V82" s="89">
        <f>IFERROR(EOMONTH(Table1[[#This Row],[Data_Compra]],0),"")</f>
        <v>45716</v>
      </c>
      <c r="W82">
        <f>DATEDIF(Table1[[#This Row],[Data_Compra]],Table1[[#This Row],[Data limite]],"D")</f>
        <v>26</v>
      </c>
    </row>
    <row r="83" spans="1:23">
      <c r="A83">
        <v>59762</v>
      </c>
      <c r="B83" t="s">
        <v>425</v>
      </c>
      <c r="C83" t="s">
        <v>416</v>
      </c>
      <c r="D83" t="s">
        <v>491</v>
      </c>
      <c r="E83">
        <v>394.69</v>
      </c>
      <c r="F83">
        <v>15</v>
      </c>
      <c r="G83">
        <v>3</v>
      </c>
      <c r="H83" t="s">
        <v>403</v>
      </c>
      <c r="I83" t="s">
        <v>437</v>
      </c>
      <c r="J83" t="s">
        <v>398</v>
      </c>
      <c r="K83" s="89">
        <v>45703</v>
      </c>
      <c r="L83">
        <f>YEAR(Table1[[#This Row],[Data_Compra]])</f>
        <v>2025</v>
      </c>
      <c r="M83">
        <f>MONTH(Table1[[#This Row],[Data_Compra]])</f>
        <v>2</v>
      </c>
      <c r="N83" s="93">
        <f>DAY(Table1[[#This Row],[Data_Compra]])</f>
        <v>15</v>
      </c>
      <c r="O83">
        <f>WEEKDAY(Table1[[#This Row],[Data_Compra]],1)</f>
        <v>7</v>
      </c>
      <c r="P83" t="b">
        <f>ISNUMBER(Table1[[#This Row],[Data_Compra]])</f>
        <v>1</v>
      </c>
      <c r="Q83" t="s">
        <v>524</v>
      </c>
      <c r="R83">
        <v>5</v>
      </c>
      <c r="S83" t="s">
        <v>494</v>
      </c>
      <c r="T83" t="b">
        <f>YEAR(Table1[[#This Row],[Data_Compra]])&gt;2024</f>
        <v>1</v>
      </c>
      <c r="U83" t="b">
        <f>IFERROR(AND(ISNUMBER(Table1[[#This Row],[Data_Compra]]),YEAR(Table1[[#This Row],[Data_Compra]])&gt;2000),FALSE)</f>
        <v>1</v>
      </c>
      <c r="V83" s="89">
        <f>IFERROR(EOMONTH(Table1[[#This Row],[Data_Compra]],0),"")</f>
        <v>45716</v>
      </c>
      <c r="W83">
        <f>DATEDIF(Table1[[#This Row],[Data_Compra]],Table1[[#This Row],[Data limite]],"D")</f>
        <v>13</v>
      </c>
    </row>
    <row r="84" spans="1:23">
      <c r="A84">
        <v>35450</v>
      </c>
      <c r="B84" t="s">
        <v>412</v>
      </c>
      <c r="C84" t="s">
        <v>408</v>
      </c>
      <c r="D84" t="s">
        <v>470</v>
      </c>
      <c r="E84">
        <v>509.54</v>
      </c>
      <c r="F84">
        <v>5</v>
      </c>
      <c r="G84">
        <v>2</v>
      </c>
      <c r="H84" t="s">
        <v>422</v>
      </c>
      <c r="I84" t="s">
        <v>430</v>
      </c>
      <c r="J84" t="s">
        <v>428</v>
      </c>
      <c r="K84" s="89">
        <v>45691</v>
      </c>
      <c r="L84">
        <f>YEAR(Table1[[#This Row],[Data_Compra]])</f>
        <v>2025</v>
      </c>
      <c r="M84">
        <f>MONTH(Table1[[#This Row],[Data_Compra]])</f>
        <v>2</v>
      </c>
      <c r="N84" s="93">
        <f>DAY(Table1[[#This Row],[Data_Compra]])</f>
        <v>3</v>
      </c>
      <c r="O84">
        <f>WEEKDAY(Table1[[#This Row],[Data_Compra]],1)</f>
        <v>2</v>
      </c>
      <c r="P84" t="b">
        <f>ISNUMBER(Table1[[#This Row],[Data_Compra]])</f>
        <v>1</v>
      </c>
      <c r="Q84" t="s">
        <v>525</v>
      </c>
      <c r="T84" t="b">
        <f>YEAR(Table1[[#This Row],[Data_Compra]])&gt;2024</f>
        <v>1</v>
      </c>
      <c r="U84" t="b">
        <f>IFERROR(AND(ISNUMBER(Table1[[#This Row],[Data_Compra]]),YEAR(Table1[[#This Row],[Data_Compra]])&gt;2000),FALSE)</f>
        <v>1</v>
      </c>
      <c r="V84" s="89">
        <f>IFERROR(EOMONTH(Table1[[#This Row],[Data_Compra]],0),"")</f>
        <v>45716</v>
      </c>
      <c r="W84">
        <f>DATEDIF(Table1[[#This Row],[Data_Compra]],Table1[[#This Row],[Data limite]],"D")</f>
        <v>25</v>
      </c>
    </row>
    <row r="85" spans="1:23">
      <c r="A85">
        <v>59990</v>
      </c>
      <c r="B85" t="s">
        <v>412</v>
      </c>
      <c r="C85" t="s">
        <v>421</v>
      </c>
      <c r="D85" t="s">
        <v>414</v>
      </c>
      <c r="E85">
        <v>1244</v>
      </c>
      <c r="F85">
        <v>20</v>
      </c>
      <c r="G85">
        <v>1</v>
      </c>
      <c r="H85" t="s">
        <v>463</v>
      </c>
      <c r="I85" t="s">
        <v>404</v>
      </c>
      <c r="J85" t="s">
        <v>410</v>
      </c>
      <c r="K85" s="89">
        <v>45685</v>
      </c>
      <c r="L85">
        <f>YEAR(Table1[[#This Row],[Data_Compra]])</f>
        <v>2025</v>
      </c>
      <c r="M85">
        <f>MONTH(Table1[[#This Row],[Data_Compra]])</f>
        <v>1</v>
      </c>
      <c r="N85" s="93">
        <f>DAY(Table1[[#This Row],[Data_Compra]])</f>
        <v>28</v>
      </c>
      <c r="O85">
        <f>WEEKDAY(Table1[[#This Row],[Data_Compra]],1)</f>
        <v>3</v>
      </c>
      <c r="P85" t="b">
        <f>ISNUMBER(Table1[[#This Row],[Data_Compra]])</f>
        <v>1</v>
      </c>
      <c r="Q85" t="s">
        <v>526</v>
      </c>
      <c r="R85">
        <v>5</v>
      </c>
      <c r="S85" t="s">
        <v>435</v>
      </c>
      <c r="T85" t="b">
        <f>YEAR(Table1[[#This Row],[Data_Compra]])&gt;2024</f>
        <v>1</v>
      </c>
      <c r="U85" t="b">
        <f>IFERROR(AND(ISNUMBER(Table1[[#This Row],[Data_Compra]]),YEAR(Table1[[#This Row],[Data_Compra]])&gt;2000),FALSE)</f>
        <v>1</v>
      </c>
      <c r="V85" s="89">
        <f>IFERROR(EOMONTH(Table1[[#This Row],[Data_Compra]],0),"")</f>
        <v>45688</v>
      </c>
      <c r="W85">
        <f>DATEDIF(Table1[[#This Row],[Data_Compra]],Table1[[#This Row],[Data limite]],"D")</f>
        <v>3</v>
      </c>
    </row>
    <row r="86" spans="1:23">
      <c r="A86">
        <v>68528</v>
      </c>
      <c r="B86" t="s">
        <v>412</v>
      </c>
      <c r="C86" t="s">
        <v>394</v>
      </c>
      <c r="D86" t="s">
        <v>470</v>
      </c>
      <c r="E86">
        <v>1301.6600000000001</v>
      </c>
      <c r="F86">
        <v>15</v>
      </c>
      <c r="G86">
        <v>3</v>
      </c>
      <c r="H86" t="s">
        <v>427</v>
      </c>
      <c r="I86" t="s">
        <v>397</v>
      </c>
      <c r="J86" t="s">
        <v>405</v>
      </c>
      <c r="K86" s="89">
        <v>45693</v>
      </c>
      <c r="L86">
        <f>YEAR(Table1[[#This Row],[Data_Compra]])</f>
        <v>2025</v>
      </c>
      <c r="M86">
        <f>MONTH(Table1[[#This Row],[Data_Compra]])</f>
        <v>2</v>
      </c>
      <c r="N86" s="93">
        <f>DAY(Table1[[#This Row],[Data_Compra]])</f>
        <v>5</v>
      </c>
      <c r="O86">
        <f>WEEKDAY(Table1[[#This Row],[Data_Compra]],1)</f>
        <v>4</v>
      </c>
      <c r="P86" t="b">
        <f>ISNUMBER(Table1[[#This Row],[Data_Compra]])</f>
        <v>1</v>
      </c>
      <c r="Q86" t="s">
        <v>527</v>
      </c>
      <c r="T86" t="b">
        <f>YEAR(Table1[[#This Row],[Data_Compra]])&gt;2024</f>
        <v>1</v>
      </c>
      <c r="U86" t="b">
        <f>IFERROR(AND(ISNUMBER(Table1[[#This Row],[Data_Compra]]),YEAR(Table1[[#This Row],[Data_Compra]])&gt;2000),FALSE)</f>
        <v>1</v>
      </c>
      <c r="V86" s="89">
        <f>IFERROR(EOMONTH(Table1[[#This Row],[Data_Compra]],0),"")</f>
        <v>45716</v>
      </c>
      <c r="W86">
        <f>DATEDIF(Table1[[#This Row],[Data_Compra]],Table1[[#This Row],[Data limite]],"D")</f>
        <v>23</v>
      </c>
    </row>
    <row r="87" spans="1:23">
      <c r="A87">
        <v>82511</v>
      </c>
      <c r="B87" t="s">
        <v>528</v>
      </c>
      <c r="C87" t="s">
        <v>413</v>
      </c>
      <c r="D87" t="s">
        <v>496</v>
      </c>
      <c r="E87">
        <v>1223.44</v>
      </c>
      <c r="F87">
        <v>15</v>
      </c>
      <c r="G87">
        <v>2</v>
      </c>
      <c r="H87" t="s">
        <v>422</v>
      </c>
      <c r="I87" t="s">
        <v>437</v>
      </c>
      <c r="J87" t="s">
        <v>428</v>
      </c>
      <c r="K87" s="89">
        <v>45693</v>
      </c>
      <c r="L87">
        <f>YEAR(Table1[[#This Row],[Data_Compra]])</f>
        <v>2025</v>
      </c>
      <c r="M87">
        <f>MONTH(Table1[[#This Row],[Data_Compra]])</f>
        <v>2</v>
      </c>
      <c r="N87" s="93">
        <f>DAY(Table1[[#This Row],[Data_Compra]])</f>
        <v>5</v>
      </c>
      <c r="O87">
        <f>WEEKDAY(Table1[[#This Row],[Data_Compra]],1)</f>
        <v>4</v>
      </c>
      <c r="P87" t="b">
        <f>ISNUMBER(Table1[[#This Row],[Data_Compra]])</f>
        <v>1</v>
      </c>
      <c r="Q87" t="s">
        <v>529</v>
      </c>
      <c r="R87">
        <v>4</v>
      </c>
      <c r="S87" t="s">
        <v>424</v>
      </c>
      <c r="T87" t="b">
        <f>YEAR(Table1[[#This Row],[Data_Compra]])&gt;2024</f>
        <v>1</v>
      </c>
      <c r="U87" t="b">
        <f>IFERROR(AND(ISNUMBER(Table1[[#This Row],[Data_Compra]]),YEAR(Table1[[#This Row],[Data_Compra]])&gt;2000),FALSE)</f>
        <v>1</v>
      </c>
      <c r="V87" s="89">
        <f>IFERROR(EOMONTH(Table1[[#This Row],[Data_Compra]],0),"")</f>
        <v>45716</v>
      </c>
      <c r="W87">
        <f>DATEDIF(Table1[[#This Row],[Data_Compra]],Table1[[#This Row],[Data limite]],"D")</f>
        <v>23</v>
      </c>
    </row>
    <row r="88" spans="1:23">
      <c r="A88">
        <v>61497</v>
      </c>
      <c r="B88" t="s">
        <v>432</v>
      </c>
      <c r="C88" t="s">
        <v>421</v>
      </c>
      <c r="D88" t="s">
        <v>414</v>
      </c>
      <c r="E88">
        <v>1224.3699999999999</v>
      </c>
      <c r="F88">
        <v>20</v>
      </c>
      <c r="G88">
        <v>1</v>
      </c>
      <c r="H88" t="s">
        <v>427</v>
      </c>
      <c r="I88" t="s">
        <v>404</v>
      </c>
      <c r="J88" t="s">
        <v>410</v>
      </c>
      <c r="K88" s="89">
        <v>45686</v>
      </c>
      <c r="L88">
        <f>YEAR(Table1[[#This Row],[Data_Compra]])</f>
        <v>2025</v>
      </c>
      <c r="M88">
        <f>MONTH(Table1[[#This Row],[Data_Compra]])</f>
        <v>1</v>
      </c>
      <c r="N88" s="93">
        <f>DAY(Table1[[#This Row],[Data_Compra]])</f>
        <v>29</v>
      </c>
      <c r="O88">
        <f>WEEKDAY(Table1[[#This Row],[Data_Compra]],1)</f>
        <v>4</v>
      </c>
      <c r="P88" t="b">
        <f>ISNUMBER(Table1[[#This Row],[Data_Compra]])</f>
        <v>1</v>
      </c>
      <c r="Q88" t="s">
        <v>530</v>
      </c>
      <c r="R88">
        <v>3</v>
      </c>
      <c r="S88" t="s">
        <v>424</v>
      </c>
      <c r="T88" t="b">
        <f>YEAR(Table1[[#This Row],[Data_Compra]])&gt;2024</f>
        <v>1</v>
      </c>
      <c r="U88" t="b">
        <f>IFERROR(AND(ISNUMBER(Table1[[#This Row],[Data_Compra]]),YEAR(Table1[[#This Row],[Data_Compra]])&gt;2000),FALSE)</f>
        <v>1</v>
      </c>
      <c r="V88" s="89">
        <f>IFERROR(EOMONTH(Table1[[#This Row],[Data_Compra]],0),"")</f>
        <v>45688</v>
      </c>
      <c r="W88">
        <f>DATEDIF(Table1[[#This Row],[Data_Compra]],Table1[[#This Row],[Data limite]],"D")</f>
        <v>2</v>
      </c>
    </row>
    <row r="89" spans="1:23">
      <c r="A89">
        <v>96296</v>
      </c>
      <c r="B89" t="s">
        <v>432</v>
      </c>
      <c r="C89" t="s">
        <v>408</v>
      </c>
      <c r="D89" t="s">
        <v>419</v>
      </c>
      <c r="E89">
        <v>695.88</v>
      </c>
      <c r="F89">
        <v>0</v>
      </c>
      <c r="G89">
        <v>3</v>
      </c>
      <c r="H89" t="s">
        <v>465</v>
      </c>
      <c r="I89" t="s">
        <v>397</v>
      </c>
      <c r="J89" t="s">
        <v>398</v>
      </c>
      <c r="K89" s="89">
        <v>45690</v>
      </c>
      <c r="L89">
        <f>YEAR(Table1[[#This Row],[Data_Compra]])</f>
        <v>2025</v>
      </c>
      <c r="M89">
        <f>MONTH(Table1[[#This Row],[Data_Compra]])</f>
        <v>2</v>
      </c>
      <c r="N89" s="93">
        <f>DAY(Table1[[#This Row],[Data_Compra]])</f>
        <v>2</v>
      </c>
      <c r="O89">
        <f>WEEKDAY(Table1[[#This Row],[Data_Compra]],1)</f>
        <v>1</v>
      </c>
      <c r="P89" t="b">
        <f>ISNUMBER(Table1[[#This Row],[Data_Compra]])</f>
        <v>1</v>
      </c>
      <c r="Q89" t="s">
        <v>531</v>
      </c>
      <c r="R89">
        <v>4</v>
      </c>
      <c r="S89" t="s">
        <v>424</v>
      </c>
      <c r="T89" t="b">
        <f>YEAR(Table1[[#This Row],[Data_Compra]])&gt;2024</f>
        <v>1</v>
      </c>
      <c r="U89" t="b">
        <f>IFERROR(AND(ISNUMBER(Table1[[#This Row],[Data_Compra]]),YEAR(Table1[[#This Row],[Data_Compra]])&gt;2000),FALSE)</f>
        <v>1</v>
      </c>
      <c r="V89" s="89">
        <f>IFERROR(EOMONTH(Table1[[#This Row],[Data_Compra]],0),"")</f>
        <v>45716</v>
      </c>
      <c r="W89">
        <f>DATEDIF(Table1[[#This Row],[Data_Compra]],Table1[[#This Row],[Data limite]],"D")</f>
        <v>26</v>
      </c>
    </row>
    <row r="90" spans="1:23">
      <c r="A90">
        <v>22148</v>
      </c>
      <c r="B90" t="s">
        <v>425</v>
      </c>
      <c r="C90" t="s">
        <v>510</v>
      </c>
      <c r="D90" t="s">
        <v>395</v>
      </c>
      <c r="E90">
        <v>471.85</v>
      </c>
      <c r="F90">
        <v>20</v>
      </c>
      <c r="G90">
        <v>3</v>
      </c>
      <c r="H90" t="s">
        <v>489</v>
      </c>
      <c r="I90" t="s">
        <v>397</v>
      </c>
      <c r="J90" t="s">
        <v>405</v>
      </c>
      <c r="K90" s="89">
        <v>45702</v>
      </c>
      <c r="L90">
        <f>YEAR(Table1[[#This Row],[Data_Compra]])</f>
        <v>2025</v>
      </c>
      <c r="M90">
        <f>MONTH(Table1[[#This Row],[Data_Compra]])</f>
        <v>2</v>
      </c>
      <c r="N90" s="93">
        <f>DAY(Table1[[#This Row],[Data_Compra]])</f>
        <v>14</v>
      </c>
      <c r="O90">
        <f>WEEKDAY(Table1[[#This Row],[Data_Compra]],1)</f>
        <v>6</v>
      </c>
      <c r="P90" t="b">
        <f>ISNUMBER(Table1[[#This Row],[Data_Compra]])</f>
        <v>1</v>
      </c>
      <c r="Q90" t="s">
        <v>532</v>
      </c>
      <c r="R90">
        <v>5</v>
      </c>
      <c r="T90" t="b">
        <f>YEAR(Table1[[#This Row],[Data_Compra]])&gt;2024</f>
        <v>1</v>
      </c>
      <c r="U90" t="b">
        <f>IFERROR(AND(ISNUMBER(Table1[[#This Row],[Data_Compra]]),YEAR(Table1[[#This Row],[Data_Compra]])&gt;2000),FALSE)</f>
        <v>1</v>
      </c>
      <c r="V90" s="89">
        <f>IFERROR(EOMONTH(Table1[[#This Row],[Data_Compra]],0),"")</f>
        <v>45716</v>
      </c>
      <c r="W90">
        <f>DATEDIF(Table1[[#This Row],[Data_Compra]],Table1[[#This Row],[Data limite]],"D")</f>
        <v>14</v>
      </c>
    </row>
    <row r="91" spans="1:23">
      <c r="A91">
        <v>53510</v>
      </c>
      <c r="B91" t="s">
        <v>412</v>
      </c>
      <c r="C91" t="s">
        <v>416</v>
      </c>
      <c r="D91" t="s">
        <v>436</v>
      </c>
      <c r="E91">
        <v>716.97</v>
      </c>
      <c r="F91">
        <v>5</v>
      </c>
      <c r="G91">
        <v>2</v>
      </c>
      <c r="H91" t="s">
        <v>422</v>
      </c>
      <c r="I91" t="s">
        <v>430</v>
      </c>
      <c r="J91" t="s">
        <v>398</v>
      </c>
      <c r="K91" s="89">
        <v>45710</v>
      </c>
      <c r="L91">
        <f>YEAR(Table1[[#This Row],[Data_Compra]])</f>
        <v>2025</v>
      </c>
      <c r="M91">
        <f>MONTH(Table1[[#This Row],[Data_Compra]])</f>
        <v>2</v>
      </c>
      <c r="N91" s="93">
        <f>DAY(Table1[[#This Row],[Data_Compra]])</f>
        <v>22</v>
      </c>
      <c r="O91">
        <f>WEEKDAY(Table1[[#This Row],[Data_Compra]],1)</f>
        <v>7</v>
      </c>
      <c r="P91" t="b">
        <f>ISNUMBER(Table1[[#This Row],[Data_Compra]])</f>
        <v>1</v>
      </c>
      <c r="Q91" t="s">
        <v>533</v>
      </c>
      <c r="R91">
        <v>4</v>
      </c>
      <c r="S91" t="s">
        <v>435</v>
      </c>
      <c r="T91" t="b">
        <f>YEAR(Table1[[#This Row],[Data_Compra]])&gt;2024</f>
        <v>1</v>
      </c>
      <c r="U91" t="b">
        <f>IFERROR(AND(ISNUMBER(Table1[[#This Row],[Data_Compra]]),YEAR(Table1[[#This Row],[Data_Compra]])&gt;2000),FALSE)</f>
        <v>1</v>
      </c>
      <c r="V91" s="89">
        <f>IFERROR(EOMONTH(Table1[[#This Row],[Data_Compra]],0),"")</f>
        <v>45716</v>
      </c>
      <c r="W91">
        <f>DATEDIF(Table1[[#This Row],[Data_Compra]],Table1[[#This Row],[Data limite]],"D")</f>
        <v>6</v>
      </c>
    </row>
    <row r="92" spans="1:23">
      <c r="A92">
        <v>98840</v>
      </c>
      <c r="B92" t="s">
        <v>474</v>
      </c>
      <c r="C92" t="s">
        <v>455</v>
      </c>
      <c r="D92" t="s">
        <v>496</v>
      </c>
      <c r="E92">
        <v>846.9</v>
      </c>
      <c r="F92">
        <v>20</v>
      </c>
      <c r="G92">
        <v>3</v>
      </c>
      <c r="H92" t="s">
        <v>409</v>
      </c>
      <c r="I92" t="s">
        <v>430</v>
      </c>
      <c r="J92" t="s">
        <v>405</v>
      </c>
      <c r="K92" s="89">
        <v>45703</v>
      </c>
      <c r="L92">
        <f>YEAR(Table1[[#This Row],[Data_Compra]])</f>
        <v>2025</v>
      </c>
      <c r="M92">
        <f>MONTH(Table1[[#This Row],[Data_Compra]])</f>
        <v>2</v>
      </c>
      <c r="N92" s="93">
        <f>DAY(Table1[[#This Row],[Data_Compra]])</f>
        <v>15</v>
      </c>
      <c r="O92">
        <f>WEEKDAY(Table1[[#This Row],[Data_Compra]],1)</f>
        <v>7</v>
      </c>
      <c r="P92" t="b">
        <f>ISNUMBER(Table1[[#This Row],[Data_Compra]])</f>
        <v>1</v>
      </c>
      <c r="Q92" t="s">
        <v>534</v>
      </c>
      <c r="R92">
        <v>5</v>
      </c>
      <c r="S92" t="s">
        <v>407</v>
      </c>
      <c r="T92" t="b">
        <f>YEAR(Table1[[#This Row],[Data_Compra]])&gt;2024</f>
        <v>1</v>
      </c>
      <c r="U92" t="b">
        <f>IFERROR(AND(ISNUMBER(Table1[[#This Row],[Data_Compra]]),YEAR(Table1[[#This Row],[Data_Compra]])&gt;2000),FALSE)</f>
        <v>1</v>
      </c>
      <c r="V92" s="89">
        <f>IFERROR(EOMONTH(Table1[[#This Row],[Data_Compra]],0),"")</f>
        <v>45716</v>
      </c>
      <c r="W92">
        <f>DATEDIF(Table1[[#This Row],[Data_Compra]],Table1[[#This Row],[Data limite]],"D")</f>
        <v>13</v>
      </c>
    </row>
    <row r="93" spans="1:23">
      <c r="A93">
        <v>55274</v>
      </c>
      <c r="B93" t="s">
        <v>444</v>
      </c>
      <c r="C93" t="s">
        <v>408</v>
      </c>
      <c r="D93" t="s">
        <v>402</v>
      </c>
      <c r="E93">
        <v>802.49</v>
      </c>
      <c r="F93">
        <v>15</v>
      </c>
      <c r="G93">
        <v>1</v>
      </c>
      <c r="H93" t="s">
        <v>409</v>
      </c>
      <c r="I93" t="s">
        <v>397</v>
      </c>
      <c r="J93" t="s">
        <v>410</v>
      </c>
      <c r="K93" s="89">
        <v>45696</v>
      </c>
      <c r="L93">
        <f>YEAR(Table1[[#This Row],[Data_Compra]])</f>
        <v>2025</v>
      </c>
      <c r="M93">
        <f>MONTH(Table1[[#This Row],[Data_Compra]])</f>
        <v>2</v>
      </c>
      <c r="N93" s="93">
        <f>DAY(Table1[[#This Row],[Data_Compra]])</f>
        <v>8</v>
      </c>
      <c r="O93">
        <f>WEEKDAY(Table1[[#This Row],[Data_Compra]],1)</f>
        <v>7</v>
      </c>
      <c r="P93" t="b">
        <f>ISNUMBER(Table1[[#This Row],[Data_Compra]])</f>
        <v>1</v>
      </c>
      <c r="Q93" t="s">
        <v>535</v>
      </c>
      <c r="S93" t="s">
        <v>407</v>
      </c>
      <c r="T93" t="b">
        <f>YEAR(Table1[[#This Row],[Data_Compra]])&gt;2024</f>
        <v>1</v>
      </c>
      <c r="U93" t="b">
        <f>IFERROR(AND(ISNUMBER(Table1[[#This Row],[Data_Compra]]),YEAR(Table1[[#This Row],[Data_Compra]])&gt;2000),FALSE)</f>
        <v>1</v>
      </c>
      <c r="V93" s="89">
        <f>IFERROR(EOMONTH(Table1[[#This Row],[Data_Compra]],0),"")</f>
        <v>45716</v>
      </c>
      <c r="W93">
        <f>DATEDIF(Table1[[#This Row],[Data_Compra]],Table1[[#This Row],[Data limite]],"D")</f>
        <v>20</v>
      </c>
    </row>
    <row r="94" spans="1:23">
      <c r="A94">
        <v>59883</v>
      </c>
      <c r="B94" t="s">
        <v>454</v>
      </c>
      <c r="C94" t="s">
        <v>394</v>
      </c>
      <c r="D94" t="s">
        <v>436</v>
      </c>
      <c r="E94">
        <v>1397.03</v>
      </c>
      <c r="F94">
        <v>0</v>
      </c>
      <c r="G94">
        <v>2</v>
      </c>
      <c r="H94" t="s">
        <v>396</v>
      </c>
      <c r="I94" t="s">
        <v>404</v>
      </c>
      <c r="J94" t="s">
        <v>428</v>
      </c>
      <c r="K94" s="89">
        <v>45702</v>
      </c>
      <c r="L94">
        <f>YEAR(Table1[[#This Row],[Data_Compra]])</f>
        <v>2025</v>
      </c>
      <c r="M94">
        <f>MONTH(Table1[[#This Row],[Data_Compra]])</f>
        <v>2</v>
      </c>
      <c r="N94" s="93">
        <f>DAY(Table1[[#This Row],[Data_Compra]])</f>
        <v>14</v>
      </c>
      <c r="O94">
        <f>WEEKDAY(Table1[[#This Row],[Data_Compra]],1)</f>
        <v>6</v>
      </c>
      <c r="P94" t="b">
        <f>ISNUMBER(Table1[[#This Row],[Data_Compra]])</f>
        <v>1</v>
      </c>
      <c r="Q94" t="s">
        <v>536</v>
      </c>
      <c r="R94">
        <v>4</v>
      </c>
      <c r="S94" t="s">
        <v>424</v>
      </c>
      <c r="T94" t="b">
        <f>YEAR(Table1[[#This Row],[Data_Compra]])&gt;2024</f>
        <v>1</v>
      </c>
      <c r="U94" t="b">
        <f>IFERROR(AND(ISNUMBER(Table1[[#This Row],[Data_Compra]]),YEAR(Table1[[#This Row],[Data_Compra]])&gt;2000),FALSE)</f>
        <v>1</v>
      </c>
      <c r="V94" s="89">
        <f>IFERROR(EOMONTH(Table1[[#This Row],[Data_Compra]],0),"")</f>
        <v>45716</v>
      </c>
      <c r="W94">
        <f>DATEDIF(Table1[[#This Row],[Data_Compra]],Table1[[#This Row],[Data limite]],"D")</f>
        <v>14</v>
      </c>
    </row>
    <row r="95" spans="1:23">
      <c r="A95">
        <v>52160</v>
      </c>
      <c r="B95" t="s">
        <v>444</v>
      </c>
      <c r="C95" t="s">
        <v>515</v>
      </c>
      <c r="D95" t="s">
        <v>402</v>
      </c>
      <c r="E95">
        <v>1358.9</v>
      </c>
      <c r="F95">
        <v>20</v>
      </c>
      <c r="G95">
        <v>1</v>
      </c>
      <c r="H95" t="s">
        <v>463</v>
      </c>
      <c r="I95" t="s">
        <v>397</v>
      </c>
      <c r="J95" t="s">
        <v>405</v>
      </c>
      <c r="K95" s="89">
        <v>45705</v>
      </c>
      <c r="L95">
        <f>YEAR(Table1[[#This Row],[Data_Compra]])</f>
        <v>2025</v>
      </c>
      <c r="M95">
        <f>MONTH(Table1[[#This Row],[Data_Compra]])</f>
        <v>2</v>
      </c>
      <c r="N95" s="93">
        <f>DAY(Table1[[#This Row],[Data_Compra]])</f>
        <v>17</v>
      </c>
      <c r="O95">
        <f>WEEKDAY(Table1[[#This Row],[Data_Compra]],1)</f>
        <v>2</v>
      </c>
      <c r="P95" t="b">
        <f>ISNUMBER(Table1[[#This Row],[Data_Compra]])</f>
        <v>1</v>
      </c>
      <c r="Q95" t="s">
        <v>537</v>
      </c>
      <c r="S95" t="s">
        <v>494</v>
      </c>
      <c r="T95" t="b">
        <f>YEAR(Table1[[#This Row],[Data_Compra]])&gt;2024</f>
        <v>1</v>
      </c>
      <c r="U95" t="b">
        <f>IFERROR(AND(ISNUMBER(Table1[[#This Row],[Data_Compra]]),YEAR(Table1[[#This Row],[Data_Compra]])&gt;2000),FALSE)</f>
        <v>1</v>
      </c>
      <c r="V95" s="89">
        <f>IFERROR(EOMONTH(Table1[[#This Row],[Data_Compra]],0),"")</f>
        <v>45716</v>
      </c>
      <c r="W95">
        <f>DATEDIF(Table1[[#This Row],[Data_Compra]],Table1[[#This Row],[Data limite]],"D")</f>
        <v>11</v>
      </c>
    </row>
    <row r="96" spans="1:23">
      <c r="A96">
        <v>24752</v>
      </c>
      <c r="B96" t="s">
        <v>528</v>
      </c>
      <c r="C96" t="s">
        <v>401</v>
      </c>
      <c r="D96" t="s">
        <v>470</v>
      </c>
      <c r="E96">
        <v>670.39</v>
      </c>
      <c r="F96">
        <v>20</v>
      </c>
      <c r="G96">
        <v>2</v>
      </c>
      <c r="H96" t="s">
        <v>403</v>
      </c>
      <c r="I96" t="s">
        <v>397</v>
      </c>
      <c r="J96" t="s">
        <v>405</v>
      </c>
      <c r="K96" s="89">
        <v>45696</v>
      </c>
      <c r="L96">
        <f>YEAR(Table1[[#This Row],[Data_Compra]])</f>
        <v>2025</v>
      </c>
      <c r="M96">
        <f>MONTH(Table1[[#This Row],[Data_Compra]])</f>
        <v>2</v>
      </c>
      <c r="N96" s="93">
        <f>DAY(Table1[[#This Row],[Data_Compra]])</f>
        <v>8</v>
      </c>
      <c r="O96">
        <f>WEEKDAY(Table1[[#This Row],[Data_Compra]],1)</f>
        <v>7</v>
      </c>
      <c r="P96" t="b">
        <f>ISNUMBER(Table1[[#This Row],[Data_Compra]])</f>
        <v>1</v>
      </c>
      <c r="Q96" t="s">
        <v>538</v>
      </c>
      <c r="R96">
        <v>4</v>
      </c>
      <c r="S96" t="s">
        <v>494</v>
      </c>
      <c r="T96" t="b">
        <f>YEAR(Table1[[#This Row],[Data_Compra]])&gt;2024</f>
        <v>1</v>
      </c>
      <c r="U96" t="b">
        <f>IFERROR(AND(ISNUMBER(Table1[[#This Row],[Data_Compra]]),YEAR(Table1[[#This Row],[Data_Compra]])&gt;2000),FALSE)</f>
        <v>1</v>
      </c>
      <c r="V96" s="89">
        <f>IFERROR(EOMONTH(Table1[[#This Row],[Data_Compra]],0),"")</f>
        <v>45716</v>
      </c>
      <c r="W96">
        <f>DATEDIF(Table1[[#This Row],[Data_Compra]],Table1[[#This Row],[Data limite]],"D")</f>
        <v>20</v>
      </c>
    </row>
    <row r="97" spans="1:23">
      <c r="A97">
        <v>15356</v>
      </c>
      <c r="B97" t="s">
        <v>412</v>
      </c>
      <c r="C97" t="s">
        <v>413</v>
      </c>
      <c r="D97" t="s">
        <v>402</v>
      </c>
      <c r="E97">
        <v>1412.69</v>
      </c>
      <c r="F97">
        <v>15</v>
      </c>
      <c r="G97">
        <v>2</v>
      </c>
      <c r="H97" t="s">
        <v>465</v>
      </c>
      <c r="I97" t="s">
        <v>430</v>
      </c>
      <c r="J97" t="s">
        <v>405</v>
      </c>
      <c r="K97" s="89">
        <v>45699</v>
      </c>
      <c r="L97">
        <f>YEAR(Table1[[#This Row],[Data_Compra]])</f>
        <v>2025</v>
      </c>
      <c r="M97">
        <f>MONTH(Table1[[#This Row],[Data_Compra]])</f>
        <v>2</v>
      </c>
      <c r="N97" s="93">
        <f>DAY(Table1[[#This Row],[Data_Compra]])</f>
        <v>11</v>
      </c>
      <c r="O97">
        <f>WEEKDAY(Table1[[#This Row],[Data_Compra]],1)</f>
        <v>3</v>
      </c>
      <c r="P97" t="b">
        <f>ISNUMBER(Table1[[#This Row],[Data_Compra]])</f>
        <v>1</v>
      </c>
      <c r="Q97" t="s">
        <v>539</v>
      </c>
      <c r="R97">
        <v>4</v>
      </c>
      <c r="S97" t="s">
        <v>424</v>
      </c>
      <c r="T97" t="b">
        <f>YEAR(Table1[[#This Row],[Data_Compra]])&gt;2024</f>
        <v>1</v>
      </c>
      <c r="U97" t="b">
        <f>IFERROR(AND(ISNUMBER(Table1[[#This Row],[Data_Compra]]),YEAR(Table1[[#This Row],[Data_Compra]])&gt;2000),FALSE)</f>
        <v>1</v>
      </c>
      <c r="V97" s="89">
        <f>IFERROR(EOMONTH(Table1[[#This Row],[Data_Compra]],0),"")</f>
        <v>45716</v>
      </c>
      <c r="W97">
        <f>DATEDIF(Table1[[#This Row],[Data_Compra]],Table1[[#This Row],[Data limite]],"D")</f>
        <v>17</v>
      </c>
    </row>
    <row r="98" spans="1:23">
      <c r="A98">
        <v>52178</v>
      </c>
      <c r="B98" t="s">
        <v>400</v>
      </c>
      <c r="C98" t="s">
        <v>515</v>
      </c>
      <c r="D98" t="s">
        <v>414</v>
      </c>
      <c r="E98">
        <v>1476.24</v>
      </c>
      <c r="F98">
        <v>15</v>
      </c>
      <c r="G98">
        <v>1</v>
      </c>
      <c r="H98" t="s">
        <v>427</v>
      </c>
      <c r="I98" t="s">
        <v>437</v>
      </c>
      <c r="J98" t="s">
        <v>398</v>
      </c>
      <c r="K98" s="89">
        <v>45706</v>
      </c>
      <c r="L98">
        <f>YEAR(Table1[[#This Row],[Data_Compra]])</f>
        <v>2025</v>
      </c>
      <c r="M98">
        <f>MONTH(Table1[[#This Row],[Data_Compra]])</f>
        <v>2</v>
      </c>
      <c r="N98" s="93">
        <f>DAY(Table1[[#This Row],[Data_Compra]])</f>
        <v>18</v>
      </c>
      <c r="O98">
        <f>WEEKDAY(Table1[[#This Row],[Data_Compra]],1)</f>
        <v>3</v>
      </c>
      <c r="P98" t="b">
        <f>ISNUMBER(Table1[[#This Row],[Data_Compra]])</f>
        <v>1</v>
      </c>
      <c r="Q98" t="s">
        <v>540</v>
      </c>
      <c r="R98">
        <v>3</v>
      </c>
      <c r="S98" t="s">
        <v>494</v>
      </c>
      <c r="T98" t="b">
        <f>YEAR(Table1[[#This Row],[Data_Compra]])&gt;2024</f>
        <v>1</v>
      </c>
      <c r="U98" t="b">
        <f>IFERROR(AND(ISNUMBER(Table1[[#This Row],[Data_Compra]]),YEAR(Table1[[#This Row],[Data_Compra]])&gt;2000),FALSE)</f>
        <v>1</v>
      </c>
      <c r="V98" s="89">
        <f>IFERROR(EOMONTH(Table1[[#This Row],[Data_Compra]],0),"")</f>
        <v>45716</v>
      </c>
      <c r="W98">
        <f>DATEDIF(Table1[[#This Row],[Data_Compra]],Table1[[#This Row],[Data limite]],"D")</f>
        <v>10</v>
      </c>
    </row>
    <row r="99" spans="1:23">
      <c r="A99">
        <v>48133</v>
      </c>
      <c r="B99" t="s">
        <v>474</v>
      </c>
      <c r="C99" t="s">
        <v>440</v>
      </c>
      <c r="D99" t="s">
        <v>496</v>
      </c>
      <c r="E99">
        <v>565.55999999999995</v>
      </c>
      <c r="F99">
        <v>15</v>
      </c>
      <c r="G99">
        <v>1</v>
      </c>
      <c r="H99" t="s">
        <v>403</v>
      </c>
      <c r="I99" t="s">
        <v>404</v>
      </c>
      <c r="J99" t="s">
        <v>405</v>
      </c>
      <c r="K99" s="89">
        <v>45698</v>
      </c>
      <c r="L99">
        <f>YEAR(Table1[[#This Row],[Data_Compra]])</f>
        <v>2025</v>
      </c>
      <c r="M99">
        <f>MONTH(Table1[[#This Row],[Data_Compra]])</f>
        <v>2</v>
      </c>
      <c r="N99" s="93">
        <f>DAY(Table1[[#This Row],[Data_Compra]])</f>
        <v>10</v>
      </c>
      <c r="O99">
        <f>WEEKDAY(Table1[[#This Row],[Data_Compra]],1)</f>
        <v>2</v>
      </c>
      <c r="P99" t="b">
        <f>ISNUMBER(Table1[[#This Row],[Data_Compra]])</f>
        <v>1</v>
      </c>
      <c r="Q99" t="s">
        <v>541</v>
      </c>
      <c r="R99">
        <v>5</v>
      </c>
      <c r="S99" t="s">
        <v>424</v>
      </c>
      <c r="T99" t="b">
        <f>YEAR(Table1[[#This Row],[Data_Compra]])&gt;2024</f>
        <v>1</v>
      </c>
      <c r="U99" t="b">
        <f>IFERROR(AND(ISNUMBER(Table1[[#This Row],[Data_Compra]]),YEAR(Table1[[#This Row],[Data_Compra]])&gt;2000),FALSE)</f>
        <v>1</v>
      </c>
      <c r="V99" s="89">
        <f>IFERROR(EOMONTH(Table1[[#This Row],[Data_Compra]],0),"")</f>
        <v>45716</v>
      </c>
      <c r="W99">
        <f>DATEDIF(Table1[[#This Row],[Data_Compra]],Table1[[#This Row],[Data limite]],"D")</f>
        <v>18</v>
      </c>
    </row>
    <row r="100" spans="1:23">
      <c r="A100">
        <v>21717</v>
      </c>
      <c r="B100" t="s">
        <v>444</v>
      </c>
      <c r="C100" t="s">
        <v>455</v>
      </c>
      <c r="D100" t="s">
        <v>419</v>
      </c>
      <c r="E100">
        <v>896.45</v>
      </c>
      <c r="F100">
        <v>20</v>
      </c>
      <c r="G100">
        <v>3</v>
      </c>
      <c r="H100" t="s">
        <v>463</v>
      </c>
      <c r="I100" t="s">
        <v>397</v>
      </c>
      <c r="J100" t="s">
        <v>428</v>
      </c>
      <c r="K100" s="89">
        <v>45684</v>
      </c>
      <c r="L100">
        <f>YEAR(Table1[[#This Row],[Data_Compra]])</f>
        <v>2025</v>
      </c>
      <c r="M100">
        <f>MONTH(Table1[[#This Row],[Data_Compra]])</f>
        <v>1</v>
      </c>
      <c r="N100" s="93">
        <f>DAY(Table1[[#This Row],[Data_Compra]])</f>
        <v>27</v>
      </c>
      <c r="O100">
        <f>WEEKDAY(Table1[[#This Row],[Data_Compra]],1)</f>
        <v>2</v>
      </c>
      <c r="P100" t="b">
        <f>ISNUMBER(Table1[[#This Row],[Data_Compra]])</f>
        <v>1</v>
      </c>
      <c r="Q100" t="s">
        <v>542</v>
      </c>
      <c r="S100" t="s">
        <v>435</v>
      </c>
      <c r="T100" t="b">
        <f>YEAR(Table1[[#This Row],[Data_Compra]])&gt;2024</f>
        <v>1</v>
      </c>
      <c r="U100" t="b">
        <f>IFERROR(AND(ISNUMBER(Table1[[#This Row],[Data_Compra]]),YEAR(Table1[[#This Row],[Data_Compra]])&gt;2000),FALSE)</f>
        <v>1</v>
      </c>
      <c r="V100" s="89">
        <f>IFERROR(EOMONTH(Table1[[#This Row],[Data_Compra]],0),"")</f>
        <v>45688</v>
      </c>
      <c r="W100">
        <f>DATEDIF(Table1[[#This Row],[Data_Compra]],Table1[[#This Row],[Data limite]],"D")</f>
        <v>4</v>
      </c>
    </row>
    <row r="101" spans="1:23">
      <c r="A101">
        <v>55070</v>
      </c>
      <c r="B101" t="s">
        <v>425</v>
      </c>
      <c r="C101" t="s">
        <v>515</v>
      </c>
      <c r="D101" t="s">
        <v>426</v>
      </c>
      <c r="E101">
        <v>1341.8</v>
      </c>
      <c r="F101">
        <v>20</v>
      </c>
      <c r="G101">
        <v>2</v>
      </c>
      <c r="H101" t="s">
        <v>409</v>
      </c>
      <c r="I101" t="s">
        <v>430</v>
      </c>
      <c r="J101" t="s">
        <v>398</v>
      </c>
      <c r="K101" s="89">
        <v>45702</v>
      </c>
      <c r="L101">
        <f>YEAR(Table1[[#This Row],[Data_Compra]])</f>
        <v>2025</v>
      </c>
      <c r="M101">
        <f>MONTH(Table1[[#This Row],[Data_Compra]])</f>
        <v>2</v>
      </c>
      <c r="N101" s="93">
        <f>DAY(Table1[[#This Row],[Data_Compra]])</f>
        <v>14</v>
      </c>
      <c r="O101">
        <f>WEEKDAY(Table1[[#This Row],[Data_Compra]],1)</f>
        <v>6</v>
      </c>
      <c r="P101" t="b">
        <f>ISNUMBER(Table1[[#This Row],[Data_Compra]])</f>
        <v>1</v>
      </c>
      <c r="Q101" t="s">
        <v>543</v>
      </c>
      <c r="R101">
        <v>3</v>
      </c>
      <c r="S101" t="s">
        <v>435</v>
      </c>
      <c r="T101" t="b">
        <f>YEAR(Table1[[#This Row],[Data_Compra]])&gt;2024</f>
        <v>1</v>
      </c>
      <c r="U101" t="b">
        <f>IFERROR(AND(ISNUMBER(Table1[[#This Row],[Data_Compra]]),YEAR(Table1[[#This Row],[Data_Compra]])&gt;2000),FALSE)</f>
        <v>1</v>
      </c>
      <c r="V101" s="89">
        <f>IFERROR(EOMONTH(Table1[[#This Row],[Data_Compra]],0),"")</f>
        <v>45716</v>
      </c>
      <c r="W101">
        <f>DATEDIF(Table1[[#This Row],[Data_Compra]],Table1[[#This Row],[Data limite]],"D")</f>
        <v>14</v>
      </c>
    </row>
    <row r="102" spans="1:23">
      <c r="A102">
        <v>42153</v>
      </c>
      <c r="B102" t="s">
        <v>432</v>
      </c>
      <c r="C102" t="s">
        <v>394</v>
      </c>
      <c r="D102" t="s">
        <v>433</v>
      </c>
      <c r="E102">
        <v>519.48</v>
      </c>
      <c r="F102">
        <v>15</v>
      </c>
      <c r="G102">
        <v>2</v>
      </c>
      <c r="H102" t="s">
        <v>403</v>
      </c>
      <c r="I102" t="s">
        <v>430</v>
      </c>
      <c r="J102" t="s">
        <v>410</v>
      </c>
      <c r="K102" s="89">
        <v>45698</v>
      </c>
      <c r="L102">
        <f>YEAR(Table1[[#This Row],[Data_Compra]])</f>
        <v>2025</v>
      </c>
      <c r="M102">
        <f>MONTH(Table1[[#This Row],[Data_Compra]])</f>
        <v>2</v>
      </c>
      <c r="N102" s="93">
        <f>DAY(Table1[[#This Row],[Data_Compra]])</f>
        <v>10</v>
      </c>
      <c r="O102">
        <f>WEEKDAY(Table1[[#This Row],[Data_Compra]],1)</f>
        <v>2</v>
      </c>
      <c r="P102" t="b">
        <f>ISNUMBER(Table1[[#This Row],[Data_Compra]])</f>
        <v>1</v>
      </c>
      <c r="Q102" t="s">
        <v>544</v>
      </c>
      <c r="R102">
        <v>3</v>
      </c>
      <c r="S102" t="s">
        <v>407</v>
      </c>
      <c r="T102" t="b">
        <f>YEAR(Table1[[#This Row],[Data_Compra]])&gt;2024</f>
        <v>1</v>
      </c>
      <c r="U102" t="b">
        <f>IFERROR(AND(ISNUMBER(Table1[[#This Row],[Data_Compra]]),YEAR(Table1[[#This Row],[Data_Compra]])&gt;2000),FALSE)</f>
        <v>1</v>
      </c>
      <c r="V102" s="89">
        <f>IFERROR(EOMONTH(Table1[[#This Row],[Data_Compra]],0),"")</f>
        <v>45716</v>
      </c>
      <c r="W102">
        <f>DATEDIF(Table1[[#This Row],[Data_Compra]],Table1[[#This Row],[Data limite]],"D")</f>
        <v>18</v>
      </c>
    </row>
    <row r="103" spans="1:23">
      <c r="A103">
        <v>53884</v>
      </c>
      <c r="B103" t="s">
        <v>412</v>
      </c>
      <c r="C103" t="s">
        <v>440</v>
      </c>
      <c r="D103" t="s">
        <v>496</v>
      </c>
      <c r="E103">
        <v>1132.6300000000001</v>
      </c>
      <c r="F103">
        <v>0</v>
      </c>
      <c r="G103">
        <v>1</v>
      </c>
      <c r="H103" t="s">
        <v>427</v>
      </c>
      <c r="I103" t="s">
        <v>430</v>
      </c>
      <c r="J103" t="s">
        <v>398</v>
      </c>
      <c r="K103" s="89">
        <v>45705</v>
      </c>
      <c r="L103">
        <f>YEAR(Table1[[#This Row],[Data_Compra]])</f>
        <v>2025</v>
      </c>
      <c r="M103">
        <f>MONTH(Table1[[#This Row],[Data_Compra]])</f>
        <v>2</v>
      </c>
      <c r="N103" s="93">
        <f>DAY(Table1[[#This Row],[Data_Compra]])</f>
        <v>17</v>
      </c>
      <c r="O103">
        <f>WEEKDAY(Table1[[#This Row],[Data_Compra]],1)</f>
        <v>2</v>
      </c>
      <c r="P103" t="b">
        <f>ISNUMBER(Table1[[#This Row],[Data_Compra]])</f>
        <v>1</v>
      </c>
      <c r="Q103" t="s">
        <v>545</v>
      </c>
      <c r="R103">
        <v>3</v>
      </c>
      <c r="S103" t="s">
        <v>435</v>
      </c>
      <c r="T103" t="b">
        <f>YEAR(Table1[[#This Row],[Data_Compra]])&gt;2024</f>
        <v>1</v>
      </c>
      <c r="U103" t="b">
        <f>IFERROR(AND(ISNUMBER(Table1[[#This Row],[Data_Compra]]),YEAR(Table1[[#This Row],[Data_Compra]])&gt;2000),FALSE)</f>
        <v>1</v>
      </c>
      <c r="V103" s="89">
        <f>IFERROR(EOMONTH(Table1[[#This Row],[Data_Compra]],0),"")</f>
        <v>45716</v>
      </c>
      <c r="W103">
        <f>DATEDIF(Table1[[#This Row],[Data_Compra]],Table1[[#This Row],[Data limite]],"D")</f>
        <v>11</v>
      </c>
    </row>
    <row r="104" spans="1:23">
      <c r="A104">
        <v>28474</v>
      </c>
      <c r="B104" t="s">
        <v>412</v>
      </c>
      <c r="C104" t="s">
        <v>421</v>
      </c>
      <c r="D104" t="s">
        <v>496</v>
      </c>
      <c r="E104">
        <v>1490.48</v>
      </c>
      <c r="F104">
        <v>20</v>
      </c>
      <c r="G104">
        <v>3</v>
      </c>
      <c r="H104" t="s">
        <v>409</v>
      </c>
      <c r="I104" t="s">
        <v>437</v>
      </c>
      <c r="J104" t="s">
        <v>410</v>
      </c>
      <c r="K104" s="89">
        <v>45693</v>
      </c>
      <c r="L104">
        <f>YEAR(Table1[[#This Row],[Data_Compra]])</f>
        <v>2025</v>
      </c>
      <c r="M104">
        <f>MONTH(Table1[[#This Row],[Data_Compra]])</f>
        <v>2</v>
      </c>
      <c r="N104" s="93">
        <f>DAY(Table1[[#This Row],[Data_Compra]])</f>
        <v>5</v>
      </c>
      <c r="O104">
        <f>WEEKDAY(Table1[[#This Row],[Data_Compra]],1)</f>
        <v>4</v>
      </c>
      <c r="P104" t="b">
        <f>ISNUMBER(Table1[[#This Row],[Data_Compra]])</f>
        <v>1</v>
      </c>
      <c r="Q104" t="s">
        <v>546</v>
      </c>
      <c r="R104">
        <v>4</v>
      </c>
      <c r="S104" t="s">
        <v>494</v>
      </c>
      <c r="T104" t="b">
        <f>YEAR(Table1[[#This Row],[Data_Compra]])&gt;2024</f>
        <v>1</v>
      </c>
      <c r="U104" t="b">
        <f>IFERROR(AND(ISNUMBER(Table1[[#This Row],[Data_Compra]]),YEAR(Table1[[#This Row],[Data_Compra]])&gt;2000),FALSE)</f>
        <v>1</v>
      </c>
      <c r="V104" s="89">
        <f>IFERROR(EOMONTH(Table1[[#This Row],[Data_Compra]],0),"")</f>
        <v>45716</v>
      </c>
      <c r="W104">
        <f>DATEDIF(Table1[[#This Row],[Data_Compra]],Table1[[#This Row],[Data limite]],"D")</f>
        <v>23</v>
      </c>
    </row>
    <row r="105" spans="1:23">
      <c r="A105">
        <v>92047</v>
      </c>
      <c r="B105" t="s">
        <v>393</v>
      </c>
      <c r="C105" t="s">
        <v>413</v>
      </c>
      <c r="D105" t="s">
        <v>414</v>
      </c>
      <c r="E105">
        <v>983.88</v>
      </c>
      <c r="F105">
        <v>10</v>
      </c>
      <c r="G105">
        <v>2</v>
      </c>
      <c r="H105" t="s">
        <v>409</v>
      </c>
      <c r="I105" t="s">
        <v>397</v>
      </c>
      <c r="J105" t="s">
        <v>398</v>
      </c>
      <c r="K105" s="89">
        <v>45686</v>
      </c>
      <c r="L105">
        <f>YEAR(Table1[[#This Row],[Data_Compra]])</f>
        <v>2025</v>
      </c>
      <c r="M105">
        <f>MONTH(Table1[[#This Row],[Data_Compra]])</f>
        <v>1</v>
      </c>
      <c r="N105" s="93">
        <f>DAY(Table1[[#This Row],[Data_Compra]])</f>
        <v>29</v>
      </c>
      <c r="O105">
        <f>WEEKDAY(Table1[[#This Row],[Data_Compra]],1)</f>
        <v>4</v>
      </c>
      <c r="P105" t="b">
        <f>ISNUMBER(Table1[[#This Row],[Data_Compra]])</f>
        <v>1</v>
      </c>
      <c r="Q105" t="s">
        <v>547</v>
      </c>
      <c r="R105">
        <v>4</v>
      </c>
      <c r="S105" t="s">
        <v>435</v>
      </c>
      <c r="T105" t="b">
        <f>YEAR(Table1[[#This Row],[Data_Compra]])&gt;2024</f>
        <v>1</v>
      </c>
      <c r="U105" t="b">
        <f>IFERROR(AND(ISNUMBER(Table1[[#This Row],[Data_Compra]]),YEAR(Table1[[#This Row],[Data_Compra]])&gt;2000),FALSE)</f>
        <v>1</v>
      </c>
      <c r="V105" s="89">
        <f>IFERROR(EOMONTH(Table1[[#This Row],[Data_Compra]],0),"")</f>
        <v>45688</v>
      </c>
      <c r="W105">
        <f>DATEDIF(Table1[[#This Row],[Data_Compra]],Table1[[#This Row],[Data limite]],"D")</f>
        <v>2</v>
      </c>
    </row>
    <row r="106" spans="1:23">
      <c r="A106">
        <v>23987</v>
      </c>
      <c r="B106" t="s">
        <v>507</v>
      </c>
      <c r="C106" t="s">
        <v>440</v>
      </c>
      <c r="D106" t="s">
        <v>395</v>
      </c>
      <c r="E106">
        <v>1406.53</v>
      </c>
      <c r="F106">
        <v>0</v>
      </c>
      <c r="G106">
        <v>2</v>
      </c>
      <c r="H106" t="s">
        <v>465</v>
      </c>
      <c r="I106" t="s">
        <v>404</v>
      </c>
      <c r="J106" t="s">
        <v>410</v>
      </c>
      <c r="K106" s="89">
        <v>45704</v>
      </c>
      <c r="L106">
        <f>YEAR(Table1[[#This Row],[Data_Compra]])</f>
        <v>2025</v>
      </c>
      <c r="M106">
        <f>MONTH(Table1[[#This Row],[Data_Compra]])</f>
        <v>2</v>
      </c>
      <c r="N106" s="93">
        <f>DAY(Table1[[#This Row],[Data_Compra]])</f>
        <v>16</v>
      </c>
      <c r="O106">
        <f>WEEKDAY(Table1[[#This Row],[Data_Compra]],1)</f>
        <v>1</v>
      </c>
      <c r="P106" t="b">
        <f>ISNUMBER(Table1[[#This Row],[Data_Compra]])</f>
        <v>1</v>
      </c>
      <c r="Q106" t="s">
        <v>548</v>
      </c>
      <c r="S106" t="s">
        <v>435</v>
      </c>
      <c r="T106" t="b">
        <f>YEAR(Table1[[#This Row],[Data_Compra]])&gt;2024</f>
        <v>1</v>
      </c>
      <c r="U106" t="b">
        <f>IFERROR(AND(ISNUMBER(Table1[[#This Row],[Data_Compra]]),YEAR(Table1[[#This Row],[Data_Compra]])&gt;2000),FALSE)</f>
        <v>1</v>
      </c>
      <c r="V106" s="89">
        <f>IFERROR(EOMONTH(Table1[[#This Row],[Data_Compra]],0),"")</f>
        <v>45716</v>
      </c>
      <c r="W106">
        <f>DATEDIF(Table1[[#This Row],[Data_Compra]],Table1[[#This Row],[Data limite]],"D")</f>
        <v>12</v>
      </c>
    </row>
    <row r="107" spans="1:23">
      <c r="A107">
        <v>80363</v>
      </c>
      <c r="B107" t="s">
        <v>507</v>
      </c>
      <c r="C107" t="s">
        <v>408</v>
      </c>
      <c r="D107" t="s">
        <v>395</v>
      </c>
      <c r="E107">
        <v>1224.79</v>
      </c>
      <c r="F107">
        <v>15</v>
      </c>
      <c r="G107">
        <v>1</v>
      </c>
      <c r="H107" t="s">
        <v>427</v>
      </c>
      <c r="I107" t="s">
        <v>430</v>
      </c>
      <c r="J107" t="s">
        <v>428</v>
      </c>
      <c r="K107" s="89">
        <v>45702</v>
      </c>
      <c r="L107">
        <f>YEAR(Table1[[#This Row],[Data_Compra]])</f>
        <v>2025</v>
      </c>
      <c r="M107">
        <f>MONTH(Table1[[#This Row],[Data_Compra]])</f>
        <v>2</v>
      </c>
      <c r="N107" s="93">
        <f>DAY(Table1[[#This Row],[Data_Compra]])</f>
        <v>14</v>
      </c>
      <c r="O107">
        <f>WEEKDAY(Table1[[#This Row],[Data_Compra]],1)</f>
        <v>6</v>
      </c>
      <c r="P107" t="b">
        <f>ISNUMBER(Table1[[#This Row],[Data_Compra]])</f>
        <v>1</v>
      </c>
      <c r="Q107" t="s">
        <v>549</v>
      </c>
      <c r="R107">
        <v>4</v>
      </c>
      <c r="S107" t="s">
        <v>435</v>
      </c>
      <c r="T107" t="b">
        <f>YEAR(Table1[[#This Row],[Data_Compra]])&gt;2024</f>
        <v>1</v>
      </c>
      <c r="U107" t="b">
        <f>IFERROR(AND(ISNUMBER(Table1[[#This Row],[Data_Compra]]),YEAR(Table1[[#This Row],[Data_Compra]])&gt;2000),FALSE)</f>
        <v>1</v>
      </c>
      <c r="V107" s="89">
        <f>IFERROR(EOMONTH(Table1[[#This Row],[Data_Compra]],0),"")</f>
        <v>45716</v>
      </c>
      <c r="W107">
        <f>DATEDIF(Table1[[#This Row],[Data_Compra]],Table1[[#This Row],[Data limite]],"D")</f>
        <v>14</v>
      </c>
    </row>
    <row r="108" spans="1:23">
      <c r="A108">
        <v>47411</v>
      </c>
      <c r="B108" t="s">
        <v>432</v>
      </c>
      <c r="C108" t="s">
        <v>413</v>
      </c>
      <c r="D108" t="s">
        <v>496</v>
      </c>
      <c r="E108">
        <v>456.18</v>
      </c>
      <c r="F108">
        <v>0</v>
      </c>
      <c r="G108">
        <v>3</v>
      </c>
      <c r="H108" t="s">
        <v>427</v>
      </c>
      <c r="I108" t="s">
        <v>437</v>
      </c>
      <c r="J108" t="s">
        <v>428</v>
      </c>
      <c r="K108" s="89">
        <v>45706</v>
      </c>
      <c r="L108">
        <f>YEAR(Table1[[#This Row],[Data_Compra]])</f>
        <v>2025</v>
      </c>
      <c r="M108">
        <f>MONTH(Table1[[#This Row],[Data_Compra]])</f>
        <v>2</v>
      </c>
      <c r="N108" s="93">
        <f>DAY(Table1[[#This Row],[Data_Compra]])</f>
        <v>18</v>
      </c>
      <c r="O108">
        <f>WEEKDAY(Table1[[#This Row],[Data_Compra]],1)</f>
        <v>3</v>
      </c>
      <c r="P108" t="b">
        <f>ISNUMBER(Table1[[#This Row],[Data_Compra]])</f>
        <v>1</v>
      </c>
      <c r="Q108" t="s">
        <v>550</v>
      </c>
      <c r="R108">
        <v>5</v>
      </c>
      <c r="S108" t="s">
        <v>424</v>
      </c>
      <c r="T108" t="b">
        <f>YEAR(Table1[[#This Row],[Data_Compra]])&gt;2024</f>
        <v>1</v>
      </c>
      <c r="U108" t="b">
        <f>IFERROR(AND(ISNUMBER(Table1[[#This Row],[Data_Compra]]),YEAR(Table1[[#This Row],[Data_Compra]])&gt;2000),FALSE)</f>
        <v>1</v>
      </c>
      <c r="V108" s="89">
        <f>IFERROR(EOMONTH(Table1[[#This Row],[Data_Compra]],0),"")</f>
        <v>45716</v>
      </c>
      <c r="W108">
        <f>DATEDIF(Table1[[#This Row],[Data_Compra]],Table1[[#This Row],[Data limite]],"D")</f>
        <v>10</v>
      </c>
    </row>
    <row r="109" spans="1:23">
      <c r="A109">
        <v>96212</v>
      </c>
      <c r="B109" t="s">
        <v>425</v>
      </c>
      <c r="C109" t="s">
        <v>455</v>
      </c>
      <c r="D109" t="s">
        <v>496</v>
      </c>
      <c r="E109">
        <v>1323.79</v>
      </c>
      <c r="F109">
        <v>10</v>
      </c>
      <c r="G109">
        <v>2</v>
      </c>
      <c r="H109" t="s">
        <v>465</v>
      </c>
      <c r="I109" t="s">
        <v>404</v>
      </c>
      <c r="J109" t="s">
        <v>410</v>
      </c>
      <c r="K109" s="89">
        <v>45696</v>
      </c>
      <c r="L109">
        <f>YEAR(Table1[[#This Row],[Data_Compra]])</f>
        <v>2025</v>
      </c>
      <c r="M109">
        <f>MONTH(Table1[[#This Row],[Data_Compra]])</f>
        <v>2</v>
      </c>
      <c r="N109" s="93">
        <f>DAY(Table1[[#This Row],[Data_Compra]])</f>
        <v>8</v>
      </c>
      <c r="O109">
        <f>WEEKDAY(Table1[[#This Row],[Data_Compra]],1)</f>
        <v>7</v>
      </c>
      <c r="P109" t="b">
        <f>ISNUMBER(Table1[[#This Row],[Data_Compra]])</f>
        <v>1</v>
      </c>
      <c r="Q109" t="s">
        <v>551</v>
      </c>
      <c r="R109">
        <v>3</v>
      </c>
      <c r="S109" t="s">
        <v>407</v>
      </c>
      <c r="T109" t="b">
        <f>YEAR(Table1[[#This Row],[Data_Compra]])&gt;2024</f>
        <v>1</v>
      </c>
      <c r="U109" t="b">
        <f>IFERROR(AND(ISNUMBER(Table1[[#This Row],[Data_Compra]]),YEAR(Table1[[#This Row],[Data_Compra]])&gt;2000),FALSE)</f>
        <v>1</v>
      </c>
      <c r="V109" s="89">
        <f>IFERROR(EOMONTH(Table1[[#This Row],[Data_Compra]],0),"")</f>
        <v>45716</v>
      </c>
      <c r="W109">
        <f>DATEDIF(Table1[[#This Row],[Data_Compra]],Table1[[#This Row],[Data limite]],"D")</f>
        <v>20</v>
      </c>
    </row>
    <row r="110" spans="1:23">
      <c r="A110">
        <v>64296</v>
      </c>
      <c r="B110" t="s">
        <v>454</v>
      </c>
      <c r="C110" t="s">
        <v>413</v>
      </c>
      <c r="D110" t="s">
        <v>402</v>
      </c>
      <c r="E110">
        <v>683.48</v>
      </c>
      <c r="F110">
        <v>0</v>
      </c>
      <c r="G110">
        <v>2</v>
      </c>
      <c r="H110" t="s">
        <v>396</v>
      </c>
      <c r="I110" t="s">
        <v>430</v>
      </c>
      <c r="J110" t="s">
        <v>405</v>
      </c>
      <c r="K110" s="89">
        <v>45691</v>
      </c>
      <c r="L110">
        <f>YEAR(Table1[[#This Row],[Data_Compra]])</f>
        <v>2025</v>
      </c>
      <c r="M110">
        <f>MONTH(Table1[[#This Row],[Data_Compra]])</f>
        <v>2</v>
      </c>
      <c r="N110" s="93">
        <f>DAY(Table1[[#This Row],[Data_Compra]])</f>
        <v>3</v>
      </c>
      <c r="O110">
        <f>WEEKDAY(Table1[[#This Row],[Data_Compra]],1)</f>
        <v>2</v>
      </c>
      <c r="P110" t="b">
        <f>ISNUMBER(Table1[[#This Row],[Data_Compra]])</f>
        <v>1</v>
      </c>
      <c r="Q110" t="s">
        <v>552</v>
      </c>
      <c r="R110">
        <v>5</v>
      </c>
      <c r="S110" t="s">
        <v>407</v>
      </c>
      <c r="T110" t="b">
        <f>YEAR(Table1[[#This Row],[Data_Compra]])&gt;2024</f>
        <v>1</v>
      </c>
      <c r="U110" t="b">
        <f>IFERROR(AND(ISNUMBER(Table1[[#This Row],[Data_Compra]]),YEAR(Table1[[#This Row],[Data_Compra]])&gt;2000),FALSE)</f>
        <v>1</v>
      </c>
      <c r="V110" s="89">
        <f>IFERROR(EOMONTH(Table1[[#This Row],[Data_Compra]],0),"")</f>
        <v>45716</v>
      </c>
      <c r="W110">
        <f>DATEDIF(Table1[[#This Row],[Data_Compra]],Table1[[#This Row],[Data limite]],"D")</f>
        <v>25</v>
      </c>
    </row>
    <row r="111" spans="1:23">
      <c r="A111">
        <v>21544</v>
      </c>
      <c r="B111" t="s">
        <v>454</v>
      </c>
      <c r="C111" t="s">
        <v>455</v>
      </c>
      <c r="D111" t="s">
        <v>402</v>
      </c>
      <c r="E111">
        <v>777.5</v>
      </c>
      <c r="F111">
        <v>20</v>
      </c>
      <c r="G111">
        <v>1</v>
      </c>
      <c r="H111" t="s">
        <v>465</v>
      </c>
      <c r="I111" t="s">
        <v>437</v>
      </c>
      <c r="J111" t="s">
        <v>410</v>
      </c>
      <c r="K111" s="89">
        <v>45689</v>
      </c>
      <c r="L111">
        <f>YEAR(Table1[[#This Row],[Data_Compra]])</f>
        <v>2025</v>
      </c>
      <c r="M111">
        <f>MONTH(Table1[[#This Row],[Data_Compra]])</f>
        <v>2</v>
      </c>
      <c r="N111" s="93">
        <f>DAY(Table1[[#This Row],[Data_Compra]])</f>
        <v>1</v>
      </c>
      <c r="O111">
        <f>WEEKDAY(Table1[[#This Row],[Data_Compra]],1)</f>
        <v>7</v>
      </c>
      <c r="P111" t="b">
        <f>ISNUMBER(Table1[[#This Row],[Data_Compra]])</f>
        <v>1</v>
      </c>
      <c r="Q111" t="s">
        <v>553</v>
      </c>
      <c r="R111">
        <v>4</v>
      </c>
      <c r="S111" t="s">
        <v>407</v>
      </c>
      <c r="T111" t="b">
        <f>YEAR(Table1[[#This Row],[Data_Compra]])&gt;2024</f>
        <v>1</v>
      </c>
      <c r="U111" t="b">
        <f>IFERROR(AND(ISNUMBER(Table1[[#This Row],[Data_Compra]]),YEAR(Table1[[#This Row],[Data_Compra]])&gt;2000),FALSE)</f>
        <v>1</v>
      </c>
      <c r="V111" s="89">
        <f>IFERROR(EOMONTH(Table1[[#This Row],[Data_Compra]],0),"")</f>
        <v>45716</v>
      </c>
      <c r="W111">
        <f>DATEDIF(Table1[[#This Row],[Data_Compra]],Table1[[#This Row],[Data limite]],"D")</f>
        <v>27</v>
      </c>
    </row>
    <row r="112" spans="1:23">
      <c r="A112">
        <v>29920</v>
      </c>
      <c r="B112" t="s">
        <v>425</v>
      </c>
      <c r="C112" t="s">
        <v>401</v>
      </c>
      <c r="D112" t="s">
        <v>402</v>
      </c>
      <c r="E112">
        <v>624.66</v>
      </c>
      <c r="F112">
        <v>10</v>
      </c>
      <c r="G112">
        <v>3</v>
      </c>
      <c r="H112" t="s">
        <v>403</v>
      </c>
      <c r="I112" t="s">
        <v>397</v>
      </c>
      <c r="J112" t="s">
        <v>428</v>
      </c>
      <c r="K112" s="89">
        <v>45695</v>
      </c>
      <c r="L112">
        <f>YEAR(Table1[[#This Row],[Data_Compra]])</f>
        <v>2025</v>
      </c>
      <c r="M112">
        <f>MONTH(Table1[[#This Row],[Data_Compra]])</f>
        <v>2</v>
      </c>
      <c r="N112" s="93">
        <f>DAY(Table1[[#This Row],[Data_Compra]])</f>
        <v>7</v>
      </c>
      <c r="O112">
        <f>WEEKDAY(Table1[[#This Row],[Data_Compra]],1)</f>
        <v>6</v>
      </c>
      <c r="P112" t="b">
        <f>ISNUMBER(Table1[[#This Row],[Data_Compra]])</f>
        <v>1</v>
      </c>
      <c r="Q112" t="s">
        <v>554</v>
      </c>
      <c r="R112">
        <v>3</v>
      </c>
      <c r="S112" t="s">
        <v>424</v>
      </c>
      <c r="T112" t="b">
        <f>YEAR(Table1[[#This Row],[Data_Compra]])&gt;2024</f>
        <v>1</v>
      </c>
      <c r="U112" t="b">
        <f>IFERROR(AND(ISNUMBER(Table1[[#This Row],[Data_Compra]]),YEAR(Table1[[#This Row],[Data_Compra]])&gt;2000),FALSE)</f>
        <v>1</v>
      </c>
      <c r="V112" s="89">
        <f>IFERROR(EOMONTH(Table1[[#This Row],[Data_Compra]],0),"")</f>
        <v>45716</v>
      </c>
      <c r="W112">
        <f>DATEDIF(Table1[[#This Row],[Data_Compra]],Table1[[#This Row],[Data limite]],"D")</f>
        <v>21</v>
      </c>
    </row>
    <row r="113" spans="1:23">
      <c r="A113">
        <v>81156</v>
      </c>
      <c r="B113" t="s">
        <v>454</v>
      </c>
      <c r="C113" t="s">
        <v>394</v>
      </c>
      <c r="D113" t="s">
        <v>433</v>
      </c>
      <c r="E113">
        <v>511.7</v>
      </c>
      <c r="F113">
        <v>20</v>
      </c>
      <c r="G113">
        <v>2</v>
      </c>
      <c r="H113" t="s">
        <v>422</v>
      </c>
      <c r="I113" t="s">
        <v>397</v>
      </c>
      <c r="J113" t="s">
        <v>405</v>
      </c>
      <c r="K113" s="89">
        <v>45708</v>
      </c>
      <c r="L113">
        <f>YEAR(Table1[[#This Row],[Data_Compra]])</f>
        <v>2025</v>
      </c>
      <c r="M113">
        <f>MONTH(Table1[[#This Row],[Data_Compra]])</f>
        <v>2</v>
      </c>
      <c r="N113" s="93">
        <f>DAY(Table1[[#This Row],[Data_Compra]])</f>
        <v>20</v>
      </c>
      <c r="O113">
        <f>WEEKDAY(Table1[[#This Row],[Data_Compra]],1)</f>
        <v>5</v>
      </c>
      <c r="P113" t="b">
        <f>ISNUMBER(Table1[[#This Row],[Data_Compra]])</f>
        <v>1</v>
      </c>
      <c r="Q113" t="s">
        <v>555</v>
      </c>
      <c r="R113">
        <v>3</v>
      </c>
      <c r="S113" t="s">
        <v>435</v>
      </c>
      <c r="T113" t="b">
        <f>YEAR(Table1[[#This Row],[Data_Compra]])&gt;2024</f>
        <v>1</v>
      </c>
      <c r="U113" t="b">
        <f>IFERROR(AND(ISNUMBER(Table1[[#This Row],[Data_Compra]]),YEAR(Table1[[#This Row],[Data_Compra]])&gt;2000),FALSE)</f>
        <v>1</v>
      </c>
      <c r="V113" s="89">
        <f>IFERROR(EOMONTH(Table1[[#This Row],[Data_Compra]],0),"")</f>
        <v>45716</v>
      </c>
      <c r="W113">
        <f>DATEDIF(Table1[[#This Row],[Data_Compra]],Table1[[#This Row],[Data limite]],"D")</f>
        <v>8</v>
      </c>
    </row>
    <row r="114" spans="1:23">
      <c r="A114">
        <v>80991</v>
      </c>
      <c r="B114" t="s">
        <v>393</v>
      </c>
      <c r="C114" t="s">
        <v>408</v>
      </c>
      <c r="D114" t="s">
        <v>496</v>
      </c>
      <c r="E114">
        <v>784.28</v>
      </c>
      <c r="F114">
        <v>0</v>
      </c>
      <c r="G114">
        <v>3</v>
      </c>
      <c r="H114" t="s">
        <v>465</v>
      </c>
      <c r="I114" t="s">
        <v>437</v>
      </c>
      <c r="J114" t="s">
        <v>398</v>
      </c>
      <c r="K114" s="89">
        <v>45684</v>
      </c>
      <c r="L114">
        <f>YEAR(Table1[[#This Row],[Data_Compra]])</f>
        <v>2025</v>
      </c>
      <c r="M114">
        <f>MONTH(Table1[[#This Row],[Data_Compra]])</f>
        <v>1</v>
      </c>
      <c r="N114" s="93">
        <f>DAY(Table1[[#This Row],[Data_Compra]])</f>
        <v>27</v>
      </c>
      <c r="O114">
        <f>WEEKDAY(Table1[[#This Row],[Data_Compra]],1)</f>
        <v>2</v>
      </c>
      <c r="P114" t="b">
        <f>ISNUMBER(Table1[[#This Row],[Data_Compra]])</f>
        <v>1</v>
      </c>
      <c r="Q114" t="s">
        <v>556</v>
      </c>
      <c r="R114">
        <v>4</v>
      </c>
      <c r="S114" t="s">
        <v>494</v>
      </c>
      <c r="T114" t="b">
        <f>YEAR(Table1[[#This Row],[Data_Compra]])&gt;2024</f>
        <v>1</v>
      </c>
      <c r="U114" t="b">
        <f>IFERROR(AND(ISNUMBER(Table1[[#This Row],[Data_Compra]]),YEAR(Table1[[#This Row],[Data_Compra]])&gt;2000),FALSE)</f>
        <v>1</v>
      </c>
      <c r="V114" s="89">
        <f>IFERROR(EOMONTH(Table1[[#This Row],[Data_Compra]],0),"")</f>
        <v>45688</v>
      </c>
      <c r="W114">
        <f>DATEDIF(Table1[[#This Row],[Data_Compra]],Table1[[#This Row],[Data limite]],"D")</f>
        <v>4</v>
      </c>
    </row>
    <row r="115" spans="1:23">
      <c r="A115">
        <v>76532</v>
      </c>
      <c r="B115" t="s">
        <v>393</v>
      </c>
      <c r="C115" t="s">
        <v>413</v>
      </c>
      <c r="D115" t="s">
        <v>402</v>
      </c>
      <c r="E115">
        <v>596.6</v>
      </c>
      <c r="F115">
        <v>0</v>
      </c>
      <c r="G115">
        <v>3</v>
      </c>
      <c r="H115" t="s">
        <v>465</v>
      </c>
      <c r="I115" t="s">
        <v>430</v>
      </c>
      <c r="J115" t="s">
        <v>428</v>
      </c>
      <c r="K115" s="89">
        <v>45710</v>
      </c>
      <c r="L115">
        <f>YEAR(Table1[[#This Row],[Data_Compra]])</f>
        <v>2025</v>
      </c>
      <c r="M115">
        <f>MONTH(Table1[[#This Row],[Data_Compra]])</f>
        <v>2</v>
      </c>
      <c r="N115" s="93">
        <f>DAY(Table1[[#This Row],[Data_Compra]])</f>
        <v>22</v>
      </c>
      <c r="O115">
        <f>WEEKDAY(Table1[[#This Row],[Data_Compra]],1)</f>
        <v>7</v>
      </c>
      <c r="P115" t="b">
        <f>ISNUMBER(Table1[[#This Row],[Data_Compra]])</f>
        <v>1</v>
      </c>
      <c r="Q115" t="s">
        <v>557</v>
      </c>
      <c r="R115">
        <v>4</v>
      </c>
      <c r="S115" t="s">
        <v>494</v>
      </c>
      <c r="T115" t="b">
        <f>YEAR(Table1[[#This Row],[Data_Compra]])&gt;2024</f>
        <v>1</v>
      </c>
      <c r="U115" t="b">
        <f>IFERROR(AND(ISNUMBER(Table1[[#This Row],[Data_Compra]]),YEAR(Table1[[#This Row],[Data_Compra]])&gt;2000),FALSE)</f>
        <v>1</v>
      </c>
      <c r="V115" s="89">
        <f>IFERROR(EOMONTH(Table1[[#This Row],[Data_Compra]],0),"")</f>
        <v>45716</v>
      </c>
      <c r="W115">
        <f>DATEDIF(Table1[[#This Row],[Data_Compra]],Table1[[#This Row],[Data limite]],"D")</f>
        <v>6</v>
      </c>
    </row>
    <row r="116" spans="1:23">
      <c r="A116">
        <v>61563</v>
      </c>
      <c r="B116" t="s">
        <v>444</v>
      </c>
      <c r="C116" t="s">
        <v>416</v>
      </c>
      <c r="D116" t="s">
        <v>496</v>
      </c>
      <c r="E116">
        <v>756.55</v>
      </c>
      <c r="F116">
        <v>15</v>
      </c>
      <c r="G116">
        <v>3</v>
      </c>
      <c r="H116" t="s">
        <v>463</v>
      </c>
      <c r="I116" t="s">
        <v>404</v>
      </c>
      <c r="J116" t="s">
        <v>410</v>
      </c>
      <c r="K116" s="89">
        <v>45687</v>
      </c>
      <c r="L116">
        <f>YEAR(Table1[[#This Row],[Data_Compra]])</f>
        <v>2025</v>
      </c>
      <c r="M116">
        <f>MONTH(Table1[[#This Row],[Data_Compra]])</f>
        <v>1</v>
      </c>
      <c r="N116" s="93">
        <f>DAY(Table1[[#This Row],[Data_Compra]])</f>
        <v>30</v>
      </c>
      <c r="O116">
        <f>WEEKDAY(Table1[[#This Row],[Data_Compra]],1)</f>
        <v>5</v>
      </c>
      <c r="P116" t="b">
        <f>ISNUMBER(Table1[[#This Row],[Data_Compra]])</f>
        <v>1</v>
      </c>
      <c r="Q116" t="s">
        <v>558</v>
      </c>
      <c r="R116">
        <v>5</v>
      </c>
      <c r="S116" t="s">
        <v>424</v>
      </c>
      <c r="T116" t="b">
        <f>YEAR(Table1[[#This Row],[Data_Compra]])&gt;2024</f>
        <v>1</v>
      </c>
      <c r="U116" t="b">
        <f>IFERROR(AND(ISNUMBER(Table1[[#This Row],[Data_Compra]]),YEAR(Table1[[#This Row],[Data_Compra]])&gt;2000),FALSE)</f>
        <v>1</v>
      </c>
      <c r="V116" s="89">
        <f>IFERROR(EOMONTH(Table1[[#This Row],[Data_Compra]],0),"")</f>
        <v>45688</v>
      </c>
      <c r="W116">
        <f>DATEDIF(Table1[[#This Row],[Data_Compra]],Table1[[#This Row],[Data limite]],"D")</f>
        <v>1</v>
      </c>
    </row>
    <row r="117" spans="1:23">
      <c r="A117">
        <v>12164</v>
      </c>
      <c r="B117" t="s">
        <v>432</v>
      </c>
      <c r="C117" t="s">
        <v>408</v>
      </c>
      <c r="D117" t="s">
        <v>426</v>
      </c>
      <c r="E117">
        <v>152.68</v>
      </c>
      <c r="F117">
        <v>0</v>
      </c>
      <c r="G117">
        <v>3</v>
      </c>
      <c r="H117" t="s">
        <v>463</v>
      </c>
      <c r="I117" t="s">
        <v>430</v>
      </c>
      <c r="J117" t="s">
        <v>410</v>
      </c>
      <c r="K117" s="89">
        <v>45697</v>
      </c>
      <c r="L117">
        <f>YEAR(Table1[[#This Row],[Data_Compra]])</f>
        <v>2025</v>
      </c>
      <c r="M117">
        <f>MONTH(Table1[[#This Row],[Data_Compra]])</f>
        <v>2</v>
      </c>
      <c r="N117" s="93">
        <f>DAY(Table1[[#This Row],[Data_Compra]])</f>
        <v>9</v>
      </c>
      <c r="O117">
        <f>WEEKDAY(Table1[[#This Row],[Data_Compra]],1)</f>
        <v>1</v>
      </c>
      <c r="P117" t="b">
        <f>ISNUMBER(Table1[[#This Row],[Data_Compra]])</f>
        <v>1</v>
      </c>
      <c r="Q117" t="s">
        <v>559</v>
      </c>
      <c r="R117">
        <v>5</v>
      </c>
      <c r="S117" t="s">
        <v>494</v>
      </c>
      <c r="T117" t="b">
        <f>YEAR(Table1[[#This Row],[Data_Compra]])&gt;2024</f>
        <v>1</v>
      </c>
      <c r="U117" t="b">
        <f>IFERROR(AND(ISNUMBER(Table1[[#This Row],[Data_Compra]]),YEAR(Table1[[#This Row],[Data_Compra]])&gt;2000),FALSE)</f>
        <v>1</v>
      </c>
      <c r="V117" s="89">
        <f>IFERROR(EOMONTH(Table1[[#This Row],[Data_Compra]],0),"")</f>
        <v>45716</v>
      </c>
      <c r="W117">
        <f>DATEDIF(Table1[[#This Row],[Data_Compra]],Table1[[#This Row],[Data limite]],"D")</f>
        <v>19</v>
      </c>
    </row>
    <row r="118" spans="1:23">
      <c r="A118">
        <v>92020</v>
      </c>
      <c r="B118" t="s">
        <v>507</v>
      </c>
      <c r="C118" t="s">
        <v>421</v>
      </c>
      <c r="D118" t="s">
        <v>395</v>
      </c>
      <c r="E118">
        <v>1295.5</v>
      </c>
      <c r="F118">
        <v>5</v>
      </c>
      <c r="G118">
        <v>2</v>
      </c>
      <c r="H118" t="s">
        <v>465</v>
      </c>
      <c r="I118" t="s">
        <v>430</v>
      </c>
      <c r="J118" t="s">
        <v>398</v>
      </c>
      <c r="K118" s="89">
        <v>45707</v>
      </c>
      <c r="L118">
        <f>YEAR(Table1[[#This Row],[Data_Compra]])</f>
        <v>2025</v>
      </c>
      <c r="M118">
        <f>MONTH(Table1[[#This Row],[Data_Compra]])</f>
        <v>2</v>
      </c>
      <c r="N118" s="93">
        <f>DAY(Table1[[#This Row],[Data_Compra]])</f>
        <v>19</v>
      </c>
      <c r="O118">
        <f>WEEKDAY(Table1[[#This Row],[Data_Compra]],1)</f>
        <v>4</v>
      </c>
      <c r="P118" t="b">
        <f>ISNUMBER(Table1[[#This Row],[Data_Compra]])</f>
        <v>1</v>
      </c>
      <c r="Q118" t="s">
        <v>560</v>
      </c>
      <c r="R118">
        <v>4</v>
      </c>
      <c r="S118" t="s">
        <v>407</v>
      </c>
      <c r="T118" t="b">
        <f>YEAR(Table1[[#This Row],[Data_Compra]])&gt;2024</f>
        <v>1</v>
      </c>
      <c r="U118" t="b">
        <f>IFERROR(AND(ISNUMBER(Table1[[#This Row],[Data_Compra]]),YEAR(Table1[[#This Row],[Data_Compra]])&gt;2000),FALSE)</f>
        <v>1</v>
      </c>
      <c r="V118" s="89">
        <f>IFERROR(EOMONTH(Table1[[#This Row],[Data_Compra]],0),"")</f>
        <v>45716</v>
      </c>
      <c r="W118">
        <f>DATEDIF(Table1[[#This Row],[Data_Compra]],Table1[[#This Row],[Data limite]],"D")</f>
        <v>9</v>
      </c>
    </row>
    <row r="119" spans="1:23">
      <c r="A119">
        <v>92981</v>
      </c>
      <c r="B119" t="s">
        <v>528</v>
      </c>
      <c r="C119" t="s">
        <v>510</v>
      </c>
      <c r="D119" t="s">
        <v>496</v>
      </c>
      <c r="E119">
        <v>1288.8399999999999</v>
      </c>
      <c r="F119">
        <v>0</v>
      </c>
      <c r="G119">
        <v>2</v>
      </c>
      <c r="H119" t="s">
        <v>427</v>
      </c>
      <c r="I119" t="s">
        <v>430</v>
      </c>
      <c r="J119" t="s">
        <v>428</v>
      </c>
      <c r="K119" s="89">
        <v>45700</v>
      </c>
      <c r="L119">
        <f>YEAR(Table1[[#This Row],[Data_Compra]])</f>
        <v>2025</v>
      </c>
      <c r="M119">
        <f>MONTH(Table1[[#This Row],[Data_Compra]])</f>
        <v>2</v>
      </c>
      <c r="N119" s="93">
        <f>DAY(Table1[[#This Row],[Data_Compra]])</f>
        <v>12</v>
      </c>
      <c r="O119">
        <f>WEEKDAY(Table1[[#This Row],[Data_Compra]],1)</f>
        <v>4</v>
      </c>
      <c r="P119" t="b">
        <f>ISNUMBER(Table1[[#This Row],[Data_Compra]])</f>
        <v>1</v>
      </c>
      <c r="Q119" t="s">
        <v>561</v>
      </c>
      <c r="R119">
        <v>5</v>
      </c>
      <c r="T119" t="b">
        <f>YEAR(Table1[[#This Row],[Data_Compra]])&gt;2024</f>
        <v>1</v>
      </c>
      <c r="U119" t="b">
        <f>IFERROR(AND(ISNUMBER(Table1[[#This Row],[Data_Compra]]),YEAR(Table1[[#This Row],[Data_Compra]])&gt;2000),FALSE)</f>
        <v>1</v>
      </c>
      <c r="V119" s="89">
        <f>IFERROR(EOMONTH(Table1[[#This Row],[Data_Compra]],0),"")</f>
        <v>45716</v>
      </c>
      <c r="W119">
        <f>DATEDIF(Table1[[#This Row],[Data_Compra]],Table1[[#This Row],[Data limite]],"D")</f>
        <v>16</v>
      </c>
    </row>
    <row r="120" spans="1:23">
      <c r="A120">
        <v>96888</v>
      </c>
      <c r="B120" t="s">
        <v>507</v>
      </c>
      <c r="C120" t="s">
        <v>413</v>
      </c>
      <c r="D120" t="s">
        <v>395</v>
      </c>
      <c r="E120">
        <v>411.72</v>
      </c>
      <c r="F120">
        <v>15</v>
      </c>
      <c r="G120">
        <v>3</v>
      </c>
      <c r="H120" t="s">
        <v>489</v>
      </c>
      <c r="I120" t="s">
        <v>404</v>
      </c>
      <c r="J120" t="s">
        <v>398</v>
      </c>
      <c r="K120" s="89">
        <v>45699</v>
      </c>
      <c r="L120">
        <f>YEAR(Table1[[#This Row],[Data_Compra]])</f>
        <v>2025</v>
      </c>
      <c r="M120">
        <f>MONTH(Table1[[#This Row],[Data_Compra]])</f>
        <v>2</v>
      </c>
      <c r="N120" s="93">
        <f>DAY(Table1[[#This Row],[Data_Compra]])</f>
        <v>11</v>
      </c>
      <c r="O120">
        <f>WEEKDAY(Table1[[#This Row],[Data_Compra]],1)</f>
        <v>3</v>
      </c>
      <c r="P120" t="b">
        <f>ISNUMBER(Table1[[#This Row],[Data_Compra]])</f>
        <v>1</v>
      </c>
      <c r="Q120" t="s">
        <v>562</v>
      </c>
      <c r="R120">
        <v>3</v>
      </c>
      <c r="S120" t="s">
        <v>424</v>
      </c>
      <c r="T120" t="b">
        <f>YEAR(Table1[[#This Row],[Data_Compra]])&gt;2024</f>
        <v>1</v>
      </c>
      <c r="U120" t="b">
        <f>IFERROR(AND(ISNUMBER(Table1[[#This Row],[Data_Compra]]),YEAR(Table1[[#This Row],[Data_Compra]])&gt;2000),FALSE)</f>
        <v>1</v>
      </c>
      <c r="V120" s="89">
        <f>IFERROR(EOMONTH(Table1[[#This Row],[Data_Compra]],0),"")</f>
        <v>45716</v>
      </c>
      <c r="W120">
        <f>DATEDIF(Table1[[#This Row],[Data_Compra]],Table1[[#This Row],[Data limite]],"D")</f>
        <v>17</v>
      </c>
    </row>
    <row r="121" spans="1:23">
      <c r="A121">
        <v>26275</v>
      </c>
      <c r="B121" t="s">
        <v>393</v>
      </c>
      <c r="C121" t="s">
        <v>515</v>
      </c>
      <c r="D121" t="s">
        <v>433</v>
      </c>
      <c r="E121">
        <v>1450.74</v>
      </c>
      <c r="F121">
        <v>5</v>
      </c>
      <c r="G121">
        <v>2</v>
      </c>
      <c r="H121" t="s">
        <v>403</v>
      </c>
      <c r="I121" t="s">
        <v>404</v>
      </c>
      <c r="J121" t="s">
        <v>428</v>
      </c>
      <c r="K121" s="89">
        <v>45693</v>
      </c>
      <c r="L121">
        <f>YEAR(Table1[[#This Row],[Data_Compra]])</f>
        <v>2025</v>
      </c>
      <c r="M121">
        <f>MONTH(Table1[[#This Row],[Data_Compra]])</f>
        <v>2</v>
      </c>
      <c r="N121" s="93">
        <f>DAY(Table1[[#This Row],[Data_Compra]])</f>
        <v>5</v>
      </c>
      <c r="O121">
        <f>WEEKDAY(Table1[[#This Row],[Data_Compra]],1)</f>
        <v>4</v>
      </c>
      <c r="P121" t="b">
        <f>ISNUMBER(Table1[[#This Row],[Data_Compra]])</f>
        <v>1</v>
      </c>
      <c r="Q121" t="s">
        <v>563</v>
      </c>
      <c r="R121">
        <v>3</v>
      </c>
      <c r="S121" t="s">
        <v>407</v>
      </c>
      <c r="T121" t="b">
        <f>YEAR(Table1[[#This Row],[Data_Compra]])&gt;2024</f>
        <v>1</v>
      </c>
      <c r="U121" t="b">
        <f>IFERROR(AND(ISNUMBER(Table1[[#This Row],[Data_Compra]]),YEAR(Table1[[#This Row],[Data_Compra]])&gt;2000),FALSE)</f>
        <v>1</v>
      </c>
      <c r="V121" s="89">
        <f>IFERROR(EOMONTH(Table1[[#This Row],[Data_Compra]],0),"")</f>
        <v>45716</v>
      </c>
      <c r="W121">
        <f>DATEDIF(Table1[[#This Row],[Data_Compra]],Table1[[#This Row],[Data limite]],"D")</f>
        <v>23</v>
      </c>
    </row>
    <row r="122" spans="1:23">
      <c r="A122">
        <v>18145</v>
      </c>
      <c r="B122" t="s">
        <v>444</v>
      </c>
      <c r="C122" t="s">
        <v>510</v>
      </c>
      <c r="D122" t="s">
        <v>414</v>
      </c>
      <c r="E122">
        <v>247.45</v>
      </c>
      <c r="F122">
        <v>10</v>
      </c>
      <c r="G122">
        <v>1</v>
      </c>
      <c r="H122" t="s">
        <v>396</v>
      </c>
      <c r="I122" t="s">
        <v>430</v>
      </c>
      <c r="J122" t="s">
        <v>405</v>
      </c>
      <c r="K122" s="89">
        <v>45710</v>
      </c>
      <c r="L122">
        <f>YEAR(Table1[[#This Row],[Data_Compra]])</f>
        <v>2025</v>
      </c>
      <c r="M122">
        <f>MONTH(Table1[[#This Row],[Data_Compra]])</f>
        <v>2</v>
      </c>
      <c r="N122" s="93">
        <f>DAY(Table1[[#This Row],[Data_Compra]])</f>
        <v>22</v>
      </c>
      <c r="O122">
        <f>WEEKDAY(Table1[[#This Row],[Data_Compra]],1)</f>
        <v>7</v>
      </c>
      <c r="P122" t="b">
        <f>ISNUMBER(Table1[[#This Row],[Data_Compra]])</f>
        <v>1</v>
      </c>
      <c r="Q122" t="s">
        <v>564</v>
      </c>
      <c r="R122">
        <v>3</v>
      </c>
      <c r="T122" t="b">
        <f>YEAR(Table1[[#This Row],[Data_Compra]])&gt;2024</f>
        <v>1</v>
      </c>
      <c r="U122" t="b">
        <f>IFERROR(AND(ISNUMBER(Table1[[#This Row],[Data_Compra]]),YEAR(Table1[[#This Row],[Data_Compra]])&gt;2000),FALSE)</f>
        <v>1</v>
      </c>
      <c r="V122" s="89">
        <f>IFERROR(EOMONTH(Table1[[#This Row],[Data_Compra]],0),"")</f>
        <v>45716</v>
      </c>
      <c r="W122">
        <f>DATEDIF(Table1[[#This Row],[Data_Compra]],Table1[[#This Row],[Data limite]],"D")</f>
        <v>6</v>
      </c>
    </row>
    <row r="123" spans="1:23">
      <c r="A123">
        <v>69726</v>
      </c>
      <c r="B123" t="s">
        <v>454</v>
      </c>
      <c r="C123" t="s">
        <v>394</v>
      </c>
      <c r="D123" t="s">
        <v>433</v>
      </c>
      <c r="E123">
        <v>760.36</v>
      </c>
      <c r="F123">
        <v>15</v>
      </c>
      <c r="G123">
        <v>3</v>
      </c>
      <c r="H123" t="s">
        <v>465</v>
      </c>
      <c r="I123" t="s">
        <v>437</v>
      </c>
      <c r="J123" t="s">
        <v>410</v>
      </c>
      <c r="K123" s="89">
        <v>45687</v>
      </c>
      <c r="L123">
        <f>YEAR(Table1[[#This Row],[Data_Compra]])</f>
        <v>2025</v>
      </c>
      <c r="M123">
        <f>MONTH(Table1[[#This Row],[Data_Compra]])</f>
        <v>1</v>
      </c>
      <c r="N123" s="93">
        <f>DAY(Table1[[#This Row],[Data_Compra]])</f>
        <v>30</v>
      </c>
      <c r="O123">
        <f>WEEKDAY(Table1[[#This Row],[Data_Compra]],1)</f>
        <v>5</v>
      </c>
      <c r="P123" t="b">
        <f>ISNUMBER(Table1[[#This Row],[Data_Compra]])</f>
        <v>1</v>
      </c>
      <c r="Q123" t="s">
        <v>565</v>
      </c>
      <c r="R123">
        <v>4</v>
      </c>
      <c r="S123" t="s">
        <v>424</v>
      </c>
      <c r="T123" t="b">
        <f>YEAR(Table1[[#This Row],[Data_Compra]])&gt;2024</f>
        <v>1</v>
      </c>
      <c r="U123" t="b">
        <f>IFERROR(AND(ISNUMBER(Table1[[#This Row],[Data_Compra]]),YEAR(Table1[[#This Row],[Data_Compra]])&gt;2000),FALSE)</f>
        <v>1</v>
      </c>
      <c r="V123" s="89">
        <f>IFERROR(EOMONTH(Table1[[#This Row],[Data_Compra]],0),"")</f>
        <v>45688</v>
      </c>
      <c r="W123">
        <f>DATEDIF(Table1[[#This Row],[Data_Compra]],Table1[[#This Row],[Data limite]],"D")</f>
        <v>1</v>
      </c>
    </row>
    <row r="124" spans="1:23">
      <c r="A124">
        <v>32084</v>
      </c>
      <c r="B124" t="s">
        <v>412</v>
      </c>
      <c r="C124" t="s">
        <v>413</v>
      </c>
      <c r="D124" t="s">
        <v>414</v>
      </c>
      <c r="E124">
        <v>362.16</v>
      </c>
      <c r="F124">
        <v>5</v>
      </c>
      <c r="G124">
        <v>1</v>
      </c>
      <c r="H124" t="s">
        <v>422</v>
      </c>
      <c r="I124" t="s">
        <v>397</v>
      </c>
      <c r="J124" t="s">
        <v>410</v>
      </c>
      <c r="K124" s="89">
        <v>45691</v>
      </c>
      <c r="L124">
        <f>YEAR(Table1[[#This Row],[Data_Compra]])</f>
        <v>2025</v>
      </c>
      <c r="M124">
        <f>MONTH(Table1[[#This Row],[Data_Compra]])</f>
        <v>2</v>
      </c>
      <c r="N124" s="93">
        <f>DAY(Table1[[#This Row],[Data_Compra]])</f>
        <v>3</v>
      </c>
      <c r="O124">
        <f>WEEKDAY(Table1[[#This Row],[Data_Compra]],1)</f>
        <v>2</v>
      </c>
      <c r="P124" t="b">
        <f>ISNUMBER(Table1[[#This Row],[Data_Compra]])</f>
        <v>1</v>
      </c>
      <c r="Q124" t="s">
        <v>566</v>
      </c>
      <c r="R124">
        <v>3</v>
      </c>
      <c r="S124" t="s">
        <v>424</v>
      </c>
      <c r="T124" t="b">
        <f>YEAR(Table1[[#This Row],[Data_Compra]])&gt;2024</f>
        <v>1</v>
      </c>
      <c r="U124" t="b">
        <f>IFERROR(AND(ISNUMBER(Table1[[#This Row],[Data_Compra]]),YEAR(Table1[[#This Row],[Data_Compra]])&gt;2000),FALSE)</f>
        <v>1</v>
      </c>
      <c r="V124" s="89">
        <f>IFERROR(EOMONTH(Table1[[#This Row],[Data_Compra]],0),"")</f>
        <v>45716</v>
      </c>
      <c r="W124">
        <f>DATEDIF(Table1[[#This Row],[Data_Compra]],Table1[[#This Row],[Data limite]],"D")</f>
        <v>25</v>
      </c>
    </row>
    <row r="125" spans="1:23">
      <c r="A125">
        <v>35232</v>
      </c>
      <c r="B125" t="s">
        <v>444</v>
      </c>
      <c r="C125" t="s">
        <v>394</v>
      </c>
      <c r="D125" t="s">
        <v>496</v>
      </c>
      <c r="E125">
        <v>286.85000000000002</v>
      </c>
      <c r="F125">
        <v>15</v>
      </c>
      <c r="G125">
        <v>1</v>
      </c>
      <c r="H125" t="s">
        <v>396</v>
      </c>
      <c r="I125" t="s">
        <v>397</v>
      </c>
      <c r="J125" t="s">
        <v>398</v>
      </c>
      <c r="K125" s="89">
        <v>45695</v>
      </c>
      <c r="L125">
        <f>YEAR(Table1[[#This Row],[Data_Compra]])</f>
        <v>2025</v>
      </c>
      <c r="M125">
        <f>MONTH(Table1[[#This Row],[Data_Compra]])</f>
        <v>2</v>
      </c>
      <c r="N125" s="93">
        <f>DAY(Table1[[#This Row],[Data_Compra]])</f>
        <v>7</v>
      </c>
      <c r="O125">
        <f>WEEKDAY(Table1[[#This Row],[Data_Compra]],1)</f>
        <v>6</v>
      </c>
      <c r="P125" t="b">
        <f>ISNUMBER(Table1[[#This Row],[Data_Compra]])</f>
        <v>1</v>
      </c>
      <c r="Q125" t="s">
        <v>567</v>
      </c>
      <c r="S125" t="s">
        <v>494</v>
      </c>
      <c r="T125" t="b">
        <f>YEAR(Table1[[#This Row],[Data_Compra]])&gt;2024</f>
        <v>1</v>
      </c>
      <c r="U125" t="b">
        <f>IFERROR(AND(ISNUMBER(Table1[[#This Row],[Data_Compra]]),YEAR(Table1[[#This Row],[Data_Compra]])&gt;2000),FALSE)</f>
        <v>1</v>
      </c>
      <c r="V125" s="89">
        <f>IFERROR(EOMONTH(Table1[[#This Row],[Data_Compra]],0),"")</f>
        <v>45716</v>
      </c>
      <c r="W125">
        <f>DATEDIF(Table1[[#This Row],[Data_Compra]],Table1[[#This Row],[Data limite]],"D")</f>
        <v>21</v>
      </c>
    </row>
    <row r="126" spans="1:23">
      <c r="A126">
        <v>41019</v>
      </c>
      <c r="B126" t="s">
        <v>528</v>
      </c>
      <c r="C126" t="s">
        <v>394</v>
      </c>
      <c r="D126" t="s">
        <v>414</v>
      </c>
      <c r="E126">
        <v>1191.94</v>
      </c>
      <c r="F126">
        <v>0</v>
      </c>
      <c r="G126">
        <v>2</v>
      </c>
      <c r="H126" t="s">
        <v>422</v>
      </c>
      <c r="I126" t="s">
        <v>397</v>
      </c>
      <c r="J126" t="s">
        <v>405</v>
      </c>
      <c r="K126" s="89">
        <v>45703</v>
      </c>
      <c r="L126">
        <f>YEAR(Table1[[#This Row],[Data_Compra]])</f>
        <v>2025</v>
      </c>
      <c r="M126">
        <f>MONTH(Table1[[#This Row],[Data_Compra]])</f>
        <v>2</v>
      </c>
      <c r="N126" s="93">
        <f>DAY(Table1[[#This Row],[Data_Compra]])</f>
        <v>15</v>
      </c>
      <c r="O126">
        <f>WEEKDAY(Table1[[#This Row],[Data_Compra]],1)</f>
        <v>7</v>
      </c>
      <c r="P126" t="b">
        <f>ISNUMBER(Table1[[#This Row],[Data_Compra]])</f>
        <v>1</v>
      </c>
      <c r="Q126" t="s">
        <v>568</v>
      </c>
      <c r="R126">
        <v>3</v>
      </c>
      <c r="T126" t="b">
        <f>YEAR(Table1[[#This Row],[Data_Compra]])&gt;2024</f>
        <v>1</v>
      </c>
      <c r="U126" t="b">
        <f>IFERROR(AND(ISNUMBER(Table1[[#This Row],[Data_Compra]]),YEAR(Table1[[#This Row],[Data_Compra]])&gt;2000),FALSE)</f>
        <v>1</v>
      </c>
      <c r="V126" s="89">
        <f>IFERROR(EOMONTH(Table1[[#This Row],[Data_Compra]],0),"")</f>
        <v>45716</v>
      </c>
      <c r="W126">
        <f>DATEDIF(Table1[[#This Row],[Data_Compra]],Table1[[#This Row],[Data limite]],"D")</f>
        <v>13</v>
      </c>
    </row>
    <row r="127" spans="1:23">
      <c r="A127">
        <v>34156</v>
      </c>
      <c r="B127" t="s">
        <v>393</v>
      </c>
      <c r="C127" t="s">
        <v>413</v>
      </c>
      <c r="D127" t="s">
        <v>491</v>
      </c>
      <c r="E127">
        <v>441.11</v>
      </c>
      <c r="F127">
        <v>15</v>
      </c>
      <c r="G127">
        <v>1</v>
      </c>
      <c r="H127" t="s">
        <v>422</v>
      </c>
      <c r="I127" t="s">
        <v>397</v>
      </c>
      <c r="J127" t="s">
        <v>410</v>
      </c>
      <c r="K127" s="89">
        <v>45684</v>
      </c>
      <c r="L127">
        <f>YEAR(Table1[[#This Row],[Data_Compra]])</f>
        <v>2025</v>
      </c>
      <c r="M127">
        <f>MONTH(Table1[[#This Row],[Data_Compra]])</f>
        <v>1</v>
      </c>
      <c r="N127" s="93">
        <f>DAY(Table1[[#This Row],[Data_Compra]])</f>
        <v>27</v>
      </c>
      <c r="O127">
        <f>WEEKDAY(Table1[[#This Row],[Data_Compra]],1)</f>
        <v>2</v>
      </c>
      <c r="P127" t="b">
        <f>ISNUMBER(Table1[[#This Row],[Data_Compra]])</f>
        <v>1</v>
      </c>
      <c r="Q127" t="s">
        <v>569</v>
      </c>
      <c r="R127">
        <v>3</v>
      </c>
      <c r="S127" t="s">
        <v>494</v>
      </c>
      <c r="T127" t="b">
        <f>YEAR(Table1[[#This Row],[Data_Compra]])&gt;2024</f>
        <v>1</v>
      </c>
      <c r="U127" t="b">
        <f>IFERROR(AND(ISNUMBER(Table1[[#This Row],[Data_Compra]]),YEAR(Table1[[#This Row],[Data_Compra]])&gt;2000),FALSE)</f>
        <v>1</v>
      </c>
      <c r="V127" s="89">
        <f>IFERROR(EOMONTH(Table1[[#This Row],[Data_Compra]],0),"")</f>
        <v>45688</v>
      </c>
      <c r="W127">
        <f>DATEDIF(Table1[[#This Row],[Data_Compra]],Table1[[#This Row],[Data limite]],"D")</f>
        <v>4</v>
      </c>
    </row>
    <row r="128" spans="1:23">
      <c r="A128">
        <v>97900</v>
      </c>
      <c r="B128" t="s">
        <v>507</v>
      </c>
      <c r="C128" t="s">
        <v>515</v>
      </c>
      <c r="D128" t="s">
        <v>496</v>
      </c>
      <c r="E128">
        <v>110.72</v>
      </c>
      <c r="F128">
        <v>15</v>
      </c>
      <c r="G128">
        <v>3</v>
      </c>
      <c r="H128" t="s">
        <v>463</v>
      </c>
      <c r="I128" t="s">
        <v>437</v>
      </c>
      <c r="J128" t="s">
        <v>428</v>
      </c>
      <c r="K128" s="89">
        <v>45708</v>
      </c>
      <c r="L128">
        <f>YEAR(Table1[[#This Row],[Data_Compra]])</f>
        <v>2025</v>
      </c>
      <c r="M128">
        <f>MONTH(Table1[[#This Row],[Data_Compra]])</f>
        <v>2</v>
      </c>
      <c r="N128" s="93">
        <f>DAY(Table1[[#This Row],[Data_Compra]])</f>
        <v>20</v>
      </c>
      <c r="O128">
        <f>WEEKDAY(Table1[[#This Row],[Data_Compra]],1)</f>
        <v>5</v>
      </c>
      <c r="P128" t="b">
        <f>ISNUMBER(Table1[[#This Row],[Data_Compra]])</f>
        <v>1</v>
      </c>
      <c r="Q128" t="s">
        <v>570</v>
      </c>
      <c r="R128">
        <v>4</v>
      </c>
      <c r="S128" t="s">
        <v>407</v>
      </c>
      <c r="T128" t="b">
        <f>YEAR(Table1[[#This Row],[Data_Compra]])&gt;2024</f>
        <v>1</v>
      </c>
      <c r="U128" t="b">
        <f>IFERROR(AND(ISNUMBER(Table1[[#This Row],[Data_Compra]]),YEAR(Table1[[#This Row],[Data_Compra]])&gt;2000),FALSE)</f>
        <v>1</v>
      </c>
      <c r="V128" s="89">
        <f>IFERROR(EOMONTH(Table1[[#This Row],[Data_Compra]],0),"")</f>
        <v>45716</v>
      </c>
      <c r="W128">
        <f>DATEDIF(Table1[[#This Row],[Data_Compra]],Table1[[#This Row],[Data limite]],"D")</f>
        <v>8</v>
      </c>
    </row>
    <row r="129" spans="1:23">
      <c r="A129">
        <v>82434</v>
      </c>
      <c r="B129" t="s">
        <v>393</v>
      </c>
      <c r="C129" t="s">
        <v>515</v>
      </c>
      <c r="D129" t="s">
        <v>436</v>
      </c>
      <c r="E129">
        <v>1210.9100000000001</v>
      </c>
      <c r="F129">
        <v>10</v>
      </c>
      <c r="G129">
        <v>3</v>
      </c>
      <c r="H129" t="s">
        <v>489</v>
      </c>
      <c r="I129" t="s">
        <v>437</v>
      </c>
      <c r="J129" t="s">
        <v>410</v>
      </c>
      <c r="K129" s="89">
        <v>45694</v>
      </c>
      <c r="L129">
        <f>YEAR(Table1[[#This Row],[Data_Compra]])</f>
        <v>2025</v>
      </c>
      <c r="M129">
        <f>MONTH(Table1[[#This Row],[Data_Compra]])</f>
        <v>2</v>
      </c>
      <c r="N129" s="93">
        <f>DAY(Table1[[#This Row],[Data_Compra]])</f>
        <v>6</v>
      </c>
      <c r="O129">
        <f>WEEKDAY(Table1[[#This Row],[Data_Compra]],1)</f>
        <v>5</v>
      </c>
      <c r="P129" t="b">
        <f>ISNUMBER(Table1[[#This Row],[Data_Compra]])</f>
        <v>1</v>
      </c>
      <c r="Q129" t="s">
        <v>571</v>
      </c>
      <c r="S129" t="s">
        <v>424</v>
      </c>
      <c r="T129" t="b">
        <f>YEAR(Table1[[#This Row],[Data_Compra]])&gt;2024</f>
        <v>1</v>
      </c>
      <c r="U129" t="b">
        <f>IFERROR(AND(ISNUMBER(Table1[[#This Row],[Data_Compra]]),YEAR(Table1[[#This Row],[Data_Compra]])&gt;2000),FALSE)</f>
        <v>1</v>
      </c>
      <c r="V129" s="89">
        <f>IFERROR(EOMONTH(Table1[[#This Row],[Data_Compra]],0),"")</f>
        <v>45716</v>
      </c>
      <c r="W129">
        <f>DATEDIF(Table1[[#This Row],[Data_Compra]],Table1[[#This Row],[Data limite]],"D")</f>
        <v>22</v>
      </c>
    </row>
    <row r="130" spans="1:23">
      <c r="A130">
        <v>17315</v>
      </c>
      <c r="B130" t="s">
        <v>507</v>
      </c>
      <c r="C130" t="s">
        <v>408</v>
      </c>
      <c r="D130" t="s">
        <v>414</v>
      </c>
      <c r="E130">
        <v>1467.51</v>
      </c>
      <c r="F130">
        <v>15</v>
      </c>
      <c r="G130">
        <v>1</v>
      </c>
      <c r="H130" t="s">
        <v>427</v>
      </c>
      <c r="I130" t="s">
        <v>397</v>
      </c>
      <c r="J130" t="s">
        <v>398</v>
      </c>
      <c r="K130" s="89">
        <v>45694</v>
      </c>
      <c r="L130">
        <f>YEAR(Table1[[#This Row],[Data_Compra]])</f>
        <v>2025</v>
      </c>
      <c r="M130">
        <f>MONTH(Table1[[#This Row],[Data_Compra]])</f>
        <v>2</v>
      </c>
      <c r="N130" s="93">
        <f>DAY(Table1[[#This Row],[Data_Compra]])</f>
        <v>6</v>
      </c>
      <c r="O130">
        <f>WEEKDAY(Table1[[#This Row],[Data_Compra]],1)</f>
        <v>5</v>
      </c>
      <c r="P130" t="b">
        <f>ISNUMBER(Table1[[#This Row],[Data_Compra]])</f>
        <v>1</v>
      </c>
      <c r="Q130" t="s">
        <v>572</v>
      </c>
      <c r="R130">
        <v>3</v>
      </c>
      <c r="S130" t="s">
        <v>424</v>
      </c>
      <c r="T130" t="b">
        <f>YEAR(Table1[[#This Row],[Data_Compra]])&gt;2024</f>
        <v>1</v>
      </c>
      <c r="U130" t="b">
        <f>IFERROR(AND(ISNUMBER(Table1[[#This Row],[Data_Compra]]),YEAR(Table1[[#This Row],[Data_Compra]])&gt;2000),FALSE)</f>
        <v>1</v>
      </c>
      <c r="V130" s="89">
        <f>IFERROR(EOMONTH(Table1[[#This Row],[Data_Compra]],0),"")</f>
        <v>45716</v>
      </c>
      <c r="W130">
        <f>DATEDIF(Table1[[#This Row],[Data_Compra]],Table1[[#This Row],[Data limite]],"D")</f>
        <v>22</v>
      </c>
    </row>
    <row r="131" spans="1:23">
      <c r="A131">
        <v>64075</v>
      </c>
      <c r="B131" t="s">
        <v>444</v>
      </c>
      <c r="C131" t="s">
        <v>401</v>
      </c>
      <c r="D131" t="s">
        <v>395</v>
      </c>
      <c r="E131">
        <v>1246.3699999999999</v>
      </c>
      <c r="F131">
        <v>10</v>
      </c>
      <c r="G131">
        <v>1</v>
      </c>
      <c r="H131" t="s">
        <v>489</v>
      </c>
      <c r="I131" t="s">
        <v>430</v>
      </c>
      <c r="J131" t="s">
        <v>428</v>
      </c>
      <c r="K131" s="89">
        <v>45701</v>
      </c>
      <c r="L131">
        <f>YEAR(Table1[[#This Row],[Data_Compra]])</f>
        <v>2025</v>
      </c>
      <c r="M131">
        <f>MONTH(Table1[[#This Row],[Data_Compra]])</f>
        <v>2</v>
      </c>
      <c r="N131" s="93">
        <f>DAY(Table1[[#This Row],[Data_Compra]])</f>
        <v>13</v>
      </c>
      <c r="O131">
        <f>WEEKDAY(Table1[[#This Row],[Data_Compra]],1)</f>
        <v>5</v>
      </c>
      <c r="P131" t="b">
        <f>ISNUMBER(Table1[[#This Row],[Data_Compra]])</f>
        <v>1</v>
      </c>
      <c r="Q131" t="s">
        <v>573</v>
      </c>
      <c r="R131">
        <v>3</v>
      </c>
      <c r="T131" t="b">
        <f>YEAR(Table1[[#This Row],[Data_Compra]])&gt;2024</f>
        <v>1</v>
      </c>
      <c r="U131" t="b">
        <f>IFERROR(AND(ISNUMBER(Table1[[#This Row],[Data_Compra]]),YEAR(Table1[[#This Row],[Data_Compra]])&gt;2000),FALSE)</f>
        <v>1</v>
      </c>
      <c r="V131" s="89">
        <f>IFERROR(EOMONTH(Table1[[#This Row],[Data_Compra]],0),"")</f>
        <v>45716</v>
      </c>
      <c r="W131">
        <f>DATEDIF(Table1[[#This Row],[Data_Compra]],Table1[[#This Row],[Data limite]],"D")</f>
        <v>15</v>
      </c>
    </row>
    <row r="132" spans="1:23">
      <c r="A132">
        <v>56473</v>
      </c>
      <c r="B132" t="s">
        <v>412</v>
      </c>
      <c r="C132" t="s">
        <v>455</v>
      </c>
      <c r="D132" t="s">
        <v>395</v>
      </c>
      <c r="E132">
        <v>1405.42</v>
      </c>
      <c r="F132">
        <v>5</v>
      </c>
      <c r="G132">
        <v>1</v>
      </c>
      <c r="H132" t="s">
        <v>422</v>
      </c>
      <c r="I132" t="s">
        <v>397</v>
      </c>
      <c r="J132" t="s">
        <v>428</v>
      </c>
      <c r="K132" s="89">
        <v>45701</v>
      </c>
      <c r="L132">
        <f>YEAR(Table1[[#This Row],[Data_Compra]])</f>
        <v>2025</v>
      </c>
      <c r="M132">
        <f>MONTH(Table1[[#This Row],[Data_Compra]])</f>
        <v>2</v>
      </c>
      <c r="N132" s="93">
        <f>DAY(Table1[[#This Row],[Data_Compra]])</f>
        <v>13</v>
      </c>
      <c r="O132">
        <f>WEEKDAY(Table1[[#This Row],[Data_Compra]],1)</f>
        <v>5</v>
      </c>
      <c r="P132" t="b">
        <f>ISNUMBER(Table1[[#This Row],[Data_Compra]])</f>
        <v>1</v>
      </c>
      <c r="Q132" t="s">
        <v>574</v>
      </c>
      <c r="R132">
        <v>3</v>
      </c>
      <c r="S132" t="s">
        <v>435</v>
      </c>
      <c r="T132" t="b">
        <f>YEAR(Table1[[#This Row],[Data_Compra]])&gt;2024</f>
        <v>1</v>
      </c>
      <c r="U132" t="b">
        <f>IFERROR(AND(ISNUMBER(Table1[[#This Row],[Data_Compra]]),YEAR(Table1[[#This Row],[Data_Compra]])&gt;2000),FALSE)</f>
        <v>1</v>
      </c>
      <c r="V132" s="89">
        <f>IFERROR(EOMONTH(Table1[[#This Row],[Data_Compra]],0),"")</f>
        <v>45716</v>
      </c>
      <c r="W132">
        <f>DATEDIF(Table1[[#This Row],[Data_Compra]],Table1[[#This Row],[Data limite]],"D")</f>
        <v>15</v>
      </c>
    </row>
    <row r="133" spans="1:23">
      <c r="A133">
        <v>41895</v>
      </c>
      <c r="B133" t="s">
        <v>432</v>
      </c>
      <c r="C133" t="s">
        <v>413</v>
      </c>
      <c r="D133" t="s">
        <v>402</v>
      </c>
      <c r="E133">
        <v>183.76</v>
      </c>
      <c r="F133">
        <v>10</v>
      </c>
      <c r="G133">
        <v>3</v>
      </c>
      <c r="H133" t="s">
        <v>427</v>
      </c>
      <c r="I133" t="s">
        <v>397</v>
      </c>
      <c r="J133" t="s">
        <v>410</v>
      </c>
      <c r="K133" s="89">
        <v>45687</v>
      </c>
      <c r="L133">
        <f>YEAR(Table1[[#This Row],[Data_Compra]])</f>
        <v>2025</v>
      </c>
      <c r="M133">
        <f>MONTH(Table1[[#This Row],[Data_Compra]])</f>
        <v>1</v>
      </c>
      <c r="N133" s="93">
        <f>DAY(Table1[[#This Row],[Data_Compra]])</f>
        <v>30</v>
      </c>
      <c r="O133">
        <f>WEEKDAY(Table1[[#This Row],[Data_Compra]],1)</f>
        <v>5</v>
      </c>
      <c r="P133" t="b">
        <f>ISNUMBER(Table1[[#This Row],[Data_Compra]])</f>
        <v>1</v>
      </c>
      <c r="Q133" t="s">
        <v>575</v>
      </c>
      <c r="R133">
        <v>5</v>
      </c>
      <c r="S133" t="s">
        <v>424</v>
      </c>
      <c r="T133" t="b">
        <f>YEAR(Table1[[#This Row],[Data_Compra]])&gt;2024</f>
        <v>1</v>
      </c>
      <c r="U133" t="b">
        <f>IFERROR(AND(ISNUMBER(Table1[[#This Row],[Data_Compra]]),YEAR(Table1[[#This Row],[Data_Compra]])&gt;2000),FALSE)</f>
        <v>1</v>
      </c>
      <c r="V133" s="89">
        <f>IFERROR(EOMONTH(Table1[[#This Row],[Data_Compra]],0),"")</f>
        <v>45688</v>
      </c>
      <c r="W133">
        <f>DATEDIF(Table1[[#This Row],[Data_Compra]],Table1[[#This Row],[Data limite]],"D")</f>
        <v>1</v>
      </c>
    </row>
    <row r="134" spans="1:23">
      <c r="A134">
        <v>63793</v>
      </c>
      <c r="B134" t="s">
        <v>393</v>
      </c>
      <c r="C134" t="s">
        <v>416</v>
      </c>
      <c r="D134" t="s">
        <v>414</v>
      </c>
      <c r="E134">
        <v>509.06</v>
      </c>
      <c r="F134">
        <v>5</v>
      </c>
      <c r="G134">
        <v>2</v>
      </c>
      <c r="H134" t="s">
        <v>409</v>
      </c>
      <c r="I134" t="s">
        <v>397</v>
      </c>
      <c r="J134" t="s">
        <v>410</v>
      </c>
      <c r="K134" s="89">
        <v>45685</v>
      </c>
      <c r="L134">
        <f>YEAR(Table1[[#This Row],[Data_Compra]])</f>
        <v>2025</v>
      </c>
      <c r="M134">
        <f>MONTH(Table1[[#This Row],[Data_Compra]])</f>
        <v>1</v>
      </c>
      <c r="N134" s="93">
        <f>DAY(Table1[[#This Row],[Data_Compra]])</f>
        <v>28</v>
      </c>
      <c r="O134">
        <f>WEEKDAY(Table1[[#This Row],[Data_Compra]],1)</f>
        <v>3</v>
      </c>
      <c r="P134" t="b">
        <f>ISNUMBER(Table1[[#This Row],[Data_Compra]])</f>
        <v>1</v>
      </c>
      <c r="Q134" t="s">
        <v>576</v>
      </c>
      <c r="S134" t="s">
        <v>407</v>
      </c>
      <c r="T134" t="b">
        <f>YEAR(Table1[[#This Row],[Data_Compra]])&gt;2024</f>
        <v>1</v>
      </c>
      <c r="U134" t="b">
        <f>IFERROR(AND(ISNUMBER(Table1[[#This Row],[Data_Compra]]),YEAR(Table1[[#This Row],[Data_Compra]])&gt;2000),FALSE)</f>
        <v>1</v>
      </c>
      <c r="V134" s="89">
        <f>IFERROR(EOMONTH(Table1[[#This Row],[Data_Compra]],0),"")</f>
        <v>45688</v>
      </c>
      <c r="W134">
        <f>DATEDIF(Table1[[#This Row],[Data_Compra]],Table1[[#This Row],[Data limite]],"D")</f>
        <v>3</v>
      </c>
    </row>
    <row r="135" spans="1:23">
      <c r="A135">
        <v>75071</v>
      </c>
      <c r="B135" t="s">
        <v>474</v>
      </c>
      <c r="C135" t="s">
        <v>394</v>
      </c>
      <c r="D135" t="s">
        <v>496</v>
      </c>
      <c r="E135">
        <v>543.29999999999995</v>
      </c>
      <c r="F135">
        <v>15</v>
      </c>
      <c r="G135">
        <v>3</v>
      </c>
      <c r="H135" t="s">
        <v>422</v>
      </c>
      <c r="I135" t="s">
        <v>437</v>
      </c>
      <c r="J135" t="s">
        <v>398</v>
      </c>
      <c r="K135" s="89">
        <v>45708</v>
      </c>
      <c r="L135">
        <f>YEAR(Table1[[#This Row],[Data_Compra]])</f>
        <v>2025</v>
      </c>
      <c r="M135">
        <f>MONTH(Table1[[#This Row],[Data_Compra]])</f>
        <v>2</v>
      </c>
      <c r="N135" s="93">
        <f>DAY(Table1[[#This Row],[Data_Compra]])</f>
        <v>20</v>
      </c>
      <c r="O135">
        <f>WEEKDAY(Table1[[#This Row],[Data_Compra]],1)</f>
        <v>5</v>
      </c>
      <c r="P135" t="b">
        <f>ISNUMBER(Table1[[#This Row],[Data_Compra]])</f>
        <v>1</v>
      </c>
      <c r="Q135" t="s">
        <v>577</v>
      </c>
      <c r="R135">
        <v>4</v>
      </c>
      <c r="T135" t="b">
        <f>YEAR(Table1[[#This Row],[Data_Compra]])&gt;2024</f>
        <v>1</v>
      </c>
      <c r="U135" t="b">
        <f>IFERROR(AND(ISNUMBER(Table1[[#This Row],[Data_Compra]]),YEAR(Table1[[#This Row],[Data_Compra]])&gt;2000),FALSE)</f>
        <v>1</v>
      </c>
      <c r="V135" s="89">
        <f>IFERROR(EOMONTH(Table1[[#This Row],[Data_Compra]],0),"")</f>
        <v>45716</v>
      </c>
      <c r="W135">
        <f>DATEDIF(Table1[[#This Row],[Data_Compra]],Table1[[#This Row],[Data limite]],"D")</f>
        <v>8</v>
      </c>
    </row>
    <row r="136" spans="1:23">
      <c r="A136">
        <v>47809</v>
      </c>
      <c r="B136" t="s">
        <v>400</v>
      </c>
      <c r="C136" t="s">
        <v>510</v>
      </c>
      <c r="D136" t="s">
        <v>426</v>
      </c>
      <c r="E136">
        <v>1408.28</v>
      </c>
      <c r="F136">
        <v>5</v>
      </c>
      <c r="G136">
        <v>2</v>
      </c>
      <c r="H136" t="s">
        <v>463</v>
      </c>
      <c r="I136" t="s">
        <v>430</v>
      </c>
      <c r="J136" t="s">
        <v>405</v>
      </c>
      <c r="K136" s="89">
        <v>45698</v>
      </c>
      <c r="L136">
        <f>YEAR(Table1[[#This Row],[Data_Compra]])</f>
        <v>2025</v>
      </c>
      <c r="M136">
        <f>MONTH(Table1[[#This Row],[Data_Compra]])</f>
        <v>2</v>
      </c>
      <c r="N136" s="93">
        <f>DAY(Table1[[#This Row],[Data_Compra]])</f>
        <v>10</v>
      </c>
      <c r="O136">
        <f>WEEKDAY(Table1[[#This Row],[Data_Compra]],1)</f>
        <v>2</v>
      </c>
      <c r="P136" t="b">
        <f>ISNUMBER(Table1[[#This Row],[Data_Compra]])</f>
        <v>1</v>
      </c>
      <c r="Q136" t="s">
        <v>578</v>
      </c>
      <c r="R136">
        <v>5</v>
      </c>
      <c r="S136" t="s">
        <v>435</v>
      </c>
      <c r="T136" t="b">
        <f>YEAR(Table1[[#This Row],[Data_Compra]])&gt;2024</f>
        <v>1</v>
      </c>
      <c r="U136" t="b">
        <f>IFERROR(AND(ISNUMBER(Table1[[#This Row],[Data_Compra]]),YEAR(Table1[[#This Row],[Data_Compra]])&gt;2000),FALSE)</f>
        <v>1</v>
      </c>
      <c r="V136" s="89">
        <f>IFERROR(EOMONTH(Table1[[#This Row],[Data_Compra]],0),"")</f>
        <v>45716</v>
      </c>
      <c r="W136">
        <f>DATEDIF(Table1[[#This Row],[Data_Compra]],Table1[[#This Row],[Data limite]],"D")</f>
        <v>18</v>
      </c>
    </row>
    <row r="137" spans="1:23">
      <c r="A137">
        <v>58399</v>
      </c>
      <c r="B137" t="s">
        <v>393</v>
      </c>
      <c r="C137" t="s">
        <v>515</v>
      </c>
      <c r="D137" t="s">
        <v>414</v>
      </c>
      <c r="E137">
        <v>1241.1300000000001</v>
      </c>
      <c r="F137">
        <v>5</v>
      </c>
      <c r="G137">
        <v>2</v>
      </c>
      <c r="H137" t="s">
        <v>396</v>
      </c>
      <c r="I137" t="s">
        <v>397</v>
      </c>
      <c r="J137" t="s">
        <v>410</v>
      </c>
      <c r="K137" s="89">
        <v>45682</v>
      </c>
      <c r="L137">
        <f>YEAR(Table1[[#This Row],[Data_Compra]])</f>
        <v>2025</v>
      </c>
      <c r="M137">
        <f>MONTH(Table1[[#This Row],[Data_Compra]])</f>
        <v>1</v>
      </c>
      <c r="N137" s="93">
        <f>DAY(Table1[[#This Row],[Data_Compra]])</f>
        <v>25</v>
      </c>
      <c r="O137">
        <f>WEEKDAY(Table1[[#This Row],[Data_Compra]],1)</f>
        <v>7</v>
      </c>
      <c r="P137" t="b">
        <f>ISNUMBER(Table1[[#This Row],[Data_Compra]])</f>
        <v>1</v>
      </c>
      <c r="Q137" t="s">
        <v>579</v>
      </c>
      <c r="R137">
        <v>5</v>
      </c>
      <c r="T137" t="b">
        <f>YEAR(Table1[[#This Row],[Data_Compra]])&gt;2024</f>
        <v>1</v>
      </c>
      <c r="U137" t="b">
        <f>IFERROR(AND(ISNUMBER(Table1[[#This Row],[Data_Compra]]),YEAR(Table1[[#This Row],[Data_Compra]])&gt;2000),FALSE)</f>
        <v>1</v>
      </c>
      <c r="V137" s="89">
        <f>IFERROR(EOMONTH(Table1[[#This Row],[Data_Compra]],0),"")</f>
        <v>45688</v>
      </c>
      <c r="W137">
        <f>DATEDIF(Table1[[#This Row],[Data_Compra]],Table1[[#This Row],[Data limite]],"D")</f>
        <v>6</v>
      </c>
    </row>
    <row r="138" spans="1:23">
      <c r="A138">
        <v>48892</v>
      </c>
      <c r="B138" t="s">
        <v>474</v>
      </c>
      <c r="C138" t="s">
        <v>455</v>
      </c>
      <c r="D138" t="s">
        <v>395</v>
      </c>
      <c r="E138">
        <v>915.27</v>
      </c>
      <c r="F138">
        <v>20</v>
      </c>
      <c r="G138">
        <v>2</v>
      </c>
      <c r="H138" t="s">
        <v>422</v>
      </c>
      <c r="I138" t="s">
        <v>404</v>
      </c>
      <c r="J138" t="s">
        <v>428</v>
      </c>
      <c r="K138" s="89">
        <v>45711</v>
      </c>
      <c r="L138">
        <f>YEAR(Table1[[#This Row],[Data_Compra]])</f>
        <v>2025</v>
      </c>
      <c r="M138">
        <f>MONTH(Table1[[#This Row],[Data_Compra]])</f>
        <v>2</v>
      </c>
      <c r="N138" s="93">
        <f>DAY(Table1[[#This Row],[Data_Compra]])</f>
        <v>23</v>
      </c>
      <c r="O138">
        <f>WEEKDAY(Table1[[#This Row],[Data_Compra]],1)</f>
        <v>1</v>
      </c>
      <c r="P138" t="b">
        <f>ISNUMBER(Table1[[#This Row],[Data_Compra]])</f>
        <v>1</v>
      </c>
      <c r="Q138" t="s">
        <v>580</v>
      </c>
      <c r="R138">
        <v>3</v>
      </c>
      <c r="S138" t="s">
        <v>424</v>
      </c>
      <c r="T138" t="b">
        <f>YEAR(Table1[[#This Row],[Data_Compra]])&gt;2024</f>
        <v>1</v>
      </c>
      <c r="U138" t="b">
        <f>IFERROR(AND(ISNUMBER(Table1[[#This Row],[Data_Compra]]),YEAR(Table1[[#This Row],[Data_Compra]])&gt;2000),FALSE)</f>
        <v>1</v>
      </c>
      <c r="V138" s="89">
        <f>IFERROR(EOMONTH(Table1[[#This Row],[Data_Compra]],0),"")</f>
        <v>45716</v>
      </c>
      <c r="W138">
        <f>DATEDIF(Table1[[#This Row],[Data_Compra]],Table1[[#This Row],[Data limite]],"D")</f>
        <v>5</v>
      </c>
    </row>
    <row r="139" spans="1:23">
      <c r="A139">
        <v>76478</v>
      </c>
      <c r="B139" t="s">
        <v>412</v>
      </c>
      <c r="C139" t="s">
        <v>510</v>
      </c>
      <c r="D139" t="s">
        <v>414</v>
      </c>
      <c r="E139">
        <v>1261.7</v>
      </c>
      <c r="F139">
        <v>10</v>
      </c>
      <c r="G139">
        <v>1</v>
      </c>
      <c r="H139" t="s">
        <v>409</v>
      </c>
      <c r="I139" t="s">
        <v>404</v>
      </c>
      <c r="J139" t="s">
        <v>398</v>
      </c>
      <c r="K139" s="89">
        <v>45703</v>
      </c>
      <c r="L139">
        <f>YEAR(Table1[[#This Row],[Data_Compra]])</f>
        <v>2025</v>
      </c>
      <c r="M139">
        <f>MONTH(Table1[[#This Row],[Data_Compra]])</f>
        <v>2</v>
      </c>
      <c r="N139" s="93">
        <f>DAY(Table1[[#This Row],[Data_Compra]])</f>
        <v>15</v>
      </c>
      <c r="O139">
        <f>WEEKDAY(Table1[[#This Row],[Data_Compra]],1)</f>
        <v>7</v>
      </c>
      <c r="P139" t="b">
        <f>ISNUMBER(Table1[[#This Row],[Data_Compra]])</f>
        <v>1</v>
      </c>
      <c r="Q139" t="s">
        <v>581</v>
      </c>
      <c r="R139">
        <v>3</v>
      </c>
      <c r="T139" t="b">
        <f>YEAR(Table1[[#This Row],[Data_Compra]])&gt;2024</f>
        <v>1</v>
      </c>
      <c r="U139" t="b">
        <f>IFERROR(AND(ISNUMBER(Table1[[#This Row],[Data_Compra]]),YEAR(Table1[[#This Row],[Data_Compra]])&gt;2000),FALSE)</f>
        <v>1</v>
      </c>
      <c r="V139" s="89">
        <f>IFERROR(EOMONTH(Table1[[#This Row],[Data_Compra]],0),"")</f>
        <v>45716</v>
      </c>
      <c r="W139">
        <f>DATEDIF(Table1[[#This Row],[Data_Compra]],Table1[[#This Row],[Data limite]],"D")</f>
        <v>13</v>
      </c>
    </row>
    <row r="140" spans="1:23">
      <c r="A140">
        <v>97350</v>
      </c>
      <c r="B140" t="s">
        <v>528</v>
      </c>
      <c r="C140" t="s">
        <v>455</v>
      </c>
      <c r="D140" t="s">
        <v>402</v>
      </c>
      <c r="E140">
        <v>1434.42</v>
      </c>
      <c r="F140">
        <v>20</v>
      </c>
      <c r="G140">
        <v>2</v>
      </c>
      <c r="H140" t="s">
        <v>427</v>
      </c>
      <c r="I140" t="s">
        <v>430</v>
      </c>
      <c r="J140" t="s">
        <v>428</v>
      </c>
      <c r="K140" s="89">
        <v>45690</v>
      </c>
      <c r="L140">
        <f>YEAR(Table1[[#This Row],[Data_Compra]])</f>
        <v>2025</v>
      </c>
      <c r="M140">
        <f>MONTH(Table1[[#This Row],[Data_Compra]])</f>
        <v>2</v>
      </c>
      <c r="N140" s="93">
        <f>DAY(Table1[[#This Row],[Data_Compra]])</f>
        <v>2</v>
      </c>
      <c r="O140">
        <f>WEEKDAY(Table1[[#This Row],[Data_Compra]],1)</f>
        <v>1</v>
      </c>
      <c r="P140" t="b">
        <f>ISNUMBER(Table1[[#This Row],[Data_Compra]])</f>
        <v>1</v>
      </c>
      <c r="Q140" t="s">
        <v>582</v>
      </c>
      <c r="T140" t="b">
        <f>YEAR(Table1[[#This Row],[Data_Compra]])&gt;2024</f>
        <v>1</v>
      </c>
      <c r="U140" t="b">
        <f>IFERROR(AND(ISNUMBER(Table1[[#This Row],[Data_Compra]]),YEAR(Table1[[#This Row],[Data_Compra]])&gt;2000),FALSE)</f>
        <v>1</v>
      </c>
      <c r="V140" s="89">
        <f>IFERROR(EOMONTH(Table1[[#This Row],[Data_Compra]],0),"")</f>
        <v>45716</v>
      </c>
      <c r="W140">
        <f>DATEDIF(Table1[[#This Row],[Data_Compra]],Table1[[#This Row],[Data limite]],"D")</f>
        <v>26</v>
      </c>
    </row>
    <row r="141" spans="1:23">
      <c r="A141">
        <v>19312</v>
      </c>
      <c r="B141" t="s">
        <v>393</v>
      </c>
      <c r="C141" t="s">
        <v>440</v>
      </c>
      <c r="D141" t="s">
        <v>426</v>
      </c>
      <c r="E141">
        <v>726.66</v>
      </c>
      <c r="F141">
        <v>10</v>
      </c>
      <c r="G141">
        <v>1</v>
      </c>
      <c r="H141" t="s">
        <v>422</v>
      </c>
      <c r="I141" t="s">
        <v>404</v>
      </c>
      <c r="J141" t="s">
        <v>428</v>
      </c>
      <c r="K141" s="89">
        <v>45695</v>
      </c>
      <c r="L141">
        <f>YEAR(Table1[[#This Row],[Data_Compra]])</f>
        <v>2025</v>
      </c>
      <c r="M141">
        <f>MONTH(Table1[[#This Row],[Data_Compra]])</f>
        <v>2</v>
      </c>
      <c r="N141" s="93">
        <f>DAY(Table1[[#This Row],[Data_Compra]])</f>
        <v>7</v>
      </c>
      <c r="O141">
        <f>WEEKDAY(Table1[[#This Row],[Data_Compra]],1)</f>
        <v>6</v>
      </c>
      <c r="P141" t="b">
        <f>ISNUMBER(Table1[[#This Row],[Data_Compra]])</f>
        <v>1</v>
      </c>
      <c r="Q141" t="s">
        <v>583</v>
      </c>
      <c r="R141">
        <v>4</v>
      </c>
      <c r="T141" t="b">
        <f>YEAR(Table1[[#This Row],[Data_Compra]])&gt;2024</f>
        <v>1</v>
      </c>
      <c r="U141" t="b">
        <f>IFERROR(AND(ISNUMBER(Table1[[#This Row],[Data_Compra]]),YEAR(Table1[[#This Row],[Data_Compra]])&gt;2000),FALSE)</f>
        <v>1</v>
      </c>
      <c r="V141" s="89">
        <f>IFERROR(EOMONTH(Table1[[#This Row],[Data_Compra]],0),"")</f>
        <v>45716</v>
      </c>
      <c r="W141">
        <f>DATEDIF(Table1[[#This Row],[Data_Compra]],Table1[[#This Row],[Data limite]],"D")</f>
        <v>21</v>
      </c>
    </row>
    <row r="142" spans="1:23">
      <c r="A142">
        <v>77771</v>
      </c>
      <c r="B142" t="s">
        <v>528</v>
      </c>
      <c r="C142" t="s">
        <v>515</v>
      </c>
      <c r="D142" t="s">
        <v>426</v>
      </c>
      <c r="E142">
        <v>520.71</v>
      </c>
      <c r="F142">
        <v>5</v>
      </c>
      <c r="G142">
        <v>2</v>
      </c>
      <c r="H142" t="s">
        <v>463</v>
      </c>
      <c r="I142" t="s">
        <v>397</v>
      </c>
      <c r="J142" t="s">
        <v>428</v>
      </c>
      <c r="K142" s="89">
        <v>45691</v>
      </c>
      <c r="L142">
        <f>YEAR(Table1[[#This Row],[Data_Compra]])</f>
        <v>2025</v>
      </c>
      <c r="M142">
        <f>MONTH(Table1[[#This Row],[Data_Compra]])</f>
        <v>2</v>
      </c>
      <c r="N142" s="93">
        <f>DAY(Table1[[#This Row],[Data_Compra]])</f>
        <v>3</v>
      </c>
      <c r="O142">
        <f>WEEKDAY(Table1[[#This Row],[Data_Compra]],1)</f>
        <v>2</v>
      </c>
      <c r="P142" t="b">
        <f>ISNUMBER(Table1[[#This Row],[Data_Compra]])</f>
        <v>1</v>
      </c>
      <c r="Q142" t="s">
        <v>584</v>
      </c>
      <c r="R142">
        <v>4</v>
      </c>
      <c r="T142" t="b">
        <f>YEAR(Table1[[#This Row],[Data_Compra]])&gt;2024</f>
        <v>1</v>
      </c>
      <c r="U142" t="b">
        <f>IFERROR(AND(ISNUMBER(Table1[[#This Row],[Data_Compra]]),YEAR(Table1[[#This Row],[Data_Compra]])&gt;2000),FALSE)</f>
        <v>1</v>
      </c>
      <c r="V142" s="89">
        <f>IFERROR(EOMONTH(Table1[[#This Row],[Data_Compra]],0),"")</f>
        <v>45716</v>
      </c>
      <c r="W142">
        <f>DATEDIF(Table1[[#This Row],[Data_Compra]],Table1[[#This Row],[Data limite]],"D")</f>
        <v>25</v>
      </c>
    </row>
    <row r="143" spans="1:23">
      <c r="A143">
        <v>72046</v>
      </c>
      <c r="B143" t="s">
        <v>412</v>
      </c>
      <c r="C143" t="s">
        <v>440</v>
      </c>
      <c r="D143" t="s">
        <v>491</v>
      </c>
      <c r="E143">
        <v>663.73</v>
      </c>
      <c r="F143">
        <v>5</v>
      </c>
      <c r="G143">
        <v>3</v>
      </c>
      <c r="H143" t="s">
        <v>465</v>
      </c>
      <c r="I143" t="s">
        <v>397</v>
      </c>
      <c r="J143" t="s">
        <v>405</v>
      </c>
      <c r="K143" s="89">
        <v>45703</v>
      </c>
      <c r="L143">
        <f>YEAR(Table1[[#This Row],[Data_Compra]])</f>
        <v>2025</v>
      </c>
      <c r="M143">
        <f>MONTH(Table1[[#This Row],[Data_Compra]])</f>
        <v>2</v>
      </c>
      <c r="N143" s="93">
        <f>DAY(Table1[[#This Row],[Data_Compra]])</f>
        <v>15</v>
      </c>
      <c r="O143">
        <f>WEEKDAY(Table1[[#This Row],[Data_Compra]],1)</f>
        <v>7</v>
      </c>
      <c r="P143" t="b">
        <f>ISNUMBER(Table1[[#This Row],[Data_Compra]])</f>
        <v>1</v>
      </c>
      <c r="Q143" t="s">
        <v>585</v>
      </c>
      <c r="S143" t="s">
        <v>407</v>
      </c>
      <c r="T143" t="b">
        <f>YEAR(Table1[[#This Row],[Data_Compra]])&gt;2024</f>
        <v>1</v>
      </c>
      <c r="U143" t="b">
        <f>IFERROR(AND(ISNUMBER(Table1[[#This Row],[Data_Compra]]),YEAR(Table1[[#This Row],[Data_Compra]])&gt;2000),FALSE)</f>
        <v>1</v>
      </c>
      <c r="V143" s="89">
        <f>IFERROR(EOMONTH(Table1[[#This Row],[Data_Compra]],0),"")</f>
        <v>45716</v>
      </c>
      <c r="W143">
        <f>DATEDIF(Table1[[#This Row],[Data_Compra]],Table1[[#This Row],[Data limite]],"D")</f>
        <v>13</v>
      </c>
    </row>
    <row r="144" spans="1:23">
      <c r="A144">
        <v>83064</v>
      </c>
      <c r="B144" t="s">
        <v>400</v>
      </c>
      <c r="C144" t="s">
        <v>394</v>
      </c>
      <c r="D144" t="s">
        <v>470</v>
      </c>
      <c r="E144">
        <v>289.56</v>
      </c>
      <c r="F144">
        <v>0</v>
      </c>
      <c r="G144">
        <v>1</v>
      </c>
      <c r="H144" t="s">
        <v>396</v>
      </c>
      <c r="I144" t="s">
        <v>437</v>
      </c>
      <c r="J144" t="s">
        <v>405</v>
      </c>
      <c r="K144" s="89">
        <v>45682</v>
      </c>
      <c r="L144">
        <f>YEAR(Table1[[#This Row],[Data_Compra]])</f>
        <v>2025</v>
      </c>
      <c r="M144">
        <f>MONTH(Table1[[#This Row],[Data_Compra]])</f>
        <v>1</v>
      </c>
      <c r="N144" s="93">
        <f>DAY(Table1[[#This Row],[Data_Compra]])</f>
        <v>25</v>
      </c>
      <c r="O144">
        <f>WEEKDAY(Table1[[#This Row],[Data_Compra]],1)</f>
        <v>7</v>
      </c>
      <c r="P144" t="b">
        <f>ISNUMBER(Table1[[#This Row],[Data_Compra]])</f>
        <v>1</v>
      </c>
      <c r="Q144" t="s">
        <v>586</v>
      </c>
      <c r="R144">
        <v>3</v>
      </c>
      <c r="S144" t="s">
        <v>494</v>
      </c>
      <c r="T144" t="b">
        <f>YEAR(Table1[[#This Row],[Data_Compra]])&gt;2024</f>
        <v>1</v>
      </c>
      <c r="U144" t="b">
        <f>IFERROR(AND(ISNUMBER(Table1[[#This Row],[Data_Compra]]),YEAR(Table1[[#This Row],[Data_Compra]])&gt;2000),FALSE)</f>
        <v>1</v>
      </c>
      <c r="V144" s="89">
        <f>IFERROR(EOMONTH(Table1[[#This Row],[Data_Compra]],0),"")</f>
        <v>45688</v>
      </c>
      <c r="W144">
        <f>DATEDIF(Table1[[#This Row],[Data_Compra]],Table1[[#This Row],[Data limite]],"D")</f>
        <v>6</v>
      </c>
    </row>
    <row r="145" spans="1:23">
      <c r="A145">
        <v>17553</v>
      </c>
      <c r="B145" t="s">
        <v>425</v>
      </c>
      <c r="C145" t="s">
        <v>408</v>
      </c>
      <c r="D145" t="s">
        <v>395</v>
      </c>
      <c r="E145">
        <v>1359.92</v>
      </c>
      <c r="F145">
        <v>10</v>
      </c>
      <c r="G145">
        <v>1</v>
      </c>
      <c r="H145" t="s">
        <v>403</v>
      </c>
      <c r="I145" t="s">
        <v>437</v>
      </c>
      <c r="J145" t="s">
        <v>410</v>
      </c>
      <c r="K145" s="89">
        <v>45710</v>
      </c>
      <c r="L145">
        <f>YEAR(Table1[[#This Row],[Data_Compra]])</f>
        <v>2025</v>
      </c>
      <c r="M145">
        <f>MONTH(Table1[[#This Row],[Data_Compra]])</f>
        <v>2</v>
      </c>
      <c r="N145" s="93">
        <f>DAY(Table1[[#This Row],[Data_Compra]])</f>
        <v>22</v>
      </c>
      <c r="O145">
        <f>WEEKDAY(Table1[[#This Row],[Data_Compra]],1)</f>
        <v>7</v>
      </c>
      <c r="P145" t="b">
        <f>ISNUMBER(Table1[[#This Row],[Data_Compra]])</f>
        <v>1</v>
      </c>
      <c r="Q145" t="s">
        <v>587</v>
      </c>
      <c r="R145">
        <v>3</v>
      </c>
      <c r="S145" t="s">
        <v>435</v>
      </c>
      <c r="T145" t="b">
        <f>YEAR(Table1[[#This Row],[Data_Compra]])&gt;2024</f>
        <v>1</v>
      </c>
      <c r="U145" t="b">
        <f>IFERROR(AND(ISNUMBER(Table1[[#This Row],[Data_Compra]]),YEAR(Table1[[#This Row],[Data_Compra]])&gt;2000),FALSE)</f>
        <v>1</v>
      </c>
      <c r="V145" s="89">
        <f>IFERROR(EOMONTH(Table1[[#This Row],[Data_Compra]],0),"")</f>
        <v>45716</v>
      </c>
      <c r="W145">
        <f>DATEDIF(Table1[[#This Row],[Data_Compra]],Table1[[#This Row],[Data limite]],"D")</f>
        <v>6</v>
      </c>
    </row>
    <row r="146" spans="1:23">
      <c r="A146">
        <v>10745</v>
      </c>
      <c r="B146" t="s">
        <v>474</v>
      </c>
      <c r="C146" t="s">
        <v>421</v>
      </c>
      <c r="D146" t="s">
        <v>491</v>
      </c>
      <c r="E146">
        <v>1031.72</v>
      </c>
      <c r="F146">
        <v>5</v>
      </c>
      <c r="G146">
        <v>3</v>
      </c>
      <c r="H146" t="s">
        <v>465</v>
      </c>
      <c r="I146" t="s">
        <v>437</v>
      </c>
      <c r="J146" t="s">
        <v>428</v>
      </c>
      <c r="K146" s="89">
        <v>45693</v>
      </c>
      <c r="L146">
        <f>YEAR(Table1[[#This Row],[Data_Compra]])</f>
        <v>2025</v>
      </c>
      <c r="M146">
        <f>MONTH(Table1[[#This Row],[Data_Compra]])</f>
        <v>2</v>
      </c>
      <c r="N146" s="93">
        <f>DAY(Table1[[#This Row],[Data_Compra]])</f>
        <v>5</v>
      </c>
      <c r="O146">
        <f>WEEKDAY(Table1[[#This Row],[Data_Compra]],1)</f>
        <v>4</v>
      </c>
      <c r="P146" t="b">
        <f>ISNUMBER(Table1[[#This Row],[Data_Compra]])</f>
        <v>1</v>
      </c>
      <c r="Q146" t="s">
        <v>588</v>
      </c>
      <c r="R146">
        <v>4</v>
      </c>
      <c r="T146" t="b">
        <f>YEAR(Table1[[#This Row],[Data_Compra]])&gt;2024</f>
        <v>1</v>
      </c>
      <c r="U146" t="b">
        <f>IFERROR(AND(ISNUMBER(Table1[[#This Row],[Data_Compra]]),YEAR(Table1[[#This Row],[Data_Compra]])&gt;2000),FALSE)</f>
        <v>1</v>
      </c>
      <c r="V146" s="89">
        <f>IFERROR(EOMONTH(Table1[[#This Row],[Data_Compra]],0),"")</f>
        <v>45716</v>
      </c>
      <c r="W146">
        <f>DATEDIF(Table1[[#This Row],[Data_Compra]],Table1[[#This Row],[Data limite]],"D")</f>
        <v>23</v>
      </c>
    </row>
    <row r="147" spans="1:23">
      <c r="A147">
        <v>91985</v>
      </c>
      <c r="B147" t="s">
        <v>474</v>
      </c>
      <c r="C147" t="s">
        <v>510</v>
      </c>
      <c r="D147" t="s">
        <v>436</v>
      </c>
      <c r="E147">
        <v>1402.55</v>
      </c>
      <c r="F147">
        <v>20</v>
      </c>
      <c r="G147">
        <v>1</v>
      </c>
      <c r="H147" t="s">
        <v>422</v>
      </c>
      <c r="I147" t="s">
        <v>430</v>
      </c>
      <c r="J147" t="s">
        <v>398</v>
      </c>
      <c r="K147" s="89">
        <v>45694</v>
      </c>
      <c r="L147">
        <f>YEAR(Table1[[#This Row],[Data_Compra]])</f>
        <v>2025</v>
      </c>
      <c r="M147">
        <f>MONTH(Table1[[#This Row],[Data_Compra]])</f>
        <v>2</v>
      </c>
      <c r="N147" s="93">
        <f>DAY(Table1[[#This Row],[Data_Compra]])</f>
        <v>6</v>
      </c>
      <c r="O147">
        <f>WEEKDAY(Table1[[#This Row],[Data_Compra]],1)</f>
        <v>5</v>
      </c>
      <c r="P147" t="b">
        <f>ISNUMBER(Table1[[#This Row],[Data_Compra]])</f>
        <v>1</v>
      </c>
      <c r="Q147" t="s">
        <v>589</v>
      </c>
      <c r="R147">
        <v>4</v>
      </c>
      <c r="T147" t="b">
        <f>YEAR(Table1[[#This Row],[Data_Compra]])&gt;2024</f>
        <v>1</v>
      </c>
      <c r="U147" t="b">
        <f>IFERROR(AND(ISNUMBER(Table1[[#This Row],[Data_Compra]]),YEAR(Table1[[#This Row],[Data_Compra]])&gt;2000),FALSE)</f>
        <v>1</v>
      </c>
      <c r="V147" s="89">
        <f>IFERROR(EOMONTH(Table1[[#This Row],[Data_Compra]],0),"")</f>
        <v>45716</v>
      </c>
      <c r="W147">
        <f>DATEDIF(Table1[[#This Row],[Data_Compra]],Table1[[#This Row],[Data limite]],"D")</f>
        <v>22</v>
      </c>
    </row>
    <row r="148" spans="1:23">
      <c r="A148">
        <v>26055</v>
      </c>
      <c r="B148" t="s">
        <v>393</v>
      </c>
      <c r="C148" t="s">
        <v>401</v>
      </c>
      <c r="D148" t="s">
        <v>395</v>
      </c>
      <c r="E148">
        <v>1035.33</v>
      </c>
      <c r="F148">
        <v>15</v>
      </c>
      <c r="G148">
        <v>1</v>
      </c>
      <c r="H148" t="s">
        <v>403</v>
      </c>
      <c r="I148" t="s">
        <v>404</v>
      </c>
      <c r="J148" t="s">
        <v>398</v>
      </c>
      <c r="K148" s="89">
        <v>45701</v>
      </c>
      <c r="L148">
        <f>YEAR(Table1[[#This Row],[Data_Compra]])</f>
        <v>2025</v>
      </c>
      <c r="M148">
        <f>MONTH(Table1[[#This Row],[Data_Compra]])</f>
        <v>2</v>
      </c>
      <c r="N148" s="93">
        <f>DAY(Table1[[#This Row],[Data_Compra]])</f>
        <v>13</v>
      </c>
      <c r="O148">
        <f>WEEKDAY(Table1[[#This Row],[Data_Compra]],1)</f>
        <v>5</v>
      </c>
      <c r="P148" t="b">
        <f>ISNUMBER(Table1[[#This Row],[Data_Compra]])</f>
        <v>1</v>
      </c>
      <c r="Q148" t="s">
        <v>590</v>
      </c>
      <c r="S148" t="s">
        <v>407</v>
      </c>
      <c r="T148" t="b">
        <f>YEAR(Table1[[#This Row],[Data_Compra]])&gt;2024</f>
        <v>1</v>
      </c>
      <c r="U148" t="b">
        <f>IFERROR(AND(ISNUMBER(Table1[[#This Row],[Data_Compra]]),YEAR(Table1[[#This Row],[Data_Compra]])&gt;2000),FALSE)</f>
        <v>1</v>
      </c>
      <c r="V148" s="89">
        <f>IFERROR(EOMONTH(Table1[[#This Row],[Data_Compra]],0),"")</f>
        <v>45716</v>
      </c>
      <c r="W148">
        <f>DATEDIF(Table1[[#This Row],[Data_Compra]],Table1[[#This Row],[Data limite]],"D")</f>
        <v>15</v>
      </c>
    </row>
    <row r="149" spans="1:23">
      <c r="A149">
        <v>43665</v>
      </c>
      <c r="B149" t="s">
        <v>528</v>
      </c>
      <c r="C149" t="s">
        <v>394</v>
      </c>
      <c r="D149" t="s">
        <v>402</v>
      </c>
      <c r="E149">
        <v>1121.99</v>
      </c>
      <c r="F149">
        <v>10</v>
      </c>
      <c r="G149">
        <v>3</v>
      </c>
      <c r="H149" t="s">
        <v>489</v>
      </c>
      <c r="I149" t="s">
        <v>404</v>
      </c>
      <c r="J149" t="s">
        <v>410</v>
      </c>
      <c r="K149" s="89">
        <v>45707</v>
      </c>
      <c r="L149">
        <f>YEAR(Table1[[#This Row],[Data_Compra]])</f>
        <v>2025</v>
      </c>
      <c r="M149">
        <f>MONTH(Table1[[#This Row],[Data_Compra]])</f>
        <v>2</v>
      </c>
      <c r="N149" s="93">
        <f>DAY(Table1[[#This Row],[Data_Compra]])</f>
        <v>19</v>
      </c>
      <c r="O149">
        <f>WEEKDAY(Table1[[#This Row],[Data_Compra]],1)</f>
        <v>4</v>
      </c>
      <c r="P149" t="b">
        <f>ISNUMBER(Table1[[#This Row],[Data_Compra]])</f>
        <v>1</v>
      </c>
      <c r="Q149" t="s">
        <v>591</v>
      </c>
      <c r="R149">
        <v>5</v>
      </c>
      <c r="S149" t="s">
        <v>407</v>
      </c>
      <c r="T149" t="b">
        <f>YEAR(Table1[[#This Row],[Data_Compra]])&gt;2024</f>
        <v>1</v>
      </c>
      <c r="U149" t="b">
        <f>IFERROR(AND(ISNUMBER(Table1[[#This Row],[Data_Compra]]),YEAR(Table1[[#This Row],[Data_Compra]])&gt;2000),FALSE)</f>
        <v>1</v>
      </c>
      <c r="V149" s="89">
        <f>IFERROR(EOMONTH(Table1[[#This Row],[Data_Compra]],0),"")</f>
        <v>45716</v>
      </c>
      <c r="W149">
        <f>DATEDIF(Table1[[#This Row],[Data_Compra]],Table1[[#This Row],[Data limite]],"D")</f>
        <v>9</v>
      </c>
    </row>
    <row r="150" spans="1:23">
      <c r="A150">
        <v>42808</v>
      </c>
      <c r="B150" t="s">
        <v>412</v>
      </c>
      <c r="C150" t="s">
        <v>455</v>
      </c>
      <c r="D150" t="s">
        <v>395</v>
      </c>
      <c r="E150">
        <v>251.46</v>
      </c>
      <c r="F150">
        <v>20</v>
      </c>
      <c r="G150">
        <v>1</v>
      </c>
      <c r="H150" t="s">
        <v>396</v>
      </c>
      <c r="I150" t="s">
        <v>437</v>
      </c>
      <c r="J150" t="s">
        <v>398</v>
      </c>
      <c r="K150" s="89">
        <v>45696</v>
      </c>
      <c r="L150">
        <f>YEAR(Table1[[#This Row],[Data_Compra]])</f>
        <v>2025</v>
      </c>
      <c r="M150">
        <f>MONTH(Table1[[#This Row],[Data_Compra]])</f>
        <v>2</v>
      </c>
      <c r="N150" s="93">
        <f>DAY(Table1[[#This Row],[Data_Compra]])</f>
        <v>8</v>
      </c>
      <c r="O150">
        <f>WEEKDAY(Table1[[#This Row],[Data_Compra]],1)</f>
        <v>7</v>
      </c>
      <c r="P150" t="b">
        <f>ISNUMBER(Table1[[#This Row],[Data_Compra]])</f>
        <v>1</v>
      </c>
      <c r="Q150" t="s">
        <v>592</v>
      </c>
      <c r="S150" t="s">
        <v>494</v>
      </c>
      <c r="T150" t="b">
        <f>YEAR(Table1[[#This Row],[Data_Compra]])&gt;2024</f>
        <v>1</v>
      </c>
      <c r="U150" t="b">
        <f>IFERROR(AND(ISNUMBER(Table1[[#This Row],[Data_Compra]]),YEAR(Table1[[#This Row],[Data_Compra]])&gt;2000),FALSE)</f>
        <v>1</v>
      </c>
      <c r="V150" s="89">
        <f>IFERROR(EOMONTH(Table1[[#This Row],[Data_Compra]],0),"")</f>
        <v>45716</v>
      </c>
      <c r="W150">
        <f>DATEDIF(Table1[[#This Row],[Data_Compra]],Table1[[#This Row],[Data limite]],"D")</f>
        <v>20</v>
      </c>
    </row>
    <row r="151" spans="1:23">
      <c r="A151">
        <v>27686</v>
      </c>
      <c r="B151" t="s">
        <v>412</v>
      </c>
      <c r="C151" t="s">
        <v>416</v>
      </c>
      <c r="D151" t="s">
        <v>496</v>
      </c>
      <c r="E151">
        <v>462.49</v>
      </c>
      <c r="F151">
        <v>10</v>
      </c>
      <c r="G151">
        <v>1</v>
      </c>
      <c r="H151" t="s">
        <v>422</v>
      </c>
      <c r="I151" t="s">
        <v>430</v>
      </c>
      <c r="J151" t="s">
        <v>405</v>
      </c>
      <c r="K151" s="89">
        <v>45699</v>
      </c>
      <c r="L151">
        <f>YEAR(Table1[[#This Row],[Data_Compra]])</f>
        <v>2025</v>
      </c>
      <c r="M151">
        <f>MONTH(Table1[[#This Row],[Data_Compra]])</f>
        <v>2</v>
      </c>
      <c r="N151" s="93">
        <f>DAY(Table1[[#This Row],[Data_Compra]])</f>
        <v>11</v>
      </c>
      <c r="O151">
        <f>WEEKDAY(Table1[[#This Row],[Data_Compra]],1)</f>
        <v>3</v>
      </c>
      <c r="P151" t="b">
        <f>ISNUMBER(Table1[[#This Row],[Data_Compra]])</f>
        <v>1</v>
      </c>
      <c r="Q151" t="s">
        <v>593</v>
      </c>
      <c r="R151">
        <v>3</v>
      </c>
      <c r="T151" t="b">
        <f>YEAR(Table1[[#This Row],[Data_Compra]])&gt;2024</f>
        <v>1</v>
      </c>
      <c r="U151" t="b">
        <f>IFERROR(AND(ISNUMBER(Table1[[#This Row],[Data_Compra]]),YEAR(Table1[[#This Row],[Data_Compra]])&gt;2000),FALSE)</f>
        <v>1</v>
      </c>
      <c r="V151" s="89">
        <f>IFERROR(EOMONTH(Table1[[#This Row],[Data_Compra]],0),"")</f>
        <v>45716</v>
      </c>
      <c r="W151">
        <f>DATEDIF(Table1[[#This Row],[Data_Compra]],Table1[[#This Row],[Data limite]],"D")</f>
        <v>17</v>
      </c>
    </row>
    <row r="152" spans="1:23">
      <c r="A152">
        <v>54738</v>
      </c>
      <c r="B152" t="s">
        <v>393</v>
      </c>
      <c r="C152" t="s">
        <v>416</v>
      </c>
      <c r="D152" t="s">
        <v>433</v>
      </c>
      <c r="E152">
        <v>300.13</v>
      </c>
      <c r="F152">
        <v>5</v>
      </c>
      <c r="G152">
        <v>3</v>
      </c>
      <c r="H152" t="s">
        <v>465</v>
      </c>
      <c r="I152" t="s">
        <v>430</v>
      </c>
      <c r="J152" t="s">
        <v>398</v>
      </c>
      <c r="K152" s="89">
        <v>45684</v>
      </c>
      <c r="L152">
        <f>YEAR(Table1[[#This Row],[Data_Compra]])</f>
        <v>2025</v>
      </c>
      <c r="M152">
        <f>MONTH(Table1[[#This Row],[Data_Compra]])</f>
        <v>1</v>
      </c>
      <c r="N152" s="93">
        <f>DAY(Table1[[#This Row],[Data_Compra]])</f>
        <v>27</v>
      </c>
      <c r="O152">
        <f>WEEKDAY(Table1[[#This Row],[Data_Compra]],1)</f>
        <v>2</v>
      </c>
      <c r="P152" t="b">
        <f>ISNUMBER(Table1[[#This Row],[Data_Compra]])</f>
        <v>1</v>
      </c>
      <c r="Q152" t="s">
        <v>594</v>
      </c>
      <c r="R152">
        <v>4</v>
      </c>
      <c r="S152" t="s">
        <v>424</v>
      </c>
      <c r="T152" t="b">
        <f>YEAR(Table1[[#This Row],[Data_Compra]])&gt;2024</f>
        <v>1</v>
      </c>
      <c r="U152" t="b">
        <f>IFERROR(AND(ISNUMBER(Table1[[#This Row],[Data_Compra]]),YEAR(Table1[[#This Row],[Data_Compra]])&gt;2000),FALSE)</f>
        <v>1</v>
      </c>
      <c r="V152" s="89">
        <f>IFERROR(EOMONTH(Table1[[#This Row],[Data_Compra]],0),"")</f>
        <v>45688</v>
      </c>
      <c r="W152">
        <f>DATEDIF(Table1[[#This Row],[Data_Compra]],Table1[[#This Row],[Data limite]],"D")</f>
        <v>4</v>
      </c>
    </row>
    <row r="153" spans="1:23">
      <c r="A153">
        <v>72163</v>
      </c>
      <c r="B153" t="s">
        <v>474</v>
      </c>
      <c r="C153" t="s">
        <v>416</v>
      </c>
      <c r="D153" t="s">
        <v>491</v>
      </c>
      <c r="E153">
        <v>603.55999999999995</v>
      </c>
      <c r="F153">
        <v>10</v>
      </c>
      <c r="G153">
        <v>1</v>
      </c>
      <c r="H153" t="s">
        <v>422</v>
      </c>
      <c r="I153" t="s">
        <v>404</v>
      </c>
      <c r="J153" t="s">
        <v>428</v>
      </c>
      <c r="K153" s="89">
        <v>45707</v>
      </c>
      <c r="L153">
        <f>YEAR(Table1[[#This Row],[Data_Compra]])</f>
        <v>2025</v>
      </c>
      <c r="M153">
        <f>MONTH(Table1[[#This Row],[Data_Compra]])</f>
        <v>2</v>
      </c>
      <c r="N153" s="93">
        <f>DAY(Table1[[#This Row],[Data_Compra]])</f>
        <v>19</v>
      </c>
      <c r="O153">
        <f>WEEKDAY(Table1[[#This Row],[Data_Compra]],1)</f>
        <v>4</v>
      </c>
      <c r="P153" t="b">
        <f>ISNUMBER(Table1[[#This Row],[Data_Compra]])</f>
        <v>1</v>
      </c>
      <c r="Q153" t="s">
        <v>595</v>
      </c>
      <c r="R153">
        <v>4</v>
      </c>
      <c r="T153" t="b">
        <f>YEAR(Table1[[#This Row],[Data_Compra]])&gt;2024</f>
        <v>1</v>
      </c>
      <c r="U153" t="b">
        <f>IFERROR(AND(ISNUMBER(Table1[[#This Row],[Data_Compra]]),YEAR(Table1[[#This Row],[Data_Compra]])&gt;2000),FALSE)</f>
        <v>1</v>
      </c>
      <c r="V153" s="89">
        <f>IFERROR(EOMONTH(Table1[[#This Row],[Data_Compra]],0),"")</f>
        <v>45716</v>
      </c>
      <c r="W153">
        <f>DATEDIF(Table1[[#This Row],[Data_Compra]],Table1[[#This Row],[Data limite]],"D")</f>
        <v>9</v>
      </c>
    </row>
    <row r="154" spans="1:23">
      <c r="A154">
        <v>82387</v>
      </c>
      <c r="B154" t="s">
        <v>507</v>
      </c>
      <c r="C154" t="s">
        <v>416</v>
      </c>
      <c r="D154" t="s">
        <v>496</v>
      </c>
      <c r="E154">
        <v>118.58</v>
      </c>
      <c r="F154">
        <v>10</v>
      </c>
      <c r="G154">
        <v>2</v>
      </c>
      <c r="H154" t="s">
        <v>396</v>
      </c>
      <c r="I154" t="s">
        <v>404</v>
      </c>
      <c r="J154" t="s">
        <v>410</v>
      </c>
      <c r="K154" s="89">
        <v>45701</v>
      </c>
      <c r="L154">
        <f>YEAR(Table1[[#This Row],[Data_Compra]])</f>
        <v>2025</v>
      </c>
      <c r="M154">
        <f>MONTH(Table1[[#This Row],[Data_Compra]])</f>
        <v>2</v>
      </c>
      <c r="N154" s="93">
        <f>DAY(Table1[[#This Row],[Data_Compra]])</f>
        <v>13</v>
      </c>
      <c r="O154">
        <f>WEEKDAY(Table1[[#This Row],[Data_Compra]],1)</f>
        <v>5</v>
      </c>
      <c r="P154" t="b">
        <f>ISNUMBER(Table1[[#This Row],[Data_Compra]])</f>
        <v>1</v>
      </c>
      <c r="Q154" t="s">
        <v>596</v>
      </c>
      <c r="R154">
        <v>5</v>
      </c>
      <c r="S154" t="s">
        <v>407</v>
      </c>
      <c r="T154" t="b">
        <f>YEAR(Table1[[#This Row],[Data_Compra]])&gt;2024</f>
        <v>1</v>
      </c>
      <c r="U154" t="b">
        <f>IFERROR(AND(ISNUMBER(Table1[[#This Row],[Data_Compra]]),YEAR(Table1[[#This Row],[Data_Compra]])&gt;2000),FALSE)</f>
        <v>1</v>
      </c>
      <c r="V154" s="89">
        <f>IFERROR(EOMONTH(Table1[[#This Row],[Data_Compra]],0),"")</f>
        <v>45716</v>
      </c>
      <c r="W154">
        <f>DATEDIF(Table1[[#This Row],[Data_Compra]],Table1[[#This Row],[Data limite]],"D")</f>
        <v>15</v>
      </c>
    </row>
    <row r="155" spans="1:23">
      <c r="A155">
        <v>11842</v>
      </c>
      <c r="B155" t="s">
        <v>432</v>
      </c>
      <c r="C155" t="s">
        <v>416</v>
      </c>
      <c r="D155" t="s">
        <v>491</v>
      </c>
      <c r="E155">
        <v>471.35</v>
      </c>
      <c r="F155">
        <v>0</v>
      </c>
      <c r="G155">
        <v>3</v>
      </c>
      <c r="H155" t="s">
        <v>403</v>
      </c>
      <c r="I155" t="s">
        <v>437</v>
      </c>
      <c r="J155" t="s">
        <v>428</v>
      </c>
      <c r="K155" s="89">
        <v>45701</v>
      </c>
      <c r="L155">
        <f>YEAR(Table1[[#This Row],[Data_Compra]])</f>
        <v>2025</v>
      </c>
      <c r="M155">
        <f>MONTH(Table1[[#This Row],[Data_Compra]])</f>
        <v>2</v>
      </c>
      <c r="N155" s="93">
        <f>DAY(Table1[[#This Row],[Data_Compra]])</f>
        <v>13</v>
      </c>
      <c r="O155">
        <f>WEEKDAY(Table1[[#This Row],[Data_Compra]],1)</f>
        <v>5</v>
      </c>
      <c r="P155" t="b">
        <f>ISNUMBER(Table1[[#This Row],[Data_Compra]])</f>
        <v>1</v>
      </c>
      <c r="Q155" t="s">
        <v>597</v>
      </c>
      <c r="R155">
        <v>3</v>
      </c>
      <c r="T155" t="b">
        <f>YEAR(Table1[[#This Row],[Data_Compra]])&gt;2024</f>
        <v>1</v>
      </c>
      <c r="U155" t="b">
        <f>IFERROR(AND(ISNUMBER(Table1[[#This Row],[Data_Compra]]),YEAR(Table1[[#This Row],[Data_Compra]])&gt;2000),FALSE)</f>
        <v>1</v>
      </c>
      <c r="V155" s="89">
        <f>IFERROR(EOMONTH(Table1[[#This Row],[Data_Compra]],0),"")</f>
        <v>45716</v>
      </c>
      <c r="W155">
        <f>DATEDIF(Table1[[#This Row],[Data_Compra]],Table1[[#This Row],[Data limite]],"D")</f>
        <v>15</v>
      </c>
    </row>
    <row r="156" spans="1:23">
      <c r="A156">
        <v>86392</v>
      </c>
      <c r="B156" t="s">
        <v>400</v>
      </c>
      <c r="C156" t="s">
        <v>455</v>
      </c>
      <c r="D156" t="s">
        <v>433</v>
      </c>
      <c r="E156">
        <v>921.26</v>
      </c>
      <c r="F156">
        <v>0</v>
      </c>
      <c r="G156">
        <v>3</v>
      </c>
      <c r="H156" t="s">
        <v>409</v>
      </c>
      <c r="I156" t="s">
        <v>437</v>
      </c>
      <c r="J156" t="s">
        <v>428</v>
      </c>
      <c r="K156" s="89">
        <v>45694</v>
      </c>
      <c r="L156">
        <f>YEAR(Table1[[#This Row],[Data_Compra]])</f>
        <v>2025</v>
      </c>
      <c r="M156">
        <f>MONTH(Table1[[#This Row],[Data_Compra]])</f>
        <v>2</v>
      </c>
      <c r="N156" s="93">
        <f>DAY(Table1[[#This Row],[Data_Compra]])</f>
        <v>6</v>
      </c>
      <c r="O156">
        <f>WEEKDAY(Table1[[#This Row],[Data_Compra]],1)</f>
        <v>5</v>
      </c>
      <c r="P156" t="b">
        <f>ISNUMBER(Table1[[#This Row],[Data_Compra]])</f>
        <v>1</v>
      </c>
      <c r="Q156" t="s">
        <v>598</v>
      </c>
      <c r="S156" t="s">
        <v>407</v>
      </c>
      <c r="T156" t="b">
        <f>YEAR(Table1[[#This Row],[Data_Compra]])&gt;2024</f>
        <v>1</v>
      </c>
      <c r="U156" t="b">
        <f>IFERROR(AND(ISNUMBER(Table1[[#This Row],[Data_Compra]]),YEAR(Table1[[#This Row],[Data_Compra]])&gt;2000),FALSE)</f>
        <v>1</v>
      </c>
      <c r="V156" s="89">
        <f>IFERROR(EOMONTH(Table1[[#This Row],[Data_Compra]],0),"")</f>
        <v>45716</v>
      </c>
      <c r="W156">
        <f>DATEDIF(Table1[[#This Row],[Data_Compra]],Table1[[#This Row],[Data limite]],"D")</f>
        <v>22</v>
      </c>
    </row>
    <row r="157" spans="1:23">
      <c r="A157">
        <v>79188</v>
      </c>
      <c r="B157" t="s">
        <v>425</v>
      </c>
      <c r="C157" t="s">
        <v>394</v>
      </c>
      <c r="D157" t="s">
        <v>433</v>
      </c>
      <c r="E157">
        <v>887.92</v>
      </c>
      <c r="F157">
        <v>5</v>
      </c>
      <c r="G157">
        <v>2</v>
      </c>
      <c r="H157" t="s">
        <v>422</v>
      </c>
      <c r="I157" t="s">
        <v>430</v>
      </c>
      <c r="J157" t="s">
        <v>428</v>
      </c>
      <c r="K157" s="89">
        <v>45695</v>
      </c>
      <c r="L157">
        <f>YEAR(Table1[[#This Row],[Data_Compra]])</f>
        <v>2025</v>
      </c>
      <c r="M157">
        <f>MONTH(Table1[[#This Row],[Data_Compra]])</f>
        <v>2</v>
      </c>
      <c r="N157" s="93">
        <f>DAY(Table1[[#This Row],[Data_Compra]])</f>
        <v>7</v>
      </c>
      <c r="O157">
        <f>WEEKDAY(Table1[[#This Row],[Data_Compra]],1)</f>
        <v>6</v>
      </c>
      <c r="P157" t="b">
        <f>ISNUMBER(Table1[[#This Row],[Data_Compra]])</f>
        <v>1</v>
      </c>
      <c r="Q157" t="s">
        <v>599</v>
      </c>
      <c r="S157" t="s">
        <v>424</v>
      </c>
      <c r="T157" t="b">
        <f>YEAR(Table1[[#This Row],[Data_Compra]])&gt;2024</f>
        <v>1</v>
      </c>
      <c r="U157" t="b">
        <f>IFERROR(AND(ISNUMBER(Table1[[#This Row],[Data_Compra]]),YEAR(Table1[[#This Row],[Data_Compra]])&gt;2000),FALSE)</f>
        <v>1</v>
      </c>
      <c r="V157" s="89">
        <f>IFERROR(EOMONTH(Table1[[#This Row],[Data_Compra]],0),"")</f>
        <v>45716</v>
      </c>
      <c r="W157">
        <f>DATEDIF(Table1[[#This Row],[Data_Compra]],Table1[[#This Row],[Data limite]],"D")</f>
        <v>21</v>
      </c>
    </row>
    <row r="158" spans="1:23">
      <c r="A158">
        <v>83080</v>
      </c>
      <c r="B158" t="s">
        <v>507</v>
      </c>
      <c r="C158" t="s">
        <v>440</v>
      </c>
      <c r="D158" t="s">
        <v>419</v>
      </c>
      <c r="E158">
        <v>317.43</v>
      </c>
      <c r="F158">
        <v>10</v>
      </c>
      <c r="G158">
        <v>1</v>
      </c>
      <c r="H158" t="s">
        <v>465</v>
      </c>
      <c r="I158" t="s">
        <v>404</v>
      </c>
      <c r="J158" t="s">
        <v>410</v>
      </c>
      <c r="K158" s="89">
        <v>45693</v>
      </c>
      <c r="L158">
        <f>YEAR(Table1[[#This Row],[Data_Compra]])</f>
        <v>2025</v>
      </c>
      <c r="M158">
        <f>MONTH(Table1[[#This Row],[Data_Compra]])</f>
        <v>2</v>
      </c>
      <c r="N158" s="93">
        <f>DAY(Table1[[#This Row],[Data_Compra]])</f>
        <v>5</v>
      </c>
      <c r="O158">
        <f>WEEKDAY(Table1[[#This Row],[Data_Compra]],1)</f>
        <v>4</v>
      </c>
      <c r="P158" t="b">
        <f>ISNUMBER(Table1[[#This Row],[Data_Compra]])</f>
        <v>1</v>
      </c>
      <c r="Q158" t="s">
        <v>600</v>
      </c>
      <c r="R158">
        <v>4</v>
      </c>
      <c r="S158" t="s">
        <v>424</v>
      </c>
      <c r="T158" t="b">
        <f>YEAR(Table1[[#This Row],[Data_Compra]])&gt;2024</f>
        <v>1</v>
      </c>
      <c r="U158" t="b">
        <f>IFERROR(AND(ISNUMBER(Table1[[#This Row],[Data_Compra]]),YEAR(Table1[[#This Row],[Data_Compra]])&gt;2000),FALSE)</f>
        <v>1</v>
      </c>
      <c r="V158" s="89">
        <f>IFERROR(EOMONTH(Table1[[#This Row],[Data_Compra]],0),"")</f>
        <v>45716</v>
      </c>
      <c r="W158">
        <f>DATEDIF(Table1[[#This Row],[Data_Compra]],Table1[[#This Row],[Data limite]],"D")</f>
        <v>23</v>
      </c>
    </row>
    <row r="159" spans="1:23">
      <c r="A159">
        <v>37694</v>
      </c>
      <c r="B159" t="s">
        <v>454</v>
      </c>
      <c r="C159" t="s">
        <v>440</v>
      </c>
      <c r="D159" t="s">
        <v>470</v>
      </c>
      <c r="E159">
        <v>125.49</v>
      </c>
      <c r="F159">
        <v>5</v>
      </c>
      <c r="G159">
        <v>1</v>
      </c>
      <c r="H159" t="s">
        <v>489</v>
      </c>
      <c r="I159" t="s">
        <v>404</v>
      </c>
      <c r="J159" t="s">
        <v>428</v>
      </c>
      <c r="K159" s="89">
        <v>45688</v>
      </c>
      <c r="L159">
        <f>YEAR(Table1[[#This Row],[Data_Compra]])</f>
        <v>2025</v>
      </c>
      <c r="M159">
        <f>MONTH(Table1[[#This Row],[Data_Compra]])</f>
        <v>1</v>
      </c>
      <c r="N159" s="93">
        <f>DAY(Table1[[#This Row],[Data_Compra]])</f>
        <v>31</v>
      </c>
      <c r="O159">
        <f>WEEKDAY(Table1[[#This Row],[Data_Compra]],1)</f>
        <v>6</v>
      </c>
      <c r="P159" t="b">
        <f>ISNUMBER(Table1[[#This Row],[Data_Compra]])</f>
        <v>1</v>
      </c>
      <c r="Q159" t="s">
        <v>601</v>
      </c>
      <c r="S159" t="s">
        <v>494</v>
      </c>
      <c r="T159" t="b">
        <f>YEAR(Table1[[#This Row],[Data_Compra]])&gt;2024</f>
        <v>1</v>
      </c>
      <c r="U159" t="b">
        <f>IFERROR(AND(ISNUMBER(Table1[[#This Row],[Data_Compra]]),YEAR(Table1[[#This Row],[Data_Compra]])&gt;2000),FALSE)</f>
        <v>1</v>
      </c>
      <c r="V159" s="89">
        <f>IFERROR(EOMONTH(Table1[[#This Row],[Data_Compra]],0),"")</f>
        <v>45688</v>
      </c>
      <c r="W159">
        <f>DATEDIF(Table1[[#This Row],[Data_Compra]],Table1[[#This Row],[Data limite]],"D")</f>
        <v>0</v>
      </c>
    </row>
    <row r="160" spans="1:23">
      <c r="A160">
        <v>31979</v>
      </c>
      <c r="B160" t="s">
        <v>474</v>
      </c>
      <c r="C160" t="s">
        <v>421</v>
      </c>
      <c r="D160" t="s">
        <v>433</v>
      </c>
      <c r="E160">
        <v>1148.72</v>
      </c>
      <c r="F160">
        <v>5</v>
      </c>
      <c r="G160">
        <v>3</v>
      </c>
      <c r="H160" t="s">
        <v>409</v>
      </c>
      <c r="I160" t="s">
        <v>437</v>
      </c>
      <c r="J160" t="s">
        <v>398</v>
      </c>
      <c r="K160" s="89">
        <v>45707</v>
      </c>
      <c r="L160">
        <f>YEAR(Table1[[#This Row],[Data_Compra]])</f>
        <v>2025</v>
      </c>
      <c r="M160">
        <f>MONTH(Table1[[#This Row],[Data_Compra]])</f>
        <v>2</v>
      </c>
      <c r="N160" s="93">
        <f>DAY(Table1[[#This Row],[Data_Compra]])</f>
        <v>19</v>
      </c>
      <c r="O160">
        <f>WEEKDAY(Table1[[#This Row],[Data_Compra]],1)</f>
        <v>4</v>
      </c>
      <c r="P160" t="b">
        <f>ISNUMBER(Table1[[#This Row],[Data_Compra]])</f>
        <v>1</v>
      </c>
      <c r="Q160" t="s">
        <v>602</v>
      </c>
      <c r="R160">
        <v>5</v>
      </c>
      <c r="S160" t="s">
        <v>435</v>
      </c>
      <c r="T160" t="b">
        <f>YEAR(Table1[[#This Row],[Data_Compra]])&gt;2024</f>
        <v>1</v>
      </c>
      <c r="U160" t="b">
        <f>IFERROR(AND(ISNUMBER(Table1[[#This Row],[Data_Compra]]),YEAR(Table1[[#This Row],[Data_Compra]])&gt;2000),FALSE)</f>
        <v>1</v>
      </c>
      <c r="V160" s="89">
        <f>IFERROR(EOMONTH(Table1[[#This Row],[Data_Compra]],0),"")</f>
        <v>45716</v>
      </c>
      <c r="W160">
        <f>DATEDIF(Table1[[#This Row],[Data_Compra]],Table1[[#This Row],[Data limite]],"D")</f>
        <v>9</v>
      </c>
    </row>
    <row r="161" spans="1:23">
      <c r="A161">
        <v>30638</v>
      </c>
      <c r="B161" t="s">
        <v>444</v>
      </c>
      <c r="C161" t="s">
        <v>510</v>
      </c>
      <c r="D161" t="s">
        <v>496</v>
      </c>
      <c r="E161">
        <v>292.68</v>
      </c>
      <c r="F161">
        <v>5</v>
      </c>
      <c r="G161">
        <v>2</v>
      </c>
      <c r="H161" t="s">
        <v>489</v>
      </c>
      <c r="I161" t="s">
        <v>404</v>
      </c>
      <c r="J161" t="s">
        <v>428</v>
      </c>
      <c r="K161" s="89">
        <v>45701</v>
      </c>
      <c r="L161">
        <f>YEAR(Table1[[#This Row],[Data_Compra]])</f>
        <v>2025</v>
      </c>
      <c r="M161">
        <f>MONTH(Table1[[#This Row],[Data_Compra]])</f>
        <v>2</v>
      </c>
      <c r="N161" s="93">
        <f>DAY(Table1[[#This Row],[Data_Compra]])</f>
        <v>13</v>
      </c>
      <c r="O161">
        <f>WEEKDAY(Table1[[#This Row],[Data_Compra]],1)</f>
        <v>5</v>
      </c>
      <c r="P161" t="b">
        <f>ISNUMBER(Table1[[#This Row],[Data_Compra]])</f>
        <v>1</v>
      </c>
      <c r="Q161" t="s">
        <v>603</v>
      </c>
      <c r="S161" t="s">
        <v>407</v>
      </c>
      <c r="T161" t="b">
        <f>YEAR(Table1[[#This Row],[Data_Compra]])&gt;2024</f>
        <v>1</v>
      </c>
      <c r="U161" t="b">
        <f>IFERROR(AND(ISNUMBER(Table1[[#This Row],[Data_Compra]]),YEAR(Table1[[#This Row],[Data_Compra]])&gt;2000),FALSE)</f>
        <v>1</v>
      </c>
      <c r="V161" s="89">
        <f>IFERROR(EOMONTH(Table1[[#This Row],[Data_Compra]],0),"")</f>
        <v>45716</v>
      </c>
      <c r="W161">
        <f>DATEDIF(Table1[[#This Row],[Data_Compra]],Table1[[#This Row],[Data limite]],"D")</f>
        <v>15</v>
      </c>
    </row>
    <row r="162" spans="1:23">
      <c r="A162">
        <v>73337</v>
      </c>
      <c r="B162" t="s">
        <v>425</v>
      </c>
      <c r="C162" t="s">
        <v>515</v>
      </c>
      <c r="D162" t="s">
        <v>426</v>
      </c>
      <c r="E162">
        <v>1124.8800000000001</v>
      </c>
      <c r="F162">
        <v>0</v>
      </c>
      <c r="G162">
        <v>3</v>
      </c>
      <c r="H162" t="s">
        <v>463</v>
      </c>
      <c r="I162" t="s">
        <v>397</v>
      </c>
      <c r="J162" t="s">
        <v>398</v>
      </c>
      <c r="K162" s="89">
        <v>45688</v>
      </c>
      <c r="L162">
        <f>YEAR(Table1[[#This Row],[Data_Compra]])</f>
        <v>2025</v>
      </c>
      <c r="M162">
        <f>MONTH(Table1[[#This Row],[Data_Compra]])</f>
        <v>1</v>
      </c>
      <c r="N162" s="93">
        <f>DAY(Table1[[#This Row],[Data_Compra]])</f>
        <v>31</v>
      </c>
      <c r="O162">
        <f>WEEKDAY(Table1[[#This Row],[Data_Compra]],1)</f>
        <v>6</v>
      </c>
      <c r="P162" t="b">
        <f>ISNUMBER(Table1[[#This Row],[Data_Compra]])</f>
        <v>1</v>
      </c>
      <c r="Q162" t="s">
        <v>604</v>
      </c>
      <c r="R162">
        <v>3</v>
      </c>
      <c r="T162" t="b">
        <f>YEAR(Table1[[#This Row],[Data_Compra]])&gt;2024</f>
        <v>1</v>
      </c>
      <c r="U162" t="b">
        <f>IFERROR(AND(ISNUMBER(Table1[[#This Row],[Data_Compra]]),YEAR(Table1[[#This Row],[Data_Compra]])&gt;2000),FALSE)</f>
        <v>1</v>
      </c>
      <c r="V162" s="89">
        <f>IFERROR(EOMONTH(Table1[[#This Row],[Data_Compra]],0),"")</f>
        <v>45688</v>
      </c>
      <c r="W162">
        <f>DATEDIF(Table1[[#This Row],[Data_Compra]],Table1[[#This Row],[Data limite]],"D")</f>
        <v>0</v>
      </c>
    </row>
    <row r="163" spans="1:23">
      <c r="A163">
        <v>94489</v>
      </c>
      <c r="B163" t="s">
        <v>454</v>
      </c>
      <c r="C163" t="s">
        <v>455</v>
      </c>
      <c r="D163" t="s">
        <v>414</v>
      </c>
      <c r="E163">
        <v>709.67</v>
      </c>
      <c r="F163">
        <v>5</v>
      </c>
      <c r="G163">
        <v>3</v>
      </c>
      <c r="H163" t="s">
        <v>465</v>
      </c>
      <c r="I163" t="s">
        <v>397</v>
      </c>
      <c r="J163" t="s">
        <v>398</v>
      </c>
      <c r="K163" s="89">
        <v>45693</v>
      </c>
      <c r="L163">
        <f>YEAR(Table1[[#This Row],[Data_Compra]])</f>
        <v>2025</v>
      </c>
      <c r="M163">
        <f>MONTH(Table1[[#This Row],[Data_Compra]])</f>
        <v>2</v>
      </c>
      <c r="N163" s="93">
        <f>DAY(Table1[[#This Row],[Data_Compra]])</f>
        <v>5</v>
      </c>
      <c r="O163">
        <f>WEEKDAY(Table1[[#This Row],[Data_Compra]],1)</f>
        <v>4</v>
      </c>
      <c r="P163" t="b">
        <f>ISNUMBER(Table1[[#This Row],[Data_Compra]])</f>
        <v>1</v>
      </c>
      <c r="Q163" t="s">
        <v>605</v>
      </c>
      <c r="T163" t="b">
        <f>YEAR(Table1[[#This Row],[Data_Compra]])&gt;2024</f>
        <v>1</v>
      </c>
      <c r="U163" t="b">
        <f>IFERROR(AND(ISNUMBER(Table1[[#This Row],[Data_Compra]]),YEAR(Table1[[#This Row],[Data_Compra]])&gt;2000),FALSE)</f>
        <v>1</v>
      </c>
      <c r="V163" s="89">
        <f>IFERROR(EOMONTH(Table1[[#This Row],[Data_Compra]],0),"")</f>
        <v>45716</v>
      </c>
      <c r="W163">
        <f>DATEDIF(Table1[[#This Row],[Data_Compra]],Table1[[#This Row],[Data limite]],"D")</f>
        <v>23</v>
      </c>
    </row>
    <row r="164" spans="1:23">
      <c r="A164">
        <v>31546</v>
      </c>
      <c r="B164" t="s">
        <v>393</v>
      </c>
      <c r="C164" t="s">
        <v>421</v>
      </c>
      <c r="D164" t="s">
        <v>433</v>
      </c>
      <c r="E164">
        <v>990.32</v>
      </c>
      <c r="F164">
        <v>10</v>
      </c>
      <c r="G164">
        <v>1</v>
      </c>
      <c r="H164" t="s">
        <v>422</v>
      </c>
      <c r="I164" t="s">
        <v>430</v>
      </c>
      <c r="J164" t="s">
        <v>398</v>
      </c>
      <c r="K164" s="89">
        <v>45691</v>
      </c>
      <c r="L164">
        <f>YEAR(Table1[[#This Row],[Data_Compra]])</f>
        <v>2025</v>
      </c>
      <c r="M164">
        <f>MONTH(Table1[[#This Row],[Data_Compra]])</f>
        <v>2</v>
      </c>
      <c r="N164" s="93">
        <f>DAY(Table1[[#This Row],[Data_Compra]])</f>
        <v>3</v>
      </c>
      <c r="O164">
        <f>WEEKDAY(Table1[[#This Row],[Data_Compra]],1)</f>
        <v>2</v>
      </c>
      <c r="P164" t="b">
        <f>ISNUMBER(Table1[[#This Row],[Data_Compra]])</f>
        <v>1</v>
      </c>
      <c r="Q164" t="s">
        <v>606</v>
      </c>
      <c r="S164" t="s">
        <v>435</v>
      </c>
      <c r="T164" t="b">
        <f>YEAR(Table1[[#This Row],[Data_Compra]])&gt;2024</f>
        <v>1</v>
      </c>
      <c r="U164" t="b">
        <f>IFERROR(AND(ISNUMBER(Table1[[#This Row],[Data_Compra]]),YEAR(Table1[[#This Row],[Data_Compra]])&gt;2000),FALSE)</f>
        <v>1</v>
      </c>
      <c r="V164" s="89">
        <f>IFERROR(EOMONTH(Table1[[#This Row],[Data_Compra]],0),"")</f>
        <v>45716</v>
      </c>
      <c r="W164">
        <f>DATEDIF(Table1[[#This Row],[Data_Compra]],Table1[[#This Row],[Data limite]],"D")</f>
        <v>25</v>
      </c>
    </row>
    <row r="165" spans="1:23">
      <c r="A165">
        <v>77430</v>
      </c>
      <c r="B165" t="s">
        <v>528</v>
      </c>
      <c r="C165" t="s">
        <v>416</v>
      </c>
      <c r="D165" t="s">
        <v>414</v>
      </c>
      <c r="E165">
        <v>930.75</v>
      </c>
      <c r="F165">
        <v>5</v>
      </c>
      <c r="G165">
        <v>2</v>
      </c>
      <c r="H165" t="s">
        <v>403</v>
      </c>
      <c r="I165" t="s">
        <v>397</v>
      </c>
      <c r="J165" t="s">
        <v>398</v>
      </c>
      <c r="K165" s="89">
        <v>45691</v>
      </c>
      <c r="L165">
        <f>YEAR(Table1[[#This Row],[Data_Compra]])</f>
        <v>2025</v>
      </c>
      <c r="M165">
        <f>MONTH(Table1[[#This Row],[Data_Compra]])</f>
        <v>2</v>
      </c>
      <c r="N165" s="93">
        <f>DAY(Table1[[#This Row],[Data_Compra]])</f>
        <v>3</v>
      </c>
      <c r="O165">
        <f>WEEKDAY(Table1[[#This Row],[Data_Compra]],1)</f>
        <v>2</v>
      </c>
      <c r="P165" t="b">
        <f>ISNUMBER(Table1[[#This Row],[Data_Compra]])</f>
        <v>1</v>
      </c>
      <c r="Q165" t="s">
        <v>607</v>
      </c>
      <c r="R165">
        <v>4</v>
      </c>
      <c r="T165" t="b">
        <f>YEAR(Table1[[#This Row],[Data_Compra]])&gt;2024</f>
        <v>1</v>
      </c>
      <c r="U165" t="b">
        <f>IFERROR(AND(ISNUMBER(Table1[[#This Row],[Data_Compra]]),YEAR(Table1[[#This Row],[Data_Compra]])&gt;2000),FALSE)</f>
        <v>1</v>
      </c>
      <c r="V165" s="89">
        <f>IFERROR(EOMONTH(Table1[[#This Row],[Data_Compra]],0),"")</f>
        <v>45716</v>
      </c>
      <c r="W165">
        <f>DATEDIF(Table1[[#This Row],[Data_Compra]],Table1[[#This Row],[Data limite]],"D")</f>
        <v>25</v>
      </c>
    </row>
    <row r="166" spans="1:23">
      <c r="A166">
        <v>25104</v>
      </c>
      <c r="B166" t="s">
        <v>400</v>
      </c>
      <c r="C166" t="s">
        <v>401</v>
      </c>
      <c r="D166" t="s">
        <v>470</v>
      </c>
      <c r="E166">
        <v>1303.99</v>
      </c>
      <c r="F166">
        <v>5</v>
      </c>
      <c r="G166">
        <v>1</v>
      </c>
      <c r="H166" t="s">
        <v>465</v>
      </c>
      <c r="I166" t="s">
        <v>397</v>
      </c>
      <c r="J166" t="s">
        <v>428</v>
      </c>
      <c r="K166" s="89">
        <v>45693</v>
      </c>
      <c r="L166">
        <f>YEAR(Table1[[#This Row],[Data_Compra]])</f>
        <v>2025</v>
      </c>
      <c r="M166">
        <f>MONTH(Table1[[#This Row],[Data_Compra]])</f>
        <v>2</v>
      </c>
      <c r="N166" s="93">
        <f>DAY(Table1[[#This Row],[Data_Compra]])</f>
        <v>5</v>
      </c>
      <c r="O166">
        <f>WEEKDAY(Table1[[#This Row],[Data_Compra]],1)</f>
        <v>4</v>
      </c>
      <c r="P166" t="b">
        <f>ISNUMBER(Table1[[#This Row],[Data_Compra]])</f>
        <v>1</v>
      </c>
      <c r="Q166" t="s">
        <v>608</v>
      </c>
      <c r="R166">
        <v>3</v>
      </c>
      <c r="S166" t="s">
        <v>424</v>
      </c>
      <c r="T166" t="b">
        <f>YEAR(Table1[[#This Row],[Data_Compra]])&gt;2024</f>
        <v>1</v>
      </c>
      <c r="U166" t="b">
        <f>IFERROR(AND(ISNUMBER(Table1[[#This Row],[Data_Compra]]),YEAR(Table1[[#This Row],[Data_Compra]])&gt;2000),FALSE)</f>
        <v>1</v>
      </c>
      <c r="V166" s="89">
        <f>IFERROR(EOMONTH(Table1[[#This Row],[Data_Compra]],0),"")</f>
        <v>45716</v>
      </c>
      <c r="W166">
        <f>DATEDIF(Table1[[#This Row],[Data_Compra]],Table1[[#This Row],[Data limite]],"D")</f>
        <v>23</v>
      </c>
    </row>
    <row r="167" spans="1:23">
      <c r="A167">
        <v>43244</v>
      </c>
      <c r="B167" t="s">
        <v>454</v>
      </c>
      <c r="C167" t="s">
        <v>394</v>
      </c>
      <c r="D167" t="s">
        <v>436</v>
      </c>
      <c r="E167">
        <v>1153.19</v>
      </c>
      <c r="F167">
        <v>15</v>
      </c>
      <c r="G167">
        <v>2</v>
      </c>
      <c r="H167" t="s">
        <v>465</v>
      </c>
      <c r="I167" t="s">
        <v>404</v>
      </c>
      <c r="J167" t="s">
        <v>428</v>
      </c>
      <c r="K167" s="89">
        <v>45693</v>
      </c>
      <c r="L167">
        <f>YEAR(Table1[[#This Row],[Data_Compra]])</f>
        <v>2025</v>
      </c>
      <c r="M167">
        <f>MONTH(Table1[[#This Row],[Data_Compra]])</f>
        <v>2</v>
      </c>
      <c r="N167" s="93">
        <f>DAY(Table1[[#This Row],[Data_Compra]])</f>
        <v>5</v>
      </c>
      <c r="O167">
        <f>WEEKDAY(Table1[[#This Row],[Data_Compra]],1)</f>
        <v>4</v>
      </c>
      <c r="P167" t="b">
        <f>ISNUMBER(Table1[[#This Row],[Data_Compra]])</f>
        <v>1</v>
      </c>
      <c r="Q167" t="s">
        <v>609</v>
      </c>
      <c r="R167">
        <v>5</v>
      </c>
      <c r="S167" t="s">
        <v>407</v>
      </c>
      <c r="T167" t="b">
        <f>YEAR(Table1[[#This Row],[Data_Compra]])&gt;2024</f>
        <v>1</v>
      </c>
      <c r="U167" t="b">
        <f>IFERROR(AND(ISNUMBER(Table1[[#This Row],[Data_Compra]]),YEAR(Table1[[#This Row],[Data_Compra]])&gt;2000),FALSE)</f>
        <v>1</v>
      </c>
      <c r="V167" s="89">
        <f>IFERROR(EOMONTH(Table1[[#This Row],[Data_Compra]],0),"")</f>
        <v>45716</v>
      </c>
      <c r="W167">
        <f>DATEDIF(Table1[[#This Row],[Data_Compra]],Table1[[#This Row],[Data limite]],"D")</f>
        <v>23</v>
      </c>
    </row>
    <row r="168" spans="1:23">
      <c r="A168">
        <v>40390</v>
      </c>
      <c r="B168" t="s">
        <v>528</v>
      </c>
      <c r="C168" t="s">
        <v>408</v>
      </c>
      <c r="D168" t="s">
        <v>470</v>
      </c>
      <c r="E168">
        <v>1174.6099999999999</v>
      </c>
      <c r="F168">
        <v>10</v>
      </c>
      <c r="G168">
        <v>1</v>
      </c>
      <c r="H168" t="s">
        <v>409</v>
      </c>
      <c r="I168" t="s">
        <v>437</v>
      </c>
      <c r="J168" t="s">
        <v>410</v>
      </c>
      <c r="K168" s="89">
        <v>45697</v>
      </c>
      <c r="L168">
        <f>YEAR(Table1[[#This Row],[Data_Compra]])</f>
        <v>2025</v>
      </c>
      <c r="M168">
        <f>MONTH(Table1[[#This Row],[Data_Compra]])</f>
        <v>2</v>
      </c>
      <c r="N168" s="93">
        <f>DAY(Table1[[#This Row],[Data_Compra]])</f>
        <v>9</v>
      </c>
      <c r="O168">
        <f>WEEKDAY(Table1[[#This Row],[Data_Compra]],1)</f>
        <v>1</v>
      </c>
      <c r="P168" t="b">
        <f>ISNUMBER(Table1[[#This Row],[Data_Compra]])</f>
        <v>1</v>
      </c>
      <c r="Q168" t="s">
        <v>610</v>
      </c>
      <c r="R168">
        <v>4</v>
      </c>
      <c r="S168" t="s">
        <v>494</v>
      </c>
      <c r="T168" t="b">
        <f>YEAR(Table1[[#This Row],[Data_Compra]])&gt;2024</f>
        <v>1</v>
      </c>
      <c r="U168" t="b">
        <f>IFERROR(AND(ISNUMBER(Table1[[#This Row],[Data_Compra]]),YEAR(Table1[[#This Row],[Data_Compra]])&gt;2000),FALSE)</f>
        <v>1</v>
      </c>
      <c r="V168" s="89">
        <f>IFERROR(EOMONTH(Table1[[#This Row],[Data_Compra]],0),"")</f>
        <v>45716</v>
      </c>
      <c r="W168">
        <f>DATEDIF(Table1[[#This Row],[Data_Compra]],Table1[[#This Row],[Data limite]],"D")</f>
        <v>19</v>
      </c>
    </row>
    <row r="169" spans="1:23">
      <c r="A169">
        <v>86315</v>
      </c>
      <c r="B169" t="s">
        <v>444</v>
      </c>
      <c r="C169" t="s">
        <v>416</v>
      </c>
      <c r="D169" t="s">
        <v>433</v>
      </c>
      <c r="E169">
        <v>1194.07</v>
      </c>
      <c r="F169">
        <v>0</v>
      </c>
      <c r="G169">
        <v>2</v>
      </c>
      <c r="H169" t="s">
        <v>396</v>
      </c>
      <c r="I169" t="s">
        <v>404</v>
      </c>
      <c r="J169" t="s">
        <v>405</v>
      </c>
      <c r="K169" s="89">
        <v>45706</v>
      </c>
      <c r="L169">
        <f>YEAR(Table1[[#This Row],[Data_Compra]])</f>
        <v>2025</v>
      </c>
      <c r="M169">
        <f>MONTH(Table1[[#This Row],[Data_Compra]])</f>
        <v>2</v>
      </c>
      <c r="N169" s="93">
        <f>DAY(Table1[[#This Row],[Data_Compra]])</f>
        <v>18</v>
      </c>
      <c r="O169">
        <f>WEEKDAY(Table1[[#This Row],[Data_Compra]],1)</f>
        <v>3</v>
      </c>
      <c r="P169" t="b">
        <f>ISNUMBER(Table1[[#This Row],[Data_Compra]])</f>
        <v>1</v>
      </c>
      <c r="Q169" t="s">
        <v>611</v>
      </c>
      <c r="S169" t="s">
        <v>424</v>
      </c>
      <c r="T169" t="b">
        <f>YEAR(Table1[[#This Row],[Data_Compra]])&gt;2024</f>
        <v>1</v>
      </c>
      <c r="U169" t="b">
        <f>IFERROR(AND(ISNUMBER(Table1[[#This Row],[Data_Compra]]),YEAR(Table1[[#This Row],[Data_Compra]])&gt;2000),FALSE)</f>
        <v>1</v>
      </c>
      <c r="V169" s="89">
        <f>IFERROR(EOMONTH(Table1[[#This Row],[Data_Compra]],0),"")</f>
        <v>45716</v>
      </c>
      <c r="W169">
        <f>DATEDIF(Table1[[#This Row],[Data_Compra]],Table1[[#This Row],[Data limite]],"D")</f>
        <v>10</v>
      </c>
    </row>
    <row r="170" spans="1:23">
      <c r="A170">
        <v>93041</v>
      </c>
      <c r="B170" t="s">
        <v>507</v>
      </c>
      <c r="C170" t="s">
        <v>421</v>
      </c>
      <c r="D170" t="s">
        <v>402</v>
      </c>
      <c r="E170">
        <v>656.49</v>
      </c>
      <c r="F170">
        <v>5</v>
      </c>
      <c r="G170">
        <v>1</v>
      </c>
      <c r="H170" t="s">
        <v>427</v>
      </c>
      <c r="I170" t="s">
        <v>430</v>
      </c>
      <c r="J170" t="s">
        <v>428</v>
      </c>
      <c r="K170" s="89">
        <v>45688</v>
      </c>
      <c r="L170">
        <f>YEAR(Table1[[#This Row],[Data_Compra]])</f>
        <v>2025</v>
      </c>
      <c r="M170">
        <f>MONTH(Table1[[#This Row],[Data_Compra]])</f>
        <v>1</v>
      </c>
      <c r="N170" s="93">
        <f>DAY(Table1[[#This Row],[Data_Compra]])</f>
        <v>31</v>
      </c>
      <c r="O170">
        <f>WEEKDAY(Table1[[#This Row],[Data_Compra]],1)</f>
        <v>6</v>
      </c>
      <c r="P170" t="b">
        <f>ISNUMBER(Table1[[#This Row],[Data_Compra]])</f>
        <v>1</v>
      </c>
      <c r="Q170" t="s">
        <v>612</v>
      </c>
      <c r="R170">
        <v>3</v>
      </c>
      <c r="S170" t="s">
        <v>494</v>
      </c>
      <c r="T170" t="b">
        <f>YEAR(Table1[[#This Row],[Data_Compra]])&gt;2024</f>
        <v>1</v>
      </c>
      <c r="U170" t="b">
        <f>IFERROR(AND(ISNUMBER(Table1[[#This Row],[Data_Compra]]),YEAR(Table1[[#This Row],[Data_Compra]])&gt;2000),FALSE)</f>
        <v>1</v>
      </c>
      <c r="V170" s="89">
        <f>IFERROR(EOMONTH(Table1[[#This Row],[Data_Compra]],0),"")</f>
        <v>45688</v>
      </c>
      <c r="W170">
        <f>DATEDIF(Table1[[#This Row],[Data_Compra]],Table1[[#This Row],[Data limite]],"D")</f>
        <v>0</v>
      </c>
    </row>
    <row r="171" spans="1:23">
      <c r="A171">
        <v>10891</v>
      </c>
      <c r="B171" t="s">
        <v>400</v>
      </c>
      <c r="C171" t="s">
        <v>408</v>
      </c>
      <c r="D171" t="s">
        <v>433</v>
      </c>
      <c r="E171">
        <v>1289.1099999999999</v>
      </c>
      <c r="F171">
        <v>10</v>
      </c>
      <c r="G171">
        <v>3</v>
      </c>
      <c r="H171" t="s">
        <v>396</v>
      </c>
      <c r="I171" t="s">
        <v>404</v>
      </c>
      <c r="J171" t="s">
        <v>398</v>
      </c>
      <c r="K171" s="89">
        <v>45705</v>
      </c>
      <c r="L171">
        <f>YEAR(Table1[[#This Row],[Data_Compra]])</f>
        <v>2025</v>
      </c>
      <c r="M171">
        <f>MONTH(Table1[[#This Row],[Data_Compra]])</f>
        <v>2</v>
      </c>
      <c r="N171" s="93">
        <f>DAY(Table1[[#This Row],[Data_Compra]])</f>
        <v>17</v>
      </c>
      <c r="O171">
        <f>WEEKDAY(Table1[[#This Row],[Data_Compra]],1)</f>
        <v>2</v>
      </c>
      <c r="P171" t="b">
        <f>ISNUMBER(Table1[[#This Row],[Data_Compra]])</f>
        <v>1</v>
      </c>
      <c r="Q171" t="s">
        <v>613</v>
      </c>
      <c r="R171">
        <v>5</v>
      </c>
      <c r="S171" t="s">
        <v>435</v>
      </c>
      <c r="T171" t="b">
        <f>YEAR(Table1[[#This Row],[Data_Compra]])&gt;2024</f>
        <v>1</v>
      </c>
      <c r="U171" t="b">
        <f>IFERROR(AND(ISNUMBER(Table1[[#This Row],[Data_Compra]]),YEAR(Table1[[#This Row],[Data_Compra]])&gt;2000),FALSE)</f>
        <v>1</v>
      </c>
      <c r="V171" s="89">
        <f>IFERROR(EOMONTH(Table1[[#This Row],[Data_Compra]],0),"")</f>
        <v>45716</v>
      </c>
      <c r="W171">
        <f>DATEDIF(Table1[[#This Row],[Data_Compra]],Table1[[#This Row],[Data limite]],"D")</f>
        <v>11</v>
      </c>
    </row>
    <row r="172" spans="1:23">
      <c r="A172">
        <v>69462</v>
      </c>
      <c r="B172" t="s">
        <v>400</v>
      </c>
      <c r="C172" t="s">
        <v>408</v>
      </c>
      <c r="D172" t="s">
        <v>436</v>
      </c>
      <c r="E172">
        <v>327.83</v>
      </c>
      <c r="F172">
        <v>5</v>
      </c>
      <c r="G172">
        <v>2</v>
      </c>
      <c r="H172" t="s">
        <v>465</v>
      </c>
      <c r="I172" t="s">
        <v>397</v>
      </c>
      <c r="J172" t="s">
        <v>405</v>
      </c>
      <c r="K172" s="89">
        <v>45706</v>
      </c>
      <c r="L172">
        <f>YEAR(Table1[[#This Row],[Data_Compra]])</f>
        <v>2025</v>
      </c>
      <c r="M172">
        <f>MONTH(Table1[[#This Row],[Data_Compra]])</f>
        <v>2</v>
      </c>
      <c r="N172" s="93">
        <f>DAY(Table1[[#This Row],[Data_Compra]])</f>
        <v>18</v>
      </c>
      <c r="O172">
        <f>WEEKDAY(Table1[[#This Row],[Data_Compra]],1)</f>
        <v>3</v>
      </c>
      <c r="P172" t="b">
        <f>ISNUMBER(Table1[[#This Row],[Data_Compra]])</f>
        <v>1</v>
      </c>
      <c r="Q172" t="s">
        <v>614</v>
      </c>
      <c r="R172">
        <v>3</v>
      </c>
      <c r="S172" t="s">
        <v>424</v>
      </c>
      <c r="T172" t="b">
        <f>YEAR(Table1[[#This Row],[Data_Compra]])&gt;2024</f>
        <v>1</v>
      </c>
      <c r="U172" t="b">
        <f>IFERROR(AND(ISNUMBER(Table1[[#This Row],[Data_Compra]]),YEAR(Table1[[#This Row],[Data_Compra]])&gt;2000),FALSE)</f>
        <v>1</v>
      </c>
      <c r="V172" s="89">
        <f>IFERROR(EOMONTH(Table1[[#This Row],[Data_Compra]],0),"")</f>
        <v>45716</v>
      </c>
      <c r="W172">
        <f>DATEDIF(Table1[[#This Row],[Data_Compra]],Table1[[#This Row],[Data limite]],"D")</f>
        <v>10</v>
      </c>
    </row>
    <row r="173" spans="1:23">
      <c r="A173">
        <v>72117</v>
      </c>
      <c r="B173" t="s">
        <v>400</v>
      </c>
      <c r="C173" t="s">
        <v>401</v>
      </c>
      <c r="D173" t="s">
        <v>433</v>
      </c>
      <c r="E173">
        <v>1174.3</v>
      </c>
      <c r="F173">
        <v>10</v>
      </c>
      <c r="G173">
        <v>2</v>
      </c>
      <c r="H173" t="s">
        <v>427</v>
      </c>
      <c r="I173" t="s">
        <v>404</v>
      </c>
      <c r="J173" t="s">
        <v>398</v>
      </c>
      <c r="K173" s="89">
        <v>45706</v>
      </c>
      <c r="L173">
        <f>YEAR(Table1[[#This Row],[Data_Compra]])</f>
        <v>2025</v>
      </c>
      <c r="M173">
        <f>MONTH(Table1[[#This Row],[Data_Compra]])</f>
        <v>2</v>
      </c>
      <c r="N173" s="93">
        <f>DAY(Table1[[#This Row],[Data_Compra]])</f>
        <v>18</v>
      </c>
      <c r="O173">
        <f>WEEKDAY(Table1[[#This Row],[Data_Compra]],1)</f>
        <v>3</v>
      </c>
      <c r="P173" t="b">
        <f>ISNUMBER(Table1[[#This Row],[Data_Compra]])</f>
        <v>1</v>
      </c>
      <c r="Q173" t="s">
        <v>615</v>
      </c>
      <c r="R173">
        <v>3</v>
      </c>
      <c r="S173" t="s">
        <v>494</v>
      </c>
      <c r="T173" t="b">
        <f>YEAR(Table1[[#This Row],[Data_Compra]])&gt;2024</f>
        <v>1</v>
      </c>
      <c r="U173" t="b">
        <f>IFERROR(AND(ISNUMBER(Table1[[#This Row],[Data_Compra]]),YEAR(Table1[[#This Row],[Data_Compra]])&gt;2000),FALSE)</f>
        <v>1</v>
      </c>
      <c r="V173" s="89">
        <f>IFERROR(EOMONTH(Table1[[#This Row],[Data_Compra]],0),"")</f>
        <v>45716</v>
      </c>
      <c r="W173">
        <f>DATEDIF(Table1[[#This Row],[Data_Compra]],Table1[[#This Row],[Data limite]],"D")</f>
        <v>10</v>
      </c>
    </row>
    <row r="174" spans="1:23">
      <c r="A174">
        <v>89767</v>
      </c>
      <c r="B174" t="s">
        <v>393</v>
      </c>
      <c r="C174" t="s">
        <v>455</v>
      </c>
      <c r="D174" t="s">
        <v>496</v>
      </c>
      <c r="E174">
        <v>1169.56</v>
      </c>
      <c r="F174">
        <v>0</v>
      </c>
      <c r="G174">
        <v>3</v>
      </c>
      <c r="H174" t="s">
        <v>409</v>
      </c>
      <c r="I174" t="s">
        <v>397</v>
      </c>
      <c r="J174" t="s">
        <v>428</v>
      </c>
      <c r="K174" s="89">
        <v>45709</v>
      </c>
      <c r="L174">
        <f>YEAR(Table1[[#This Row],[Data_Compra]])</f>
        <v>2025</v>
      </c>
      <c r="M174">
        <f>MONTH(Table1[[#This Row],[Data_Compra]])</f>
        <v>2</v>
      </c>
      <c r="N174" s="93">
        <f>DAY(Table1[[#This Row],[Data_Compra]])</f>
        <v>21</v>
      </c>
      <c r="O174">
        <f>WEEKDAY(Table1[[#This Row],[Data_Compra]],1)</f>
        <v>6</v>
      </c>
      <c r="P174" t="b">
        <f>ISNUMBER(Table1[[#This Row],[Data_Compra]])</f>
        <v>1</v>
      </c>
      <c r="Q174" t="s">
        <v>616</v>
      </c>
      <c r="R174">
        <v>4</v>
      </c>
      <c r="T174" t="b">
        <f>YEAR(Table1[[#This Row],[Data_Compra]])&gt;2024</f>
        <v>1</v>
      </c>
      <c r="U174" t="b">
        <f>IFERROR(AND(ISNUMBER(Table1[[#This Row],[Data_Compra]]),YEAR(Table1[[#This Row],[Data_Compra]])&gt;2000),FALSE)</f>
        <v>1</v>
      </c>
      <c r="V174" s="89">
        <f>IFERROR(EOMONTH(Table1[[#This Row],[Data_Compra]],0),"")</f>
        <v>45716</v>
      </c>
      <c r="W174">
        <f>DATEDIF(Table1[[#This Row],[Data_Compra]],Table1[[#This Row],[Data limite]],"D")</f>
        <v>7</v>
      </c>
    </row>
    <row r="175" spans="1:23">
      <c r="A175">
        <v>15065</v>
      </c>
      <c r="B175" t="s">
        <v>393</v>
      </c>
      <c r="C175" t="s">
        <v>455</v>
      </c>
      <c r="D175" t="s">
        <v>491</v>
      </c>
      <c r="E175">
        <v>982.94</v>
      </c>
      <c r="F175">
        <v>15</v>
      </c>
      <c r="G175">
        <v>2</v>
      </c>
      <c r="H175" t="s">
        <v>465</v>
      </c>
      <c r="I175" t="s">
        <v>430</v>
      </c>
      <c r="J175" t="s">
        <v>405</v>
      </c>
      <c r="K175" s="89">
        <v>45700</v>
      </c>
      <c r="L175">
        <f>YEAR(Table1[[#This Row],[Data_Compra]])</f>
        <v>2025</v>
      </c>
      <c r="M175">
        <f>MONTH(Table1[[#This Row],[Data_Compra]])</f>
        <v>2</v>
      </c>
      <c r="N175" s="93">
        <f>DAY(Table1[[#This Row],[Data_Compra]])</f>
        <v>12</v>
      </c>
      <c r="O175">
        <f>WEEKDAY(Table1[[#This Row],[Data_Compra]],1)</f>
        <v>4</v>
      </c>
      <c r="P175" t="b">
        <f>ISNUMBER(Table1[[#This Row],[Data_Compra]])</f>
        <v>1</v>
      </c>
      <c r="Q175" t="s">
        <v>617</v>
      </c>
      <c r="S175" t="s">
        <v>494</v>
      </c>
      <c r="T175" t="b">
        <f>YEAR(Table1[[#This Row],[Data_Compra]])&gt;2024</f>
        <v>1</v>
      </c>
      <c r="U175" t="b">
        <f>IFERROR(AND(ISNUMBER(Table1[[#This Row],[Data_Compra]]),YEAR(Table1[[#This Row],[Data_Compra]])&gt;2000),FALSE)</f>
        <v>1</v>
      </c>
      <c r="V175" s="89">
        <f>IFERROR(EOMONTH(Table1[[#This Row],[Data_Compra]],0),"")</f>
        <v>45716</v>
      </c>
      <c r="W175">
        <f>DATEDIF(Table1[[#This Row],[Data_Compra]],Table1[[#This Row],[Data limite]],"D")</f>
        <v>16</v>
      </c>
    </row>
    <row r="176" spans="1:23">
      <c r="A176">
        <v>56414</v>
      </c>
      <c r="B176" t="s">
        <v>425</v>
      </c>
      <c r="C176" t="s">
        <v>510</v>
      </c>
      <c r="D176" t="s">
        <v>426</v>
      </c>
      <c r="E176">
        <v>869.78</v>
      </c>
      <c r="F176">
        <v>10</v>
      </c>
      <c r="G176">
        <v>1</v>
      </c>
      <c r="H176" t="s">
        <v>409</v>
      </c>
      <c r="I176" t="s">
        <v>404</v>
      </c>
      <c r="J176" t="s">
        <v>410</v>
      </c>
      <c r="K176" s="89">
        <v>45708</v>
      </c>
      <c r="L176">
        <f>YEAR(Table1[[#This Row],[Data_Compra]])</f>
        <v>2025</v>
      </c>
      <c r="M176">
        <f>MONTH(Table1[[#This Row],[Data_Compra]])</f>
        <v>2</v>
      </c>
      <c r="N176" s="93">
        <f>DAY(Table1[[#This Row],[Data_Compra]])</f>
        <v>20</v>
      </c>
      <c r="O176">
        <f>WEEKDAY(Table1[[#This Row],[Data_Compra]],1)</f>
        <v>5</v>
      </c>
      <c r="P176" t="b">
        <f>ISNUMBER(Table1[[#This Row],[Data_Compra]])</f>
        <v>1</v>
      </c>
      <c r="Q176" t="s">
        <v>618</v>
      </c>
      <c r="R176">
        <v>3</v>
      </c>
      <c r="S176" t="s">
        <v>494</v>
      </c>
      <c r="T176" t="b">
        <f>YEAR(Table1[[#This Row],[Data_Compra]])&gt;2024</f>
        <v>1</v>
      </c>
      <c r="U176" t="b">
        <f>IFERROR(AND(ISNUMBER(Table1[[#This Row],[Data_Compra]]),YEAR(Table1[[#This Row],[Data_Compra]])&gt;2000),FALSE)</f>
        <v>1</v>
      </c>
      <c r="V176" s="89">
        <f>IFERROR(EOMONTH(Table1[[#This Row],[Data_Compra]],0),"")</f>
        <v>45716</v>
      </c>
      <c r="W176">
        <f>DATEDIF(Table1[[#This Row],[Data_Compra]],Table1[[#This Row],[Data limite]],"D")</f>
        <v>8</v>
      </c>
    </row>
    <row r="177" spans="1:23">
      <c r="A177">
        <v>59394</v>
      </c>
      <c r="B177" t="s">
        <v>400</v>
      </c>
      <c r="C177" t="s">
        <v>440</v>
      </c>
      <c r="D177" t="s">
        <v>433</v>
      </c>
      <c r="E177">
        <v>514.95000000000005</v>
      </c>
      <c r="F177">
        <v>5</v>
      </c>
      <c r="G177">
        <v>1</v>
      </c>
      <c r="H177" t="s">
        <v>489</v>
      </c>
      <c r="I177" t="s">
        <v>430</v>
      </c>
      <c r="J177" t="s">
        <v>410</v>
      </c>
      <c r="K177" s="89">
        <v>45687</v>
      </c>
      <c r="L177">
        <f>YEAR(Table1[[#This Row],[Data_Compra]])</f>
        <v>2025</v>
      </c>
      <c r="M177">
        <f>MONTH(Table1[[#This Row],[Data_Compra]])</f>
        <v>1</v>
      </c>
      <c r="N177" s="93">
        <f>DAY(Table1[[#This Row],[Data_Compra]])</f>
        <v>30</v>
      </c>
      <c r="O177">
        <f>WEEKDAY(Table1[[#This Row],[Data_Compra]],1)</f>
        <v>5</v>
      </c>
      <c r="P177" t="b">
        <f>ISNUMBER(Table1[[#This Row],[Data_Compra]])</f>
        <v>1</v>
      </c>
      <c r="Q177" t="s">
        <v>619</v>
      </c>
      <c r="R177">
        <v>3</v>
      </c>
      <c r="S177" t="s">
        <v>407</v>
      </c>
      <c r="T177" t="b">
        <f>YEAR(Table1[[#This Row],[Data_Compra]])&gt;2024</f>
        <v>1</v>
      </c>
      <c r="U177" t="b">
        <f>IFERROR(AND(ISNUMBER(Table1[[#This Row],[Data_Compra]]),YEAR(Table1[[#This Row],[Data_Compra]])&gt;2000),FALSE)</f>
        <v>1</v>
      </c>
      <c r="V177" s="89">
        <f>IFERROR(EOMONTH(Table1[[#This Row],[Data_Compra]],0),"")</f>
        <v>45688</v>
      </c>
      <c r="W177">
        <f>DATEDIF(Table1[[#This Row],[Data_Compra]],Table1[[#This Row],[Data limite]],"D")</f>
        <v>1</v>
      </c>
    </row>
    <row r="178" spans="1:23">
      <c r="A178">
        <v>91183</v>
      </c>
      <c r="B178" t="s">
        <v>507</v>
      </c>
      <c r="C178" t="s">
        <v>401</v>
      </c>
      <c r="D178" t="s">
        <v>496</v>
      </c>
      <c r="E178">
        <v>277.16000000000003</v>
      </c>
      <c r="F178">
        <v>5</v>
      </c>
      <c r="G178">
        <v>2</v>
      </c>
      <c r="H178" t="s">
        <v>396</v>
      </c>
      <c r="I178" t="s">
        <v>430</v>
      </c>
      <c r="J178" t="s">
        <v>398</v>
      </c>
      <c r="K178" s="89">
        <v>45710</v>
      </c>
      <c r="L178">
        <f>YEAR(Table1[[#This Row],[Data_Compra]])</f>
        <v>2025</v>
      </c>
      <c r="M178">
        <f>MONTH(Table1[[#This Row],[Data_Compra]])</f>
        <v>2</v>
      </c>
      <c r="N178" s="93">
        <f>DAY(Table1[[#This Row],[Data_Compra]])</f>
        <v>22</v>
      </c>
      <c r="O178">
        <f>WEEKDAY(Table1[[#This Row],[Data_Compra]],1)</f>
        <v>7</v>
      </c>
      <c r="P178" t="b">
        <f>ISNUMBER(Table1[[#This Row],[Data_Compra]])</f>
        <v>1</v>
      </c>
      <c r="Q178" t="s">
        <v>620</v>
      </c>
      <c r="R178">
        <v>5</v>
      </c>
      <c r="S178" t="s">
        <v>424</v>
      </c>
      <c r="T178" t="b">
        <f>YEAR(Table1[[#This Row],[Data_Compra]])&gt;2024</f>
        <v>1</v>
      </c>
      <c r="U178" t="b">
        <f>IFERROR(AND(ISNUMBER(Table1[[#This Row],[Data_Compra]]),YEAR(Table1[[#This Row],[Data_Compra]])&gt;2000),FALSE)</f>
        <v>1</v>
      </c>
      <c r="V178" s="89">
        <f>IFERROR(EOMONTH(Table1[[#This Row],[Data_Compra]],0),"")</f>
        <v>45716</v>
      </c>
      <c r="W178">
        <f>DATEDIF(Table1[[#This Row],[Data_Compra]],Table1[[#This Row],[Data limite]],"D")</f>
        <v>6</v>
      </c>
    </row>
    <row r="179" spans="1:23">
      <c r="A179">
        <v>69413</v>
      </c>
      <c r="B179" t="s">
        <v>425</v>
      </c>
      <c r="C179" t="s">
        <v>510</v>
      </c>
      <c r="D179" t="s">
        <v>496</v>
      </c>
      <c r="E179">
        <v>1340.38</v>
      </c>
      <c r="F179">
        <v>10</v>
      </c>
      <c r="G179">
        <v>3</v>
      </c>
      <c r="H179" t="s">
        <v>463</v>
      </c>
      <c r="I179" t="s">
        <v>437</v>
      </c>
      <c r="J179" t="s">
        <v>405</v>
      </c>
      <c r="K179" s="89">
        <v>45710</v>
      </c>
      <c r="L179">
        <f>YEAR(Table1[[#This Row],[Data_Compra]])</f>
        <v>2025</v>
      </c>
      <c r="M179">
        <f>MONTH(Table1[[#This Row],[Data_Compra]])</f>
        <v>2</v>
      </c>
      <c r="N179" s="93">
        <f>DAY(Table1[[#This Row],[Data_Compra]])</f>
        <v>22</v>
      </c>
      <c r="O179">
        <f>WEEKDAY(Table1[[#This Row],[Data_Compra]],1)</f>
        <v>7</v>
      </c>
      <c r="P179" t="b">
        <f>ISNUMBER(Table1[[#This Row],[Data_Compra]])</f>
        <v>1</v>
      </c>
      <c r="Q179" t="s">
        <v>621</v>
      </c>
      <c r="T179" t="b">
        <f>YEAR(Table1[[#This Row],[Data_Compra]])&gt;2024</f>
        <v>1</v>
      </c>
      <c r="U179" t="b">
        <f>IFERROR(AND(ISNUMBER(Table1[[#This Row],[Data_Compra]]),YEAR(Table1[[#This Row],[Data_Compra]])&gt;2000),FALSE)</f>
        <v>1</v>
      </c>
      <c r="V179" s="89">
        <f>IFERROR(EOMONTH(Table1[[#This Row],[Data_Compra]],0),"")</f>
        <v>45716</v>
      </c>
      <c r="W179">
        <f>DATEDIF(Table1[[#This Row],[Data_Compra]],Table1[[#This Row],[Data limite]],"D")</f>
        <v>6</v>
      </c>
    </row>
    <row r="180" spans="1:23">
      <c r="A180">
        <v>15837</v>
      </c>
      <c r="B180" t="s">
        <v>474</v>
      </c>
      <c r="C180" t="s">
        <v>515</v>
      </c>
      <c r="D180" t="s">
        <v>470</v>
      </c>
      <c r="E180">
        <v>612.22</v>
      </c>
      <c r="F180">
        <v>5</v>
      </c>
      <c r="G180">
        <v>2</v>
      </c>
      <c r="H180" t="s">
        <v>465</v>
      </c>
      <c r="I180" t="s">
        <v>430</v>
      </c>
      <c r="J180" t="s">
        <v>428</v>
      </c>
      <c r="K180" s="89">
        <v>45705</v>
      </c>
      <c r="L180">
        <f>YEAR(Table1[[#This Row],[Data_Compra]])</f>
        <v>2025</v>
      </c>
      <c r="M180">
        <f>MONTH(Table1[[#This Row],[Data_Compra]])</f>
        <v>2</v>
      </c>
      <c r="N180" s="93">
        <f>DAY(Table1[[#This Row],[Data_Compra]])</f>
        <v>17</v>
      </c>
      <c r="O180">
        <f>WEEKDAY(Table1[[#This Row],[Data_Compra]],1)</f>
        <v>2</v>
      </c>
      <c r="P180" t="b">
        <f>ISNUMBER(Table1[[#This Row],[Data_Compra]])</f>
        <v>1</v>
      </c>
      <c r="Q180" t="s">
        <v>622</v>
      </c>
      <c r="R180">
        <v>5</v>
      </c>
      <c r="S180" t="s">
        <v>407</v>
      </c>
      <c r="T180" t="b">
        <f>YEAR(Table1[[#This Row],[Data_Compra]])&gt;2024</f>
        <v>1</v>
      </c>
      <c r="U180" t="b">
        <f>IFERROR(AND(ISNUMBER(Table1[[#This Row],[Data_Compra]]),YEAR(Table1[[#This Row],[Data_Compra]])&gt;2000),FALSE)</f>
        <v>1</v>
      </c>
      <c r="V180" s="89">
        <f>IFERROR(EOMONTH(Table1[[#This Row],[Data_Compra]],0),"")</f>
        <v>45716</v>
      </c>
      <c r="W180">
        <f>DATEDIF(Table1[[#This Row],[Data_Compra]],Table1[[#This Row],[Data limite]],"D")</f>
        <v>11</v>
      </c>
    </row>
    <row r="181" spans="1:23">
      <c r="A181">
        <v>42914</v>
      </c>
      <c r="B181" t="s">
        <v>528</v>
      </c>
      <c r="C181" t="s">
        <v>408</v>
      </c>
      <c r="D181" t="s">
        <v>491</v>
      </c>
      <c r="E181">
        <v>419.01</v>
      </c>
      <c r="F181">
        <v>0</v>
      </c>
      <c r="G181">
        <v>2</v>
      </c>
      <c r="H181" t="s">
        <v>465</v>
      </c>
      <c r="I181" t="s">
        <v>430</v>
      </c>
      <c r="J181" t="s">
        <v>405</v>
      </c>
      <c r="K181" s="89">
        <v>45687</v>
      </c>
      <c r="L181">
        <f>YEAR(Table1[[#This Row],[Data_Compra]])</f>
        <v>2025</v>
      </c>
      <c r="M181">
        <f>MONTH(Table1[[#This Row],[Data_Compra]])</f>
        <v>1</v>
      </c>
      <c r="N181" s="93">
        <f>DAY(Table1[[#This Row],[Data_Compra]])</f>
        <v>30</v>
      </c>
      <c r="O181">
        <f>WEEKDAY(Table1[[#This Row],[Data_Compra]],1)</f>
        <v>5</v>
      </c>
      <c r="P181" t="b">
        <f>ISNUMBER(Table1[[#This Row],[Data_Compra]])</f>
        <v>1</v>
      </c>
      <c r="Q181" t="s">
        <v>623</v>
      </c>
      <c r="R181">
        <v>5</v>
      </c>
      <c r="S181" t="s">
        <v>407</v>
      </c>
      <c r="T181" t="b">
        <f>YEAR(Table1[[#This Row],[Data_Compra]])&gt;2024</f>
        <v>1</v>
      </c>
      <c r="U181" t="b">
        <f>IFERROR(AND(ISNUMBER(Table1[[#This Row],[Data_Compra]]),YEAR(Table1[[#This Row],[Data_Compra]])&gt;2000),FALSE)</f>
        <v>1</v>
      </c>
      <c r="V181" s="89">
        <f>IFERROR(EOMONTH(Table1[[#This Row],[Data_Compra]],0),"")</f>
        <v>45688</v>
      </c>
      <c r="W181">
        <f>DATEDIF(Table1[[#This Row],[Data_Compra]],Table1[[#This Row],[Data limite]],"D")</f>
        <v>1</v>
      </c>
    </row>
    <row r="182" spans="1:23">
      <c r="A182">
        <v>49743</v>
      </c>
      <c r="B182" t="s">
        <v>507</v>
      </c>
      <c r="C182" t="s">
        <v>394</v>
      </c>
      <c r="D182" t="s">
        <v>414</v>
      </c>
      <c r="E182">
        <v>929.95</v>
      </c>
      <c r="F182">
        <v>0</v>
      </c>
      <c r="G182">
        <v>2</v>
      </c>
      <c r="H182" t="s">
        <v>463</v>
      </c>
      <c r="I182" t="s">
        <v>437</v>
      </c>
      <c r="J182" t="s">
        <v>428</v>
      </c>
      <c r="K182" s="89">
        <v>45695</v>
      </c>
      <c r="L182">
        <f>YEAR(Table1[[#This Row],[Data_Compra]])</f>
        <v>2025</v>
      </c>
      <c r="M182">
        <f>MONTH(Table1[[#This Row],[Data_Compra]])</f>
        <v>2</v>
      </c>
      <c r="N182" s="93">
        <f>DAY(Table1[[#This Row],[Data_Compra]])</f>
        <v>7</v>
      </c>
      <c r="O182">
        <f>WEEKDAY(Table1[[#This Row],[Data_Compra]],1)</f>
        <v>6</v>
      </c>
      <c r="P182" t="b">
        <f>ISNUMBER(Table1[[#This Row],[Data_Compra]])</f>
        <v>1</v>
      </c>
      <c r="Q182" t="s">
        <v>624</v>
      </c>
      <c r="R182">
        <v>3</v>
      </c>
      <c r="S182" t="s">
        <v>424</v>
      </c>
      <c r="T182" t="b">
        <f>YEAR(Table1[[#This Row],[Data_Compra]])&gt;2024</f>
        <v>1</v>
      </c>
      <c r="U182" t="b">
        <f>IFERROR(AND(ISNUMBER(Table1[[#This Row],[Data_Compra]]),YEAR(Table1[[#This Row],[Data_Compra]])&gt;2000),FALSE)</f>
        <v>1</v>
      </c>
      <c r="V182" s="89">
        <f>IFERROR(EOMONTH(Table1[[#This Row],[Data_Compra]],0),"")</f>
        <v>45716</v>
      </c>
      <c r="W182">
        <f>DATEDIF(Table1[[#This Row],[Data_Compra]],Table1[[#This Row],[Data limite]],"D")</f>
        <v>21</v>
      </c>
    </row>
    <row r="183" spans="1:23">
      <c r="A183">
        <v>24909</v>
      </c>
      <c r="B183" t="s">
        <v>412</v>
      </c>
      <c r="C183" t="s">
        <v>401</v>
      </c>
      <c r="D183" t="s">
        <v>402</v>
      </c>
      <c r="E183">
        <v>686.46</v>
      </c>
      <c r="F183">
        <v>20</v>
      </c>
      <c r="G183">
        <v>3</v>
      </c>
      <c r="H183" t="s">
        <v>463</v>
      </c>
      <c r="I183" t="s">
        <v>404</v>
      </c>
      <c r="J183" t="s">
        <v>428</v>
      </c>
      <c r="K183" s="89">
        <v>45696</v>
      </c>
      <c r="L183">
        <f>YEAR(Table1[[#This Row],[Data_Compra]])</f>
        <v>2025</v>
      </c>
      <c r="M183">
        <f>MONTH(Table1[[#This Row],[Data_Compra]])</f>
        <v>2</v>
      </c>
      <c r="N183" s="93">
        <f>DAY(Table1[[#This Row],[Data_Compra]])</f>
        <v>8</v>
      </c>
      <c r="O183">
        <f>WEEKDAY(Table1[[#This Row],[Data_Compra]],1)</f>
        <v>7</v>
      </c>
      <c r="P183" t="b">
        <f>ISNUMBER(Table1[[#This Row],[Data_Compra]])</f>
        <v>1</v>
      </c>
      <c r="Q183" t="s">
        <v>625</v>
      </c>
      <c r="R183">
        <v>3</v>
      </c>
      <c r="S183" t="s">
        <v>424</v>
      </c>
      <c r="T183" t="b">
        <f>YEAR(Table1[[#This Row],[Data_Compra]])&gt;2024</f>
        <v>1</v>
      </c>
      <c r="U183" t="b">
        <f>IFERROR(AND(ISNUMBER(Table1[[#This Row],[Data_Compra]]),YEAR(Table1[[#This Row],[Data_Compra]])&gt;2000),FALSE)</f>
        <v>1</v>
      </c>
      <c r="V183" s="89">
        <f>IFERROR(EOMONTH(Table1[[#This Row],[Data_Compra]],0),"")</f>
        <v>45716</v>
      </c>
      <c r="W183">
        <f>DATEDIF(Table1[[#This Row],[Data_Compra]],Table1[[#This Row],[Data limite]],"D")</f>
        <v>20</v>
      </c>
    </row>
    <row r="184" spans="1:23">
      <c r="A184">
        <v>50491</v>
      </c>
      <c r="B184" t="s">
        <v>412</v>
      </c>
      <c r="C184" t="s">
        <v>413</v>
      </c>
      <c r="D184" t="s">
        <v>419</v>
      </c>
      <c r="E184">
        <v>468.9</v>
      </c>
      <c r="F184">
        <v>5</v>
      </c>
      <c r="G184">
        <v>1</v>
      </c>
      <c r="H184" t="s">
        <v>463</v>
      </c>
      <c r="I184" t="s">
        <v>437</v>
      </c>
      <c r="J184" t="s">
        <v>398</v>
      </c>
      <c r="K184" s="89">
        <v>45707</v>
      </c>
      <c r="L184">
        <f>YEAR(Table1[[#This Row],[Data_Compra]])</f>
        <v>2025</v>
      </c>
      <c r="M184">
        <f>MONTH(Table1[[#This Row],[Data_Compra]])</f>
        <v>2</v>
      </c>
      <c r="N184" s="93">
        <f>DAY(Table1[[#This Row],[Data_Compra]])</f>
        <v>19</v>
      </c>
      <c r="O184">
        <f>WEEKDAY(Table1[[#This Row],[Data_Compra]],1)</f>
        <v>4</v>
      </c>
      <c r="P184" t="b">
        <f>ISNUMBER(Table1[[#This Row],[Data_Compra]])</f>
        <v>1</v>
      </c>
      <c r="Q184" t="s">
        <v>626</v>
      </c>
      <c r="S184" t="s">
        <v>435</v>
      </c>
      <c r="T184" t="b">
        <f>YEAR(Table1[[#This Row],[Data_Compra]])&gt;2024</f>
        <v>1</v>
      </c>
      <c r="U184" t="b">
        <f>IFERROR(AND(ISNUMBER(Table1[[#This Row],[Data_Compra]]),YEAR(Table1[[#This Row],[Data_Compra]])&gt;2000),FALSE)</f>
        <v>1</v>
      </c>
      <c r="V184" s="89">
        <f>IFERROR(EOMONTH(Table1[[#This Row],[Data_Compra]],0),"")</f>
        <v>45716</v>
      </c>
      <c r="W184">
        <f>DATEDIF(Table1[[#This Row],[Data_Compra]],Table1[[#This Row],[Data limite]],"D")</f>
        <v>9</v>
      </c>
    </row>
    <row r="185" spans="1:23">
      <c r="A185">
        <v>57713</v>
      </c>
      <c r="B185" t="s">
        <v>474</v>
      </c>
      <c r="C185" t="s">
        <v>440</v>
      </c>
      <c r="D185" t="s">
        <v>436</v>
      </c>
      <c r="E185">
        <v>101.28</v>
      </c>
      <c r="F185">
        <v>5</v>
      </c>
      <c r="G185">
        <v>1</v>
      </c>
      <c r="H185" t="s">
        <v>465</v>
      </c>
      <c r="I185" t="s">
        <v>404</v>
      </c>
      <c r="J185" t="s">
        <v>428</v>
      </c>
      <c r="K185" s="89">
        <v>45711</v>
      </c>
      <c r="L185">
        <f>YEAR(Table1[[#This Row],[Data_Compra]])</f>
        <v>2025</v>
      </c>
      <c r="M185">
        <f>MONTH(Table1[[#This Row],[Data_Compra]])</f>
        <v>2</v>
      </c>
      <c r="N185" s="93">
        <f>DAY(Table1[[#This Row],[Data_Compra]])</f>
        <v>23</v>
      </c>
      <c r="O185">
        <f>WEEKDAY(Table1[[#This Row],[Data_Compra]],1)</f>
        <v>1</v>
      </c>
      <c r="P185" t="b">
        <f>ISNUMBER(Table1[[#This Row],[Data_Compra]])</f>
        <v>1</v>
      </c>
      <c r="Q185" t="s">
        <v>627</v>
      </c>
      <c r="R185">
        <v>3</v>
      </c>
      <c r="T185" t="b">
        <f>YEAR(Table1[[#This Row],[Data_Compra]])&gt;2024</f>
        <v>1</v>
      </c>
      <c r="U185" t="b">
        <f>IFERROR(AND(ISNUMBER(Table1[[#This Row],[Data_Compra]]),YEAR(Table1[[#This Row],[Data_Compra]])&gt;2000),FALSE)</f>
        <v>1</v>
      </c>
      <c r="V185" s="89">
        <f>IFERROR(EOMONTH(Table1[[#This Row],[Data_Compra]],0),"")</f>
        <v>45716</v>
      </c>
      <c r="W185">
        <f>DATEDIF(Table1[[#This Row],[Data_Compra]],Table1[[#This Row],[Data limite]],"D")</f>
        <v>5</v>
      </c>
    </row>
    <row r="186" spans="1:23">
      <c r="A186">
        <v>67950</v>
      </c>
      <c r="B186" t="s">
        <v>507</v>
      </c>
      <c r="C186" t="s">
        <v>401</v>
      </c>
      <c r="D186" t="s">
        <v>426</v>
      </c>
      <c r="E186">
        <v>768.03</v>
      </c>
      <c r="F186">
        <v>5</v>
      </c>
      <c r="G186">
        <v>2</v>
      </c>
      <c r="H186" t="s">
        <v>422</v>
      </c>
      <c r="I186" t="s">
        <v>397</v>
      </c>
      <c r="J186" t="s">
        <v>398</v>
      </c>
      <c r="K186" s="89">
        <v>45701</v>
      </c>
      <c r="L186">
        <f>YEAR(Table1[[#This Row],[Data_Compra]])</f>
        <v>2025</v>
      </c>
      <c r="M186">
        <f>MONTH(Table1[[#This Row],[Data_Compra]])</f>
        <v>2</v>
      </c>
      <c r="N186" s="93">
        <f>DAY(Table1[[#This Row],[Data_Compra]])</f>
        <v>13</v>
      </c>
      <c r="O186">
        <f>WEEKDAY(Table1[[#This Row],[Data_Compra]],1)</f>
        <v>5</v>
      </c>
      <c r="P186" t="b">
        <f>ISNUMBER(Table1[[#This Row],[Data_Compra]])</f>
        <v>1</v>
      </c>
      <c r="Q186" t="s">
        <v>628</v>
      </c>
      <c r="R186">
        <v>5</v>
      </c>
      <c r="S186" t="s">
        <v>424</v>
      </c>
      <c r="T186" t="b">
        <f>YEAR(Table1[[#This Row],[Data_Compra]])&gt;2024</f>
        <v>1</v>
      </c>
      <c r="U186" t="b">
        <f>IFERROR(AND(ISNUMBER(Table1[[#This Row],[Data_Compra]]),YEAR(Table1[[#This Row],[Data_Compra]])&gt;2000),FALSE)</f>
        <v>1</v>
      </c>
      <c r="V186" s="89">
        <f>IFERROR(EOMONTH(Table1[[#This Row],[Data_Compra]],0),"")</f>
        <v>45716</v>
      </c>
      <c r="W186">
        <f>DATEDIF(Table1[[#This Row],[Data_Compra]],Table1[[#This Row],[Data limite]],"D")</f>
        <v>15</v>
      </c>
    </row>
    <row r="187" spans="1:23">
      <c r="A187">
        <v>73426</v>
      </c>
      <c r="B187" t="s">
        <v>432</v>
      </c>
      <c r="C187" t="s">
        <v>421</v>
      </c>
      <c r="D187" t="s">
        <v>433</v>
      </c>
      <c r="E187">
        <v>1139.18</v>
      </c>
      <c r="F187">
        <v>20</v>
      </c>
      <c r="G187">
        <v>2</v>
      </c>
      <c r="H187" t="s">
        <v>422</v>
      </c>
      <c r="I187" t="s">
        <v>397</v>
      </c>
      <c r="J187" t="s">
        <v>398</v>
      </c>
      <c r="K187" s="89">
        <v>45702</v>
      </c>
      <c r="L187">
        <f>YEAR(Table1[[#This Row],[Data_Compra]])</f>
        <v>2025</v>
      </c>
      <c r="M187">
        <f>MONTH(Table1[[#This Row],[Data_Compra]])</f>
        <v>2</v>
      </c>
      <c r="N187" s="93">
        <f>DAY(Table1[[#This Row],[Data_Compra]])</f>
        <v>14</v>
      </c>
      <c r="O187">
        <f>WEEKDAY(Table1[[#This Row],[Data_Compra]],1)</f>
        <v>6</v>
      </c>
      <c r="P187" t="b">
        <f>ISNUMBER(Table1[[#This Row],[Data_Compra]])</f>
        <v>1</v>
      </c>
      <c r="Q187" t="s">
        <v>629</v>
      </c>
      <c r="R187">
        <v>5</v>
      </c>
      <c r="S187" t="s">
        <v>424</v>
      </c>
      <c r="T187" t="b">
        <f>YEAR(Table1[[#This Row],[Data_Compra]])&gt;2024</f>
        <v>1</v>
      </c>
      <c r="U187" t="b">
        <f>IFERROR(AND(ISNUMBER(Table1[[#This Row],[Data_Compra]]),YEAR(Table1[[#This Row],[Data_Compra]])&gt;2000),FALSE)</f>
        <v>1</v>
      </c>
      <c r="V187" s="89">
        <f>IFERROR(EOMONTH(Table1[[#This Row],[Data_Compra]],0),"")</f>
        <v>45716</v>
      </c>
      <c r="W187">
        <f>DATEDIF(Table1[[#This Row],[Data_Compra]],Table1[[#This Row],[Data limite]],"D")</f>
        <v>14</v>
      </c>
    </row>
    <row r="188" spans="1:23">
      <c r="A188">
        <v>88781</v>
      </c>
      <c r="B188" t="s">
        <v>393</v>
      </c>
      <c r="C188" t="s">
        <v>510</v>
      </c>
      <c r="D188" t="s">
        <v>395</v>
      </c>
      <c r="E188">
        <v>588.53</v>
      </c>
      <c r="F188">
        <v>5</v>
      </c>
      <c r="G188">
        <v>2</v>
      </c>
      <c r="H188" t="s">
        <v>396</v>
      </c>
      <c r="I188" t="s">
        <v>397</v>
      </c>
      <c r="J188" t="s">
        <v>405</v>
      </c>
      <c r="K188" s="89">
        <v>45692</v>
      </c>
      <c r="L188">
        <f>YEAR(Table1[[#This Row],[Data_Compra]])</f>
        <v>2025</v>
      </c>
      <c r="M188">
        <f>MONTH(Table1[[#This Row],[Data_Compra]])</f>
        <v>2</v>
      </c>
      <c r="N188" s="93">
        <f>DAY(Table1[[#This Row],[Data_Compra]])</f>
        <v>4</v>
      </c>
      <c r="O188">
        <f>WEEKDAY(Table1[[#This Row],[Data_Compra]],1)</f>
        <v>3</v>
      </c>
      <c r="P188" t="b">
        <f>ISNUMBER(Table1[[#This Row],[Data_Compra]])</f>
        <v>1</v>
      </c>
      <c r="Q188" t="s">
        <v>630</v>
      </c>
      <c r="R188">
        <v>4</v>
      </c>
      <c r="S188" t="s">
        <v>494</v>
      </c>
      <c r="T188" t="b">
        <f>YEAR(Table1[[#This Row],[Data_Compra]])&gt;2024</f>
        <v>1</v>
      </c>
      <c r="U188" t="b">
        <f>IFERROR(AND(ISNUMBER(Table1[[#This Row],[Data_Compra]]),YEAR(Table1[[#This Row],[Data_Compra]])&gt;2000),FALSE)</f>
        <v>1</v>
      </c>
      <c r="V188" s="89">
        <f>IFERROR(EOMONTH(Table1[[#This Row],[Data_Compra]],0),"")</f>
        <v>45716</v>
      </c>
      <c r="W188">
        <f>DATEDIF(Table1[[#This Row],[Data_Compra]],Table1[[#This Row],[Data limite]],"D")</f>
        <v>24</v>
      </c>
    </row>
    <row r="189" spans="1:23">
      <c r="A189">
        <v>97477</v>
      </c>
      <c r="B189" t="s">
        <v>412</v>
      </c>
      <c r="C189" t="s">
        <v>416</v>
      </c>
      <c r="D189" t="s">
        <v>496</v>
      </c>
      <c r="E189">
        <v>1044.32</v>
      </c>
      <c r="F189">
        <v>0</v>
      </c>
      <c r="G189">
        <v>2</v>
      </c>
      <c r="H189" t="s">
        <v>465</v>
      </c>
      <c r="I189" t="s">
        <v>404</v>
      </c>
      <c r="J189" t="s">
        <v>410</v>
      </c>
      <c r="K189" s="89">
        <v>45705</v>
      </c>
      <c r="L189">
        <f>YEAR(Table1[[#This Row],[Data_Compra]])</f>
        <v>2025</v>
      </c>
      <c r="M189">
        <f>MONTH(Table1[[#This Row],[Data_Compra]])</f>
        <v>2</v>
      </c>
      <c r="N189" s="93">
        <f>DAY(Table1[[#This Row],[Data_Compra]])</f>
        <v>17</v>
      </c>
      <c r="O189">
        <f>WEEKDAY(Table1[[#This Row],[Data_Compra]],1)</f>
        <v>2</v>
      </c>
      <c r="P189" t="b">
        <f>ISNUMBER(Table1[[#This Row],[Data_Compra]])</f>
        <v>1</v>
      </c>
      <c r="Q189" t="s">
        <v>631</v>
      </c>
      <c r="R189">
        <v>3</v>
      </c>
      <c r="S189" t="s">
        <v>435</v>
      </c>
      <c r="T189" t="b">
        <f>YEAR(Table1[[#This Row],[Data_Compra]])&gt;2024</f>
        <v>1</v>
      </c>
      <c r="U189" t="b">
        <f>IFERROR(AND(ISNUMBER(Table1[[#This Row],[Data_Compra]]),YEAR(Table1[[#This Row],[Data_Compra]])&gt;2000),FALSE)</f>
        <v>1</v>
      </c>
      <c r="V189" s="89">
        <f>IFERROR(EOMONTH(Table1[[#This Row],[Data_Compra]],0),"")</f>
        <v>45716</v>
      </c>
      <c r="W189">
        <f>DATEDIF(Table1[[#This Row],[Data_Compra]],Table1[[#This Row],[Data limite]],"D")</f>
        <v>11</v>
      </c>
    </row>
    <row r="190" spans="1:23">
      <c r="A190">
        <v>25415</v>
      </c>
      <c r="B190" t="s">
        <v>425</v>
      </c>
      <c r="C190" t="s">
        <v>455</v>
      </c>
      <c r="D190" t="s">
        <v>402</v>
      </c>
      <c r="E190">
        <v>844.88</v>
      </c>
      <c r="F190">
        <v>15</v>
      </c>
      <c r="G190">
        <v>3</v>
      </c>
      <c r="H190" t="s">
        <v>465</v>
      </c>
      <c r="I190" t="s">
        <v>397</v>
      </c>
      <c r="J190" t="s">
        <v>398</v>
      </c>
      <c r="K190" s="89">
        <v>45689</v>
      </c>
      <c r="L190">
        <f>YEAR(Table1[[#This Row],[Data_Compra]])</f>
        <v>2025</v>
      </c>
      <c r="M190">
        <f>MONTH(Table1[[#This Row],[Data_Compra]])</f>
        <v>2</v>
      </c>
      <c r="N190" s="93">
        <f>DAY(Table1[[#This Row],[Data_Compra]])</f>
        <v>1</v>
      </c>
      <c r="O190">
        <f>WEEKDAY(Table1[[#This Row],[Data_Compra]],1)</f>
        <v>7</v>
      </c>
      <c r="P190" t="b">
        <f>ISNUMBER(Table1[[#This Row],[Data_Compra]])</f>
        <v>1</v>
      </c>
      <c r="Q190" t="s">
        <v>632</v>
      </c>
      <c r="R190">
        <v>5</v>
      </c>
      <c r="T190" t="b">
        <f>YEAR(Table1[[#This Row],[Data_Compra]])&gt;2024</f>
        <v>1</v>
      </c>
      <c r="U190" t="b">
        <f>IFERROR(AND(ISNUMBER(Table1[[#This Row],[Data_Compra]]),YEAR(Table1[[#This Row],[Data_Compra]])&gt;2000),FALSE)</f>
        <v>1</v>
      </c>
      <c r="V190" s="89">
        <f>IFERROR(EOMONTH(Table1[[#This Row],[Data_Compra]],0),"")</f>
        <v>45716</v>
      </c>
      <c r="W190">
        <f>DATEDIF(Table1[[#This Row],[Data_Compra]],Table1[[#This Row],[Data limite]],"D")</f>
        <v>27</v>
      </c>
    </row>
    <row r="191" spans="1:23">
      <c r="A191">
        <v>33269</v>
      </c>
      <c r="B191" t="s">
        <v>425</v>
      </c>
      <c r="C191" t="s">
        <v>515</v>
      </c>
      <c r="D191" t="s">
        <v>496</v>
      </c>
      <c r="E191">
        <v>185.1</v>
      </c>
      <c r="F191">
        <v>5</v>
      </c>
      <c r="G191">
        <v>1</v>
      </c>
      <c r="H191" t="s">
        <v>427</v>
      </c>
      <c r="I191" t="s">
        <v>430</v>
      </c>
      <c r="J191" t="s">
        <v>428</v>
      </c>
      <c r="K191" s="89">
        <v>45685</v>
      </c>
      <c r="L191">
        <f>YEAR(Table1[[#This Row],[Data_Compra]])</f>
        <v>2025</v>
      </c>
      <c r="M191">
        <f>MONTH(Table1[[#This Row],[Data_Compra]])</f>
        <v>1</v>
      </c>
      <c r="N191" s="93">
        <f>DAY(Table1[[#This Row],[Data_Compra]])</f>
        <v>28</v>
      </c>
      <c r="O191">
        <f>WEEKDAY(Table1[[#This Row],[Data_Compra]],1)</f>
        <v>3</v>
      </c>
      <c r="P191" t="b">
        <f>ISNUMBER(Table1[[#This Row],[Data_Compra]])</f>
        <v>1</v>
      </c>
      <c r="Q191" t="s">
        <v>633</v>
      </c>
      <c r="R191">
        <v>4</v>
      </c>
      <c r="S191" t="s">
        <v>407</v>
      </c>
      <c r="T191" t="b">
        <f>YEAR(Table1[[#This Row],[Data_Compra]])&gt;2024</f>
        <v>1</v>
      </c>
      <c r="U191" t="b">
        <f>IFERROR(AND(ISNUMBER(Table1[[#This Row],[Data_Compra]]),YEAR(Table1[[#This Row],[Data_Compra]])&gt;2000),FALSE)</f>
        <v>1</v>
      </c>
      <c r="V191" s="89">
        <f>IFERROR(EOMONTH(Table1[[#This Row],[Data_Compra]],0),"")</f>
        <v>45688</v>
      </c>
      <c r="W191">
        <f>DATEDIF(Table1[[#This Row],[Data_Compra]],Table1[[#This Row],[Data limite]],"D")</f>
        <v>3</v>
      </c>
    </row>
    <row r="192" spans="1:23">
      <c r="A192">
        <v>52279</v>
      </c>
      <c r="B192" t="s">
        <v>400</v>
      </c>
      <c r="C192" t="s">
        <v>416</v>
      </c>
      <c r="D192" t="s">
        <v>436</v>
      </c>
      <c r="E192">
        <v>579.82000000000005</v>
      </c>
      <c r="F192">
        <v>10</v>
      </c>
      <c r="G192">
        <v>1</v>
      </c>
      <c r="H192" t="s">
        <v>427</v>
      </c>
      <c r="I192" t="s">
        <v>430</v>
      </c>
      <c r="J192" t="s">
        <v>398</v>
      </c>
      <c r="K192" s="89">
        <v>45709</v>
      </c>
      <c r="L192">
        <f>YEAR(Table1[[#This Row],[Data_Compra]])</f>
        <v>2025</v>
      </c>
      <c r="M192">
        <f>MONTH(Table1[[#This Row],[Data_Compra]])</f>
        <v>2</v>
      </c>
      <c r="N192" s="93">
        <f>DAY(Table1[[#This Row],[Data_Compra]])</f>
        <v>21</v>
      </c>
      <c r="O192">
        <f>WEEKDAY(Table1[[#This Row],[Data_Compra]],1)</f>
        <v>6</v>
      </c>
      <c r="P192" t="b">
        <f>ISNUMBER(Table1[[#This Row],[Data_Compra]])</f>
        <v>1</v>
      </c>
      <c r="Q192" t="s">
        <v>634</v>
      </c>
      <c r="R192">
        <v>4</v>
      </c>
      <c r="T192" t="b">
        <f>YEAR(Table1[[#This Row],[Data_Compra]])&gt;2024</f>
        <v>1</v>
      </c>
      <c r="U192" t="b">
        <f>IFERROR(AND(ISNUMBER(Table1[[#This Row],[Data_Compra]]),YEAR(Table1[[#This Row],[Data_Compra]])&gt;2000),FALSE)</f>
        <v>1</v>
      </c>
      <c r="V192" s="89">
        <f>IFERROR(EOMONTH(Table1[[#This Row],[Data_Compra]],0),"")</f>
        <v>45716</v>
      </c>
      <c r="W192">
        <f>DATEDIF(Table1[[#This Row],[Data_Compra]],Table1[[#This Row],[Data limite]],"D")</f>
        <v>7</v>
      </c>
    </row>
    <row r="193" spans="1:23">
      <c r="A193">
        <v>31561</v>
      </c>
      <c r="B193" t="s">
        <v>400</v>
      </c>
      <c r="C193" t="s">
        <v>408</v>
      </c>
      <c r="D193" t="s">
        <v>496</v>
      </c>
      <c r="E193">
        <v>772.36</v>
      </c>
      <c r="F193">
        <v>15</v>
      </c>
      <c r="G193">
        <v>2</v>
      </c>
      <c r="H193" t="s">
        <v>463</v>
      </c>
      <c r="I193" t="s">
        <v>404</v>
      </c>
      <c r="J193" t="s">
        <v>398</v>
      </c>
      <c r="K193" s="89">
        <v>45709</v>
      </c>
      <c r="L193">
        <f>YEAR(Table1[[#This Row],[Data_Compra]])</f>
        <v>2025</v>
      </c>
      <c r="M193">
        <f>MONTH(Table1[[#This Row],[Data_Compra]])</f>
        <v>2</v>
      </c>
      <c r="N193" s="93">
        <f>DAY(Table1[[#This Row],[Data_Compra]])</f>
        <v>21</v>
      </c>
      <c r="O193">
        <f>WEEKDAY(Table1[[#This Row],[Data_Compra]],1)</f>
        <v>6</v>
      </c>
      <c r="P193" t="b">
        <f>ISNUMBER(Table1[[#This Row],[Data_Compra]])</f>
        <v>1</v>
      </c>
      <c r="Q193" t="s">
        <v>635</v>
      </c>
      <c r="R193">
        <v>5</v>
      </c>
      <c r="S193" t="s">
        <v>424</v>
      </c>
      <c r="T193" t="b">
        <f>YEAR(Table1[[#This Row],[Data_Compra]])&gt;2024</f>
        <v>1</v>
      </c>
      <c r="U193" t="b">
        <f>IFERROR(AND(ISNUMBER(Table1[[#This Row],[Data_Compra]]),YEAR(Table1[[#This Row],[Data_Compra]])&gt;2000),FALSE)</f>
        <v>1</v>
      </c>
      <c r="V193" s="89">
        <f>IFERROR(EOMONTH(Table1[[#This Row],[Data_Compra]],0),"")</f>
        <v>45716</v>
      </c>
      <c r="W193">
        <f>DATEDIF(Table1[[#This Row],[Data_Compra]],Table1[[#This Row],[Data limite]],"D")</f>
        <v>7</v>
      </c>
    </row>
    <row r="194" spans="1:23">
      <c r="A194">
        <v>82604</v>
      </c>
      <c r="B194" t="s">
        <v>432</v>
      </c>
      <c r="C194" t="s">
        <v>408</v>
      </c>
      <c r="D194" t="s">
        <v>419</v>
      </c>
      <c r="E194">
        <v>1227.58</v>
      </c>
      <c r="F194">
        <v>20</v>
      </c>
      <c r="G194">
        <v>3</v>
      </c>
      <c r="H194" t="s">
        <v>396</v>
      </c>
      <c r="I194" t="s">
        <v>437</v>
      </c>
      <c r="J194" t="s">
        <v>405</v>
      </c>
      <c r="K194" s="89">
        <v>45710</v>
      </c>
      <c r="L194">
        <f>YEAR(Table1[[#This Row],[Data_Compra]])</f>
        <v>2025</v>
      </c>
      <c r="M194">
        <f>MONTH(Table1[[#This Row],[Data_Compra]])</f>
        <v>2</v>
      </c>
      <c r="N194" s="93">
        <f>DAY(Table1[[#This Row],[Data_Compra]])</f>
        <v>22</v>
      </c>
      <c r="O194">
        <f>WEEKDAY(Table1[[#This Row],[Data_Compra]],1)</f>
        <v>7</v>
      </c>
      <c r="P194" t="b">
        <f>ISNUMBER(Table1[[#This Row],[Data_Compra]])</f>
        <v>1</v>
      </c>
      <c r="Q194" t="s">
        <v>636</v>
      </c>
      <c r="R194">
        <v>3</v>
      </c>
      <c r="S194" t="s">
        <v>407</v>
      </c>
      <c r="T194" t="b">
        <f>YEAR(Table1[[#This Row],[Data_Compra]])&gt;2024</f>
        <v>1</v>
      </c>
      <c r="U194" t="b">
        <f>IFERROR(AND(ISNUMBER(Table1[[#This Row],[Data_Compra]]),YEAR(Table1[[#This Row],[Data_Compra]])&gt;2000),FALSE)</f>
        <v>1</v>
      </c>
      <c r="V194" s="89">
        <f>IFERROR(EOMONTH(Table1[[#This Row],[Data_Compra]],0),"")</f>
        <v>45716</v>
      </c>
      <c r="W194">
        <f>DATEDIF(Table1[[#This Row],[Data_Compra]],Table1[[#This Row],[Data limite]],"D")</f>
        <v>6</v>
      </c>
    </row>
    <row r="195" spans="1:23">
      <c r="A195">
        <v>59066</v>
      </c>
      <c r="B195" t="s">
        <v>454</v>
      </c>
      <c r="C195" t="s">
        <v>421</v>
      </c>
      <c r="D195" t="s">
        <v>433</v>
      </c>
      <c r="E195">
        <v>618.66999999999996</v>
      </c>
      <c r="F195">
        <v>20</v>
      </c>
      <c r="G195">
        <v>2</v>
      </c>
      <c r="H195" t="s">
        <v>465</v>
      </c>
      <c r="I195" t="s">
        <v>430</v>
      </c>
      <c r="J195" t="s">
        <v>428</v>
      </c>
      <c r="K195" s="89">
        <v>45698</v>
      </c>
      <c r="L195">
        <f>YEAR(Table1[[#This Row],[Data_Compra]])</f>
        <v>2025</v>
      </c>
      <c r="M195">
        <f>MONTH(Table1[[#This Row],[Data_Compra]])</f>
        <v>2</v>
      </c>
      <c r="N195" s="93">
        <f>DAY(Table1[[#This Row],[Data_Compra]])</f>
        <v>10</v>
      </c>
      <c r="O195">
        <f>WEEKDAY(Table1[[#This Row],[Data_Compra]],1)</f>
        <v>2</v>
      </c>
      <c r="P195" t="b">
        <f>ISNUMBER(Table1[[#This Row],[Data_Compra]])</f>
        <v>1</v>
      </c>
      <c r="Q195" t="s">
        <v>637</v>
      </c>
      <c r="R195">
        <v>3</v>
      </c>
      <c r="S195" t="s">
        <v>494</v>
      </c>
      <c r="T195" t="b">
        <f>YEAR(Table1[[#This Row],[Data_Compra]])&gt;2024</f>
        <v>1</v>
      </c>
      <c r="U195" t="b">
        <f>IFERROR(AND(ISNUMBER(Table1[[#This Row],[Data_Compra]]),YEAR(Table1[[#This Row],[Data_Compra]])&gt;2000),FALSE)</f>
        <v>1</v>
      </c>
      <c r="V195" s="89">
        <f>IFERROR(EOMONTH(Table1[[#This Row],[Data_Compra]],0),"")</f>
        <v>45716</v>
      </c>
      <c r="W195">
        <f>DATEDIF(Table1[[#This Row],[Data_Compra]],Table1[[#This Row],[Data limite]],"D")</f>
        <v>18</v>
      </c>
    </row>
    <row r="196" spans="1:23">
      <c r="A196">
        <v>98925</v>
      </c>
      <c r="B196" t="s">
        <v>412</v>
      </c>
      <c r="C196" t="s">
        <v>408</v>
      </c>
      <c r="D196" t="s">
        <v>470</v>
      </c>
      <c r="E196">
        <v>503.48</v>
      </c>
      <c r="F196">
        <v>10</v>
      </c>
      <c r="G196">
        <v>1</v>
      </c>
      <c r="H196" t="s">
        <v>396</v>
      </c>
      <c r="I196" t="s">
        <v>397</v>
      </c>
      <c r="J196" t="s">
        <v>410</v>
      </c>
      <c r="K196" s="89">
        <v>45688</v>
      </c>
      <c r="L196">
        <f>YEAR(Table1[[#This Row],[Data_Compra]])</f>
        <v>2025</v>
      </c>
      <c r="M196">
        <f>MONTH(Table1[[#This Row],[Data_Compra]])</f>
        <v>1</v>
      </c>
      <c r="N196" s="93">
        <f>DAY(Table1[[#This Row],[Data_Compra]])</f>
        <v>31</v>
      </c>
      <c r="O196">
        <f>WEEKDAY(Table1[[#This Row],[Data_Compra]],1)</f>
        <v>6</v>
      </c>
      <c r="P196" t="b">
        <f>ISNUMBER(Table1[[#This Row],[Data_Compra]])</f>
        <v>1</v>
      </c>
      <c r="Q196" t="s">
        <v>638</v>
      </c>
      <c r="R196">
        <v>3</v>
      </c>
      <c r="S196" t="s">
        <v>435</v>
      </c>
      <c r="T196" t="b">
        <f>YEAR(Table1[[#This Row],[Data_Compra]])&gt;2024</f>
        <v>1</v>
      </c>
      <c r="U196" t="b">
        <f>IFERROR(AND(ISNUMBER(Table1[[#This Row],[Data_Compra]]),YEAR(Table1[[#This Row],[Data_Compra]])&gt;2000),FALSE)</f>
        <v>1</v>
      </c>
      <c r="V196" s="89">
        <f>IFERROR(EOMONTH(Table1[[#This Row],[Data_Compra]],0),"")</f>
        <v>45688</v>
      </c>
      <c r="W196">
        <f>DATEDIF(Table1[[#This Row],[Data_Compra]],Table1[[#This Row],[Data limite]],"D")</f>
        <v>0</v>
      </c>
    </row>
    <row r="197" spans="1:23">
      <c r="A197">
        <v>70678</v>
      </c>
      <c r="B197" t="s">
        <v>507</v>
      </c>
      <c r="C197" t="s">
        <v>510</v>
      </c>
      <c r="D197" t="s">
        <v>395</v>
      </c>
      <c r="E197">
        <v>206.7</v>
      </c>
      <c r="F197">
        <v>15</v>
      </c>
      <c r="G197">
        <v>3</v>
      </c>
      <c r="H197" t="s">
        <v>463</v>
      </c>
      <c r="I197" t="s">
        <v>437</v>
      </c>
      <c r="J197" t="s">
        <v>405</v>
      </c>
      <c r="K197" s="89">
        <v>45711</v>
      </c>
      <c r="L197">
        <f>YEAR(Table1[[#This Row],[Data_Compra]])</f>
        <v>2025</v>
      </c>
      <c r="M197">
        <f>MONTH(Table1[[#This Row],[Data_Compra]])</f>
        <v>2</v>
      </c>
      <c r="N197" s="93">
        <f>DAY(Table1[[#This Row],[Data_Compra]])</f>
        <v>23</v>
      </c>
      <c r="O197">
        <f>WEEKDAY(Table1[[#This Row],[Data_Compra]],1)</f>
        <v>1</v>
      </c>
      <c r="P197" t="b">
        <f>ISNUMBER(Table1[[#This Row],[Data_Compra]])</f>
        <v>1</v>
      </c>
      <c r="Q197" t="s">
        <v>639</v>
      </c>
      <c r="S197" t="s">
        <v>435</v>
      </c>
      <c r="T197" t="b">
        <f>YEAR(Table1[[#This Row],[Data_Compra]])&gt;2024</f>
        <v>1</v>
      </c>
      <c r="U197" t="b">
        <f>IFERROR(AND(ISNUMBER(Table1[[#This Row],[Data_Compra]]),YEAR(Table1[[#This Row],[Data_Compra]])&gt;2000),FALSE)</f>
        <v>1</v>
      </c>
      <c r="V197" s="89">
        <f>IFERROR(EOMONTH(Table1[[#This Row],[Data_Compra]],0),"")</f>
        <v>45716</v>
      </c>
      <c r="W197">
        <f>DATEDIF(Table1[[#This Row],[Data_Compra]],Table1[[#This Row],[Data limite]],"D")</f>
        <v>5</v>
      </c>
    </row>
    <row r="198" spans="1:23">
      <c r="A198">
        <v>12851</v>
      </c>
      <c r="B198" t="s">
        <v>432</v>
      </c>
      <c r="C198" t="s">
        <v>421</v>
      </c>
      <c r="D198" t="s">
        <v>419</v>
      </c>
      <c r="E198">
        <v>1158.97</v>
      </c>
      <c r="F198">
        <v>15</v>
      </c>
      <c r="G198">
        <v>2</v>
      </c>
      <c r="H198" t="s">
        <v>489</v>
      </c>
      <c r="I198" t="s">
        <v>430</v>
      </c>
      <c r="J198" t="s">
        <v>410</v>
      </c>
      <c r="K198" s="89">
        <v>45704</v>
      </c>
      <c r="L198">
        <f>YEAR(Table1[[#This Row],[Data_Compra]])</f>
        <v>2025</v>
      </c>
      <c r="M198">
        <f>MONTH(Table1[[#This Row],[Data_Compra]])</f>
        <v>2</v>
      </c>
      <c r="N198" s="93">
        <f>DAY(Table1[[#This Row],[Data_Compra]])</f>
        <v>16</v>
      </c>
      <c r="O198">
        <f>WEEKDAY(Table1[[#This Row],[Data_Compra]],1)</f>
        <v>1</v>
      </c>
      <c r="P198" t="b">
        <f>ISNUMBER(Table1[[#This Row],[Data_Compra]])</f>
        <v>1</v>
      </c>
      <c r="Q198" t="s">
        <v>640</v>
      </c>
      <c r="R198">
        <v>3</v>
      </c>
      <c r="S198" t="s">
        <v>424</v>
      </c>
      <c r="T198" t="b">
        <f>YEAR(Table1[[#This Row],[Data_Compra]])&gt;2024</f>
        <v>1</v>
      </c>
      <c r="U198" t="b">
        <f>IFERROR(AND(ISNUMBER(Table1[[#This Row],[Data_Compra]]),YEAR(Table1[[#This Row],[Data_Compra]])&gt;2000),FALSE)</f>
        <v>1</v>
      </c>
      <c r="V198" s="89">
        <f>IFERROR(EOMONTH(Table1[[#This Row],[Data_Compra]],0),"")</f>
        <v>45716</v>
      </c>
      <c r="W198">
        <f>DATEDIF(Table1[[#This Row],[Data_Compra]],Table1[[#This Row],[Data limite]],"D")</f>
        <v>12</v>
      </c>
    </row>
    <row r="199" spans="1:23">
      <c r="A199">
        <v>47951</v>
      </c>
      <c r="B199" t="s">
        <v>425</v>
      </c>
      <c r="C199" t="s">
        <v>416</v>
      </c>
      <c r="D199" t="s">
        <v>496</v>
      </c>
      <c r="E199">
        <v>448.1</v>
      </c>
      <c r="F199">
        <v>10</v>
      </c>
      <c r="G199">
        <v>3</v>
      </c>
      <c r="H199" t="s">
        <v>463</v>
      </c>
      <c r="I199" t="s">
        <v>397</v>
      </c>
      <c r="J199" t="s">
        <v>405</v>
      </c>
      <c r="K199" s="89">
        <v>45699</v>
      </c>
      <c r="L199">
        <f>YEAR(Table1[[#This Row],[Data_Compra]])</f>
        <v>2025</v>
      </c>
      <c r="M199">
        <f>MONTH(Table1[[#This Row],[Data_Compra]])</f>
        <v>2</v>
      </c>
      <c r="N199" s="93">
        <f>DAY(Table1[[#This Row],[Data_Compra]])</f>
        <v>11</v>
      </c>
      <c r="O199">
        <f>WEEKDAY(Table1[[#This Row],[Data_Compra]],1)</f>
        <v>3</v>
      </c>
      <c r="P199" t="b">
        <f>ISNUMBER(Table1[[#This Row],[Data_Compra]])</f>
        <v>1</v>
      </c>
      <c r="Q199" t="s">
        <v>641</v>
      </c>
      <c r="R199">
        <v>5</v>
      </c>
      <c r="S199" t="s">
        <v>494</v>
      </c>
      <c r="T199" t="b">
        <f>YEAR(Table1[[#This Row],[Data_Compra]])&gt;2024</f>
        <v>1</v>
      </c>
      <c r="U199" t="b">
        <f>IFERROR(AND(ISNUMBER(Table1[[#This Row],[Data_Compra]]),YEAR(Table1[[#This Row],[Data_Compra]])&gt;2000),FALSE)</f>
        <v>1</v>
      </c>
      <c r="V199" s="89">
        <f>IFERROR(EOMONTH(Table1[[#This Row],[Data_Compra]],0),"")</f>
        <v>45716</v>
      </c>
      <c r="W199">
        <f>DATEDIF(Table1[[#This Row],[Data_Compra]],Table1[[#This Row],[Data limite]],"D")</f>
        <v>17</v>
      </c>
    </row>
    <row r="200" spans="1:23">
      <c r="A200">
        <v>58213</v>
      </c>
      <c r="B200" t="s">
        <v>432</v>
      </c>
      <c r="C200" t="s">
        <v>455</v>
      </c>
      <c r="D200" t="s">
        <v>496</v>
      </c>
      <c r="E200">
        <v>1449.09</v>
      </c>
      <c r="F200">
        <v>0</v>
      </c>
      <c r="G200">
        <v>3</v>
      </c>
      <c r="H200" t="s">
        <v>403</v>
      </c>
      <c r="I200" t="s">
        <v>430</v>
      </c>
      <c r="J200" t="s">
        <v>410</v>
      </c>
      <c r="K200" s="89">
        <v>45691</v>
      </c>
      <c r="L200">
        <f>YEAR(Table1[[#This Row],[Data_Compra]])</f>
        <v>2025</v>
      </c>
      <c r="M200">
        <f>MONTH(Table1[[#This Row],[Data_Compra]])</f>
        <v>2</v>
      </c>
      <c r="N200" s="93">
        <f>DAY(Table1[[#This Row],[Data_Compra]])</f>
        <v>3</v>
      </c>
      <c r="O200">
        <f>WEEKDAY(Table1[[#This Row],[Data_Compra]],1)</f>
        <v>2</v>
      </c>
      <c r="P200" t="b">
        <f>ISNUMBER(Table1[[#This Row],[Data_Compra]])</f>
        <v>1</v>
      </c>
      <c r="Q200" t="s">
        <v>642</v>
      </c>
      <c r="T200" t="b">
        <f>YEAR(Table1[[#This Row],[Data_Compra]])&gt;2024</f>
        <v>1</v>
      </c>
      <c r="U200" t="b">
        <f>IFERROR(AND(ISNUMBER(Table1[[#This Row],[Data_Compra]]),YEAR(Table1[[#This Row],[Data_Compra]])&gt;2000),FALSE)</f>
        <v>1</v>
      </c>
      <c r="V200" s="89">
        <f>IFERROR(EOMONTH(Table1[[#This Row],[Data_Compra]],0),"")</f>
        <v>45716</v>
      </c>
      <c r="W200">
        <f>DATEDIF(Table1[[#This Row],[Data_Compra]],Table1[[#This Row],[Data limite]],"D")</f>
        <v>25</v>
      </c>
    </row>
    <row r="201" spans="1:23">
      <c r="A201">
        <v>92790</v>
      </c>
      <c r="B201" t="s">
        <v>400</v>
      </c>
      <c r="C201" t="s">
        <v>455</v>
      </c>
      <c r="D201" t="s">
        <v>436</v>
      </c>
      <c r="E201">
        <v>639.20000000000005</v>
      </c>
      <c r="F201">
        <v>20</v>
      </c>
      <c r="G201">
        <v>3</v>
      </c>
      <c r="H201" t="s">
        <v>422</v>
      </c>
      <c r="I201" t="s">
        <v>437</v>
      </c>
      <c r="J201" t="s">
        <v>410</v>
      </c>
      <c r="K201" s="89">
        <v>45685</v>
      </c>
      <c r="L201">
        <f>YEAR(Table1[[#This Row],[Data_Compra]])</f>
        <v>2025</v>
      </c>
      <c r="M201">
        <f>MONTH(Table1[[#This Row],[Data_Compra]])</f>
        <v>1</v>
      </c>
      <c r="N201" s="93">
        <f>DAY(Table1[[#This Row],[Data_Compra]])</f>
        <v>28</v>
      </c>
      <c r="O201">
        <f>WEEKDAY(Table1[[#This Row],[Data_Compra]],1)</f>
        <v>3</v>
      </c>
      <c r="P201" t="b">
        <f>ISNUMBER(Table1[[#This Row],[Data_Compra]])</f>
        <v>1</v>
      </c>
      <c r="Q201" t="s">
        <v>643</v>
      </c>
      <c r="R201">
        <v>5</v>
      </c>
      <c r="S201" t="s">
        <v>424</v>
      </c>
      <c r="T201" t="b">
        <f>YEAR(Table1[[#This Row],[Data_Compra]])&gt;2024</f>
        <v>1</v>
      </c>
      <c r="U201" t="b">
        <f>IFERROR(AND(ISNUMBER(Table1[[#This Row],[Data_Compra]]),YEAR(Table1[[#This Row],[Data_Compra]])&gt;2000),FALSE)</f>
        <v>1</v>
      </c>
      <c r="V201" s="89">
        <f>IFERROR(EOMONTH(Table1[[#This Row],[Data_Compra]],0),"")</f>
        <v>45688</v>
      </c>
      <c r="W201">
        <f>DATEDIF(Table1[[#This Row],[Data_Compra]],Table1[[#This Row],[Data limite]],"D")</f>
        <v>3</v>
      </c>
    </row>
    <row r="202" spans="1:23">
      <c r="A202">
        <v>54625</v>
      </c>
      <c r="B202" t="s">
        <v>444</v>
      </c>
      <c r="C202" t="s">
        <v>421</v>
      </c>
      <c r="D202" t="s">
        <v>433</v>
      </c>
      <c r="E202">
        <v>909.78</v>
      </c>
      <c r="F202">
        <v>20</v>
      </c>
      <c r="G202">
        <v>2</v>
      </c>
      <c r="H202" t="s">
        <v>427</v>
      </c>
      <c r="I202" t="s">
        <v>430</v>
      </c>
      <c r="J202" t="s">
        <v>398</v>
      </c>
      <c r="K202" s="89">
        <v>45707</v>
      </c>
      <c r="L202">
        <f>YEAR(Table1[[#This Row],[Data_Compra]])</f>
        <v>2025</v>
      </c>
      <c r="M202">
        <f>MONTH(Table1[[#This Row],[Data_Compra]])</f>
        <v>2</v>
      </c>
      <c r="N202" s="93">
        <f>DAY(Table1[[#This Row],[Data_Compra]])</f>
        <v>19</v>
      </c>
      <c r="O202">
        <f>WEEKDAY(Table1[[#This Row],[Data_Compra]],1)</f>
        <v>4</v>
      </c>
      <c r="P202" t="b">
        <f>ISNUMBER(Table1[[#This Row],[Data_Compra]])</f>
        <v>1</v>
      </c>
      <c r="Q202" t="s">
        <v>644</v>
      </c>
      <c r="R202">
        <v>5</v>
      </c>
      <c r="S202" t="s">
        <v>435</v>
      </c>
      <c r="T202" t="b">
        <f>YEAR(Table1[[#This Row],[Data_Compra]])&gt;2024</f>
        <v>1</v>
      </c>
      <c r="U202" t="b">
        <f>IFERROR(AND(ISNUMBER(Table1[[#This Row],[Data_Compra]]),YEAR(Table1[[#This Row],[Data_Compra]])&gt;2000),FALSE)</f>
        <v>1</v>
      </c>
      <c r="V202" s="89">
        <f>IFERROR(EOMONTH(Table1[[#This Row],[Data_Compra]],0),"")</f>
        <v>45716</v>
      </c>
      <c r="W202">
        <f>DATEDIF(Table1[[#This Row],[Data_Compra]],Table1[[#This Row],[Data limite]],"D")</f>
        <v>9</v>
      </c>
    </row>
    <row r="203" spans="1:23">
      <c r="A203">
        <v>45584</v>
      </c>
      <c r="B203" t="s">
        <v>507</v>
      </c>
      <c r="C203" t="s">
        <v>510</v>
      </c>
      <c r="D203" t="s">
        <v>433</v>
      </c>
      <c r="E203">
        <v>320.67</v>
      </c>
      <c r="F203">
        <v>10</v>
      </c>
      <c r="G203">
        <v>3</v>
      </c>
      <c r="H203" t="s">
        <v>489</v>
      </c>
      <c r="I203" t="s">
        <v>404</v>
      </c>
      <c r="J203" t="s">
        <v>398</v>
      </c>
      <c r="K203" s="89">
        <v>45696</v>
      </c>
      <c r="L203">
        <f>YEAR(Table1[[#This Row],[Data_Compra]])</f>
        <v>2025</v>
      </c>
      <c r="M203">
        <f>MONTH(Table1[[#This Row],[Data_Compra]])</f>
        <v>2</v>
      </c>
      <c r="N203" s="93">
        <f>DAY(Table1[[#This Row],[Data_Compra]])</f>
        <v>8</v>
      </c>
      <c r="O203">
        <f>WEEKDAY(Table1[[#This Row],[Data_Compra]],1)</f>
        <v>7</v>
      </c>
      <c r="P203" t="b">
        <f>ISNUMBER(Table1[[#This Row],[Data_Compra]])</f>
        <v>1</v>
      </c>
      <c r="Q203" t="s">
        <v>645</v>
      </c>
      <c r="R203">
        <v>5</v>
      </c>
      <c r="S203" t="s">
        <v>424</v>
      </c>
      <c r="T203" t="b">
        <f>YEAR(Table1[[#This Row],[Data_Compra]])&gt;2024</f>
        <v>1</v>
      </c>
      <c r="U203" t="b">
        <f>IFERROR(AND(ISNUMBER(Table1[[#This Row],[Data_Compra]]),YEAR(Table1[[#This Row],[Data_Compra]])&gt;2000),FALSE)</f>
        <v>1</v>
      </c>
      <c r="V203" s="89">
        <f>IFERROR(EOMONTH(Table1[[#This Row],[Data_Compra]],0),"")</f>
        <v>45716</v>
      </c>
      <c r="W203">
        <f>DATEDIF(Table1[[#This Row],[Data_Compra]],Table1[[#This Row],[Data limite]],"D")</f>
        <v>20</v>
      </c>
    </row>
    <row r="204" spans="1:23">
      <c r="A204">
        <v>13453</v>
      </c>
      <c r="B204" t="s">
        <v>412</v>
      </c>
      <c r="C204" t="s">
        <v>394</v>
      </c>
      <c r="D204" t="s">
        <v>491</v>
      </c>
      <c r="E204">
        <v>213.38</v>
      </c>
      <c r="F204">
        <v>0</v>
      </c>
      <c r="G204">
        <v>3</v>
      </c>
      <c r="H204" t="s">
        <v>427</v>
      </c>
      <c r="I204" t="s">
        <v>397</v>
      </c>
      <c r="J204" t="s">
        <v>398</v>
      </c>
      <c r="K204" s="89">
        <v>45708</v>
      </c>
      <c r="L204">
        <f>YEAR(Table1[[#This Row],[Data_Compra]])</f>
        <v>2025</v>
      </c>
      <c r="M204">
        <f>MONTH(Table1[[#This Row],[Data_Compra]])</f>
        <v>2</v>
      </c>
      <c r="N204" s="93">
        <f>DAY(Table1[[#This Row],[Data_Compra]])</f>
        <v>20</v>
      </c>
      <c r="O204">
        <f>WEEKDAY(Table1[[#This Row],[Data_Compra]],1)</f>
        <v>5</v>
      </c>
      <c r="P204" t="b">
        <f>ISNUMBER(Table1[[#This Row],[Data_Compra]])</f>
        <v>1</v>
      </c>
      <c r="Q204" t="s">
        <v>646</v>
      </c>
      <c r="S204" t="s">
        <v>424</v>
      </c>
      <c r="T204" t="b">
        <f>YEAR(Table1[[#This Row],[Data_Compra]])&gt;2024</f>
        <v>1</v>
      </c>
      <c r="U204" t="b">
        <f>IFERROR(AND(ISNUMBER(Table1[[#This Row],[Data_Compra]]),YEAR(Table1[[#This Row],[Data_Compra]])&gt;2000),FALSE)</f>
        <v>1</v>
      </c>
      <c r="V204" s="89">
        <f>IFERROR(EOMONTH(Table1[[#This Row],[Data_Compra]],0),"")</f>
        <v>45716</v>
      </c>
      <c r="W204">
        <f>DATEDIF(Table1[[#This Row],[Data_Compra]],Table1[[#This Row],[Data limite]],"D")</f>
        <v>8</v>
      </c>
    </row>
    <row r="205" spans="1:23">
      <c r="A205">
        <v>57289</v>
      </c>
      <c r="B205" t="s">
        <v>412</v>
      </c>
      <c r="C205" t="s">
        <v>440</v>
      </c>
      <c r="D205" t="s">
        <v>433</v>
      </c>
      <c r="E205">
        <v>213.69</v>
      </c>
      <c r="F205">
        <v>20</v>
      </c>
      <c r="G205">
        <v>2</v>
      </c>
      <c r="H205" t="s">
        <v>427</v>
      </c>
      <c r="I205" t="s">
        <v>430</v>
      </c>
      <c r="J205" t="s">
        <v>428</v>
      </c>
      <c r="K205" s="89">
        <v>45699</v>
      </c>
      <c r="L205">
        <f>YEAR(Table1[[#This Row],[Data_Compra]])</f>
        <v>2025</v>
      </c>
      <c r="M205">
        <f>MONTH(Table1[[#This Row],[Data_Compra]])</f>
        <v>2</v>
      </c>
      <c r="N205" s="93">
        <f>DAY(Table1[[#This Row],[Data_Compra]])</f>
        <v>11</v>
      </c>
      <c r="O205">
        <f>WEEKDAY(Table1[[#This Row],[Data_Compra]],1)</f>
        <v>3</v>
      </c>
      <c r="P205" t="b">
        <f>ISNUMBER(Table1[[#This Row],[Data_Compra]])</f>
        <v>1</v>
      </c>
      <c r="Q205" t="s">
        <v>647</v>
      </c>
      <c r="R205">
        <v>1</v>
      </c>
      <c r="S205" t="s">
        <v>648</v>
      </c>
      <c r="T205" t="b">
        <f>YEAR(Table1[[#This Row],[Data_Compra]])&gt;2024</f>
        <v>1</v>
      </c>
      <c r="U205" t="b">
        <f>IFERROR(AND(ISNUMBER(Table1[[#This Row],[Data_Compra]]),YEAR(Table1[[#This Row],[Data_Compra]])&gt;2000),FALSE)</f>
        <v>1</v>
      </c>
      <c r="V205" s="89">
        <f>IFERROR(EOMONTH(Table1[[#This Row],[Data_Compra]],0),"")</f>
        <v>45716</v>
      </c>
      <c r="W205">
        <f>DATEDIF(Table1[[#This Row],[Data_Compra]],Table1[[#This Row],[Data limite]],"D")</f>
        <v>17</v>
      </c>
    </row>
    <row r="206" spans="1:23">
      <c r="A206">
        <v>94231</v>
      </c>
      <c r="B206" t="s">
        <v>444</v>
      </c>
      <c r="C206" t="s">
        <v>510</v>
      </c>
      <c r="D206" t="s">
        <v>419</v>
      </c>
      <c r="E206">
        <v>1189.1300000000001</v>
      </c>
      <c r="F206">
        <v>20</v>
      </c>
      <c r="G206">
        <v>3</v>
      </c>
      <c r="H206" t="s">
        <v>427</v>
      </c>
      <c r="I206" t="s">
        <v>430</v>
      </c>
      <c r="J206" t="s">
        <v>405</v>
      </c>
      <c r="K206" s="89">
        <v>45694</v>
      </c>
      <c r="L206">
        <f>YEAR(Table1[[#This Row],[Data_Compra]])</f>
        <v>2025</v>
      </c>
      <c r="M206">
        <f>MONTH(Table1[[#This Row],[Data_Compra]])</f>
        <v>2</v>
      </c>
      <c r="N206" s="93">
        <f>DAY(Table1[[#This Row],[Data_Compra]])</f>
        <v>6</v>
      </c>
      <c r="O206">
        <f>WEEKDAY(Table1[[#This Row],[Data_Compra]],1)</f>
        <v>5</v>
      </c>
      <c r="P206" t="b">
        <f>ISNUMBER(Table1[[#This Row],[Data_Compra]])</f>
        <v>1</v>
      </c>
      <c r="Q206" t="s">
        <v>649</v>
      </c>
      <c r="R206">
        <v>1</v>
      </c>
      <c r="S206" t="s">
        <v>650</v>
      </c>
      <c r="T206" t="b">
        <f>YEAR(Table1[[#This Row],[Data_Compra]])&gt;2024</f>
        <v>1</v>
      </c>
      <c r="U206" t="b">
        <f>IFERROR(AND(ISNUMBER(Table1[[#This Row],[Data_Compra]]),YEAR(Table1[[#This Row],[Data_Compra]])&gt;2000),FALSE)</f>
        <v>1</v>
      </c>
      <c r="V206" s="89">
        <f>IFERROR(EOMONTH(Table1[[#This Row],[Data_Compra]],0),"")</f>
        <v>45716</v>
      </c>
      <c r="W206">
        <f>DATEDIF(Table1[[#This Row],[Data_Compra]],Table1[[#This Row],[Data limite]],"D")</f>
        <v>22</v>
      </c>
    </row>
    <row r="207" spans="1:23">
      <c r="A207">
        <v>70823</v>
      </c>
      <c r="B207" t="s">
        <v>393</v>
      </c>
      <c r="C207" t="s">
        <v>416</v>
      </c>
      <c r="D207" t="s">
        <v>433</v>
      </c>
      <c r="E207">
        <v>818.96</v>
      </c>
      <c r="F207">
        <v>15</v>
      </c>
      <c r="G207">
        <v>1</v>
      </c>
      <c r="H207" t="s">
        <v>465</v>
      </c>
      <c r="I207" t="s">
        <v>430</v>
      </c>
      <c r="J207" t="s">
        <v>398</v>
      </c>
      <c r="K207" s="89">
        <v>45697</v>
      </c>
      <c r="L207">
        <f>YEAR(Table1[[#This Row],[Data_Compra]])</f>
        <v>2025</v>
      </c>
      <c r="M207">
        <f>MONTH(Table1[[#This Row],[Data_Compra]])</f>
        <v>2</v>
      </c>
      <c r="N207" s="93">
        <f>DAY(Table1[[#This Row],[Data_Compra]])</f>
        <v>9</v>
      </c>
      <c r="O207">
        <f>WEEKDAY(Table1[[#This Row],[Data_Compra]],1)</f>
        <v>1</v>
      </c>
      <c r="P207" t="b">
        <f>ISNUMBER(Table1[[#This Row],[Data_Compra]])</f>
        <v>1</v>
      </c>
      <c r="Q207" t="s">
        <v>651</v>
      </c>
      <c r="R207">
        <v>2</v>
      </c>
      <c r="S207" t="s">
        <v>652</v>
      </c>
      <c r="T207" t="b">
        <f>YEAR(Table1[[#This Row],[Data_Compra]])&gt;2024</f>
        <v>1</v>
      </c>
      <c r="U207" t="b">
        <f>IFERROR(AND(ISNUMBER(Table1[[#This Row],[Data_Compra]]),YEAR(Table1[[#This Row],[Data_Compra]])&gt;2000),FALSE)</f>
        <v>1</v>
      </c>
      <c r="V207" s="89">
        <f>IFERROR(EOMONTH(Table1[[#This Row],[Data_Compra]],0),"")</f>
        <v>45716</v>
      </c>
      <c r="W207">
        <f>DATEDIF(Table1[[#This Row],[Data_Compra]],Table1[[#This Row],[Data limite]],"D")</f>
        <v>19</v>
      </c>
    </row>
    <row r="208" spans="1:23">
      <c r="A208">
        <v>75125</v>
      </c>
      <c r="B208" t="s">
        <v>400</v>
      </c>
      <c r="C208" t="s">
        <v>455</v>
      </c>
      <c r="D208" t="s">
        <v>470</v>
      </c>
      <c r="E208">
        <v>1470.75</v>
      </c>
      <c r="F208">
        <v>10</v>
      </c>
      <c r="G208">
        <v>1</v>
      </c>
      <c r="H208" t="s">
        <v>403</v>
      </c>
      <c r="I208" t="s">
        <v>430</v>
      </c>
      <c r="J208" t="s">
        <v>410</v>
      </c>
      <c r="K208" s="89">
        <v>45696</v>
      </c>
      <c r="L208">
        <f>YEAR(Table1[[#This Row],[Data_Compra]])</f>
        <v>2025</v>
      </c>
      <c r="M208">
        <f>MONTH(Table1[[#This Row],[Data_Compra]])</f>
        <v>2</v>
      </c>
      <c r="N208" s="93">
        <f>DAY(Table1[[#This Row],[Data_Compra]])</f>
        <v>8</v>
      </c>
      <c r="O208">
        <f>WEEKDAY(Table1[[#This Row],[Data_Compra]],1)</f>
        <v>7</v>
      </c>
      <c r="P208" t="b">
        <f>ISNUMBER(Table1[[#This Row],[Data_Compra]])</f>
        <v>1</v>
      </c>
      <c r="Q208" t="s">
        <v>653</v>
      </c>
      <c r="R208">
        <v>1</v>
      </c>
      <c r="S208" t="s">
        <v>650</v>
      </c>
      <c r="T208" t="b">
        <f>YEAR(Table1[[#This Row],[Data_Compra]])&gt;2024</f>
        <v>1</v>
      </c>
      <c r="U208" t="b">
        <f>IFERROR(AND(ISNUMBER(Table1[[#This Row],[Data_Compra]]),YEAR(Table1[[#This Row],[Data_Compra]])&gt;2000),FALSE)</f>
        <v>1</v>
      </c>
      <c r="V208" s="89">
        <f>IFERROR(EOMONTH(Table1[[#This Row],[Data_Compra]],0),"")</f>
        <v>45716</v>
      </c>
      <c r="W208">
        <f>DATEDIF(Table1[[#This Row],[Data_Compra]],Table1[[#This Row],[Data limite]],"D")</f>
        <v>20</v>
      </c>
    </row>
    <row r="209" spans="1:23">
      <c r="A209">
        <v>88388</v>
      </c>
      <c r="B209" t="s">
        <v>528</v>
      </c>
      <c r="C209" t="s">
        <v>510</v>
      </c>
      <c r="D209" t="s">
        <v>419</v>
      </c>
      <c r="E209">
        <v>195.42</v>
      </c>
      <c r="F209">
        <v>15</v>
      </c>
      <c r="G209">
        <v>3</v>
      </c>
      <c r="H209" t="s">
        <v>463</v>
      </c>
      <c r="I209" t="s">
        <v>430</v>
      </c>
      <c r="J209" t="s">
        <v>398</v>
      </c>
      <c r="K209" s="89">
        <v>45709</v>
      </c>
      <c r="L209">
        <f>YEAR(Table1[[#This Row],[Data_Compra]])</f>
        <v>2025</v>
      </c>
      <c r="M209">
        <f>MONTH(Table1[[#This Row],[Data_Compra]])</f>
        <v>2</v>
      </c>
      <c r="N209" s="93">
        <f>DAY(Table1[[#This Row],[Data_Compra]])</f>
        <v>21</v>
      </c>
      <c r="O209">
        <f>WEEKDAY(Table1[[#This Row],[Data_Compra]],1)</f>
        <v>6</v>
      </c>
      <c r="P209" t="b">
        <f>ISNUMBER(Table1[[#This Row],[Data_Compra]])</f>
        <v>1</v>
      </c>
      <c r="Q209" t="s">
        <v>654</v>
      </c>
      <c r="R209">
        <v>3</v>
      </c>
      <c r="S209" t="s">
        <v>655</v>
      </c>
      <c r="T209" t="b">
        <f>YEAR(Table1[[#This Row],[Data_Compra]])&gt;2024</f>
        <v>1</v>
      </c>
      <c r="U209" t="b">
        <f>IFERROR(AND(ISNUMBER(Table1[[#This Row],[Data_Compra]]),YEAR(Table1[[#This Row],[Data_Compra]])&gt;2000),FALSE)</f>
        <v>1</v>
      </c>
      <c r="V209" s="89">
        <f>IFERROR(EOMONTH(Table1[[#This Row],[Data_Compra]],0),"")</f>
        <v>45716</v>
      </c>
      <c r="W209">
        <f>DATEDIF(Table1[[#This Row],[Data_Compra]],Table1[[#This Row],[Data limite]],"D")</f>
        <v>7</v>
      </c>
    </row>
    <row r="210" spans="1:23">
      <c r="A210">
        <v>91435</v>
      </c>
      <c r="B210" t="s">
        <v>507</v>
      </c>
      <c r="C210" t="s">
        <v>416</v>
      </c>
      <c r="D210" t="s">
        <v>433</v>
      </c>
      <c r="E210">
        <v>670.26</v>
      </c>
      <c r="F210">
        <v>15</v>
      </c>
      <c r="G210">
        <v>1</v>
      </c>
      <c r="H210" t="s">
        <v>409</v>
      </c>
      <c r="I210" t="s">
        <v>404</v>
      </c>
      <c r="J210" t="s">
        <v>428</v>
      </c>
      <c r="K210" s="89">
        <v>45694</v>
      </c>
      <c r="L210">
        <f>YEAR(Table1[[#This Row],[Data_Compra]])</f>
        <v>2025</v>
      </c>
      <c r="M210">
        <f>MONTH(Table1[[#This Row],[Data_Compra]])</f>
        <v>2</v>
      </c>
      <c r="N210" s="93">
        <f>DAY(Table1[[#This Row],[Data_Compra]])</f>
        <v>6</v>
      </c>
      <c r="O210">
        <f>WEEKDAY(Table1[[#This Row],[Data_Compra]],1)</f>
        <v>5</v>
      </c>
      <c r="P210" t="b">
        <f>ISNUMBER(Table1[[#This Row],[Data_Compra]])</f>
        <v>1</v>
      </c>
      <c r="Q210" t="s">
        <v>656</v>
      </c>
      <c r="R210">
        <v>3</v>
      </c>
      <c r="S210" t="s">
        <v>650</v>
      </c>
      <c r="T210" t="b">
        <f>YEAR(Table1[[#This Row],[Data_Compra]])&gt;2024</f>
        <v>1</v>
      </c>
      <c r="U210" t="b">
        <f>IFERROR(AND(ISNUMBER(Table1[[#This Row],[Data_Compra]]),YEAR(Table1[[#This Row],[Data_Compra]])&gt;2000),FALSE)</f>
        <v>1</v>
      </c>
      <c r="V210" s="89">
        <f>IFERROR(EOMONTH(Table1[[#This Row],[Data_Compra]],0),"")</f>
        <v>45716</v>
      </c>
      <c r="W210">
        <f>DATEDIF(Table1[[#This Row],[Data_Compra]],Table1[[#This Row],[Data limite]],"D")</f>
        <v>22</v>
      </c>
    </row>
    <row r="211" spans="1:23">
      <c r="A211">
        <v>38055</v>
      </c>
      <c r="B211" t="s">
        <v>393</v>
      </c>
      <c r="C211" t="s">
        <v>455</v>
      </c>
      <c r="D211" t="s">
        <v>414</v>
      </c>
      <c r="E211">
        <v>1398.23</v>
      </c>
      <c r="F211">
        <v>20</v>
      </c>
      <c r="G211">
        <v>2</v>
      </c>
      <c r="H211" t="s">
        <v>463</v>
      </c>
      <c r="I211" t="s">
        <v>397</v>
      </c>
      <c r="J211" t="s">
        <v>410</v>
      </c>
      <c r="K211" s="89">
        <v>45690</v>
      </c>
      <c r="L211">
        <f>YEAR(Table1[[#This Row],[Data_Compra]])</f>
        <v>2025</v>
      </c>
      <c r="M211">
        <f>MONTH(Table1[[#This Row],[Data_Compra]])</f>
        <v>2</v>
      </c>
      <c r="N211" s="93">
        <f>DAY(Table1[[#This Row],[Data_Compra]])</f>
        <v>2</v>
      </c>
      <c r="O211">
        <f>WEEKDAY(Table1[[#This Row],[Data_Compra]],1)</f>
        <v>1</v>
      </c>
      <c r="P211" t="b">
        <f>ISNUMBER(Table1[[#This Row],[Data_Compra]])</f>
        <v>1</v>
      </c>
      <c r="Q211" t="s">
        <v>657</v>
      </c>
      <c r="R211">
        <v>1</v>
      </c>
      <c r="S211" t="s">
        <v>648</v>
      </c>
      <c r="T211" t="b">
        <f>YEAR(Table1[[#This Row],[Data_Compra]])&gt;2024</f>
        <v>1</v>
      </c>
      <c r="U211" t="b">
        <f>IFERROR(AND(ISNUMBER(Table1[[#This Row],[Data_Compra]]),YEAR(Table1[[#This Row],[Data_Compra]])&gt;2000),FALSE)</f>
        <v>1</v>
      </c>
      <c r="V211" s="89">
        <f>IFERROR(EOMONTH(Table1[[#This Row],[Data_Compra]],0),"")</f>
        <v>45716</v>
      </c>
      <c r="W211">
        <f>DATEDIF(Table1[[#This Row],[Data_Compra]],Table1[[#This Row],[Data limite]],"D")</f>
        <v>26</v>
      </c>
    </row>
    <row r="212" spans="1:23">
      <c r="A212">
        <v>39108</v>
      </c>
      <c r="B212" t="s">
        <v>444</v>
      </c>
      <c r="C212" t="s">
        <v>416</v>
      </c>
      <c r="D212" t="s">
        <v>414</v>
      </c>
      <c r="E212">
        <v>310.93</v>
      </c>
      <c r="F212">
        <v>10</v>
      </c>
      <c r="G212">
        <v>2</v>
      </c>
      <c r="H212" t="s">
        <v>396</v>
      </c>
      <c r="I212" t="s">
        <v>397</v>
      </c>
      <c r="J212" t="s">
        <v>410</v>
      </c>
      <c r="K212" s="89">
        <v>45697</v>
      </c>
      <c r="L212">
        <f>YEAR(Table1[[#This Row],[Data_Compra]])</f>
        <v>2025</v>
      </c>
      <c r="M212">
        <f>MONTH(Table1[[#This Row],[Data_Compra]])</f>
        <v>2</v>
      </c>
      <c r="N212" s="93">
        <f>DAY(Table1[[#This Row],[Data_Compra]])</f>
        <v>9</v>
      </c>
      <c r="O212">
        <f>WEEKDAY(Table1[[#This Row],[Data_Compra]],1)</f>
        <v>1</v>
      </c>
      <c r="P212" t="b">
        <f>ISNUMBER(Table1[[#This Row],[Data_Compra]])</f>
        <v>1</v>
      </c>
      <c r="Q212" t="s">
        <v>658</v>
      </c>
      <c r="R212">
        <v>3</v>
      </c>
      <c r="S212" t="s">
        <v>659</v>
      </c>
      <c r="T212" t="b">
        <f>YEAR(Table1[[#This Row],[Data_Compra]])&gt;2024</f>
        <v>1</v>
      </c>
      <c r="U212" t="b">
        <f>IFERROR(AND(ISNUMBER(Table1[[#This Row],[Data_Compra]]),YEAR(Table1[[#This Row],[Data_Compra]])&gt;2000),FALSE)</f>
        <v>1</v>
      </c>
      <c r="V212" s="89">
        <f>IFERROR(EOMONTH(Table1[[#This Row],[Data_Compra]],0),"")</f>
        <v>45716</v>
      </c>
      <c r="W212">
        <f>DATEDIF(Table1[[#This Row],[Data_Compra]],Table1[[#This Row],[Data limite]],"D")</f>
        <v>19</v>
      </c>
    </row>
    <row r="213" spans="1:23">
      <c r="A213">
        <v>61257</v>
      </c>
      <c r="B213" t="s">
        <v>444</v>
      </c>
      <c r="C213" t="s">
        <v>440</v>
      </c>
      <c r="D213" t="s">
        <v>433</v>
      </c>
      <c r="E213">
        <v>1085.46</v>
      </c>
      <c r="F213">
        <v>20</v>
      </c>
      <c r="G213">
        <v>3</v>
      </c>
      <c r="H213" t="s">
        <v>489</v>
      </c>
      <c r="I213" t="s">
        <v>437</v>
      </c>
      <c r="J213" t="s">
        <v>428</v>
      </c>
      <c r="K213" s="89">
        <v>45689</v>
      </c>
      <c r="L213">
        <f>YEAR(Table1[[#This Row],[Data_Compra]])</f>
        <v>2025</v>
      </c>
      <c r="M213">
        <f>MONTH(Table1[[#This Row],[Data_Compra]])</f>
        <v>2</v>
      </c>
      <c r="N213" s="93">
        <f>DAY(Table1[[#This Row],[Data_Compra]])</f>
        <v>1</v>
      </c>
      <c r="O213">
        <f>WEEKDAY(Table1[[#This Row],[Data_Compra]],1)</f>
        <v>7</v>
      </c>
      <c r="P213" t="b">
        <f>ISNUMBER(Table1[[#This Row],[Data_Compra]])</f>
        <v>1</v>
      </c>
      <c r="Q213" t="s">
        <v>660</v>
      </c>
      <c r="R213">
        <v>1</v>
      </c>
      <c r="S213" t="s">
        <v>659</v>
      </c>
      <c r="T213" t="b">
        <f>YEAR(Table1[[#This Row],[Data_Compra]])&gt;2024</f>
        <v>1</v>
      </c>
      <c r="U213" t="b">
        <f>IFERROR(AND(ISNUMBER(Table1[[#This Row],[Data_Compra]]),YEAR(Table1[[#This Row],[Data_Compra]])&gt;2000),FALSE)</f>
        <v>1</v>
      </c>
      <c r="V213" s="89">
        <f>IFERROR(EOMONTH(Table1[[#This Row],[Data_Compra]],0),"")</f>
        <v>45716</v>
      </c>
      <c r="W213">
        <f>DATEDIF(Table1[[#This Row],[Data_Compra]],Table1[[#This Row],[Data limite]],"D")</f>
        <v>27</v>
      </c>
    </row>
    <row r="214" spans="1:23">
      <c r="A214">
        <v>45360</v>
      </c>
      <c r="B214" t="s">
        <v>432</v>
      </c>
      <c r="C214" t="s">
        <v>401</v>
      </c>
      <c r="D214" t="s">
        <v>395</v>
      </c>
      <c r="E214">
        <v>1199.9100000000001</v>
      </c>
      <c r="F214">
        <v>20</v>
      </c>
      <c r="G214">
        <v>2</v>
      </c>
      <c r="H214" t="s">
        <v>463</v>
      </c>
      <c r="I214" t="s">
        <v>430</v>
      </c>
      <c r="J214" t="s">
        <v>398</v>
      </c>
      <c r="K214" s="89">
        <v>45684</v>
      </c>
      <c r="L214">
        <f>YEAR(Table1[[#This Row],[Data_Compra]])</f>
        <v>2025</v>
      </c>
      <c r="M214">
        <f>MONTH(Table1[[#This Row],[Data_Compra]])</f>
        <v>1</v>
      </c>
      <c r="N214" s="93">
        <f>DAY(Table1[[#This Row],[Data_Compra]])</f>
        <v>27</v>
      </c>
      <c r="O214">
        <f>WEEKDAY(Table1[[#This Row],[Data_Compra]],1)</f>
        <v>2</v>
      </c>
      <c r="P214" t="b">
        <f>ISNUMBER(Table1[[#This Row],[Data_Compra]])</f>
        <v>1</v>
      </c>
      <c r="Q214" t="s">
        <v>661</v>
      </c>
      <c r="R214">
        <v>1</v>
      </c>
      <c r="S214" t="s">
        <v>652</v>
      </c>
      <c r="T214" t="b">
        <f>YEAR(Table1[[#This Row],[Data_Compra]])&gt;2024</f>
        <v>1</v>
      </c>
      <c r="U214" t="b">
        <f>IFERROR(AND(ISNUMBER(Table1[[#This Row],[Data_Compra]]),YEAR(Table1[[#This Row],[Data_Compra]])&gt;2000),FALSE)</f>
        <v>1</v>
      </c>
      <c r="V214" s="89">
        <f>IFERROR(EOMONTH(Table1[[#This Row],[Data_Compra]],0),"")</f>
        <v>45688</v>
      </c>
      <c r="W214">
        <f>DATEDIF(Table1[[#This Row],[Data_Compra]],Table1[[#This Row],[Data limite]],"D")</f>
        <v>4</v>
      </c>
    </row>
    <row r="215" spans="1:23">
      <c r="A215">
        <v>34107</v>
      </c>
      <c r="B215" t="s">
        <v>432</v>
      </c>
      <c r="C215" t="s">
        <v>455</v>
      </c>
      <c r="D215" t="s">
        <v>496</v>
      </c>
      <c r="E215">
        <v>516.05999999999995</v>
      </c>
      <c r="F215">
        <v>10</v>
      </c>
      <c r="G215">
        <v>1</v>
      </c>
      <c r="H215" t="s">
        <v>463</v>
      </c>
      <c r="I215" t="s">
        <v>430</v>
      </c>
      <c r="J215" t="s">
        <v>398</v>
      </c>
      <c r="K215" s="89">
        <v>45688</v>
      </c>
      <c r="L215">
        <f>YEAR(Table1[[#This Row],[Data_Compra]])</f>
        <v>2025</v>
      </c>
      <c r="M215">
        <f>MONTH(Table1[[#This Row],[Data_Compra]])</f>
        <v>1</v>
      </c>
      <c r="N215" s="93">
        <f>DAY(Table1[[#This Row],[Data_Compra]])</f>
        <v>31</v>
      </c>
      <c r="O215">
        <f>WEEKDAY(Table1[[#This Row],[Data_Compra]],1)</f>
        <v>6</v>
      </c>
      <c r="P215" t="b">
        <f>ISNUMBER(Table1[[#This Row],[Data_Compra]])</f>
        <v>1</v>
      </c>
      <c r="Q215" t="s">
        <v>662</v>
      </c>
      <c r="R215">
        <v>3</v>
      </c>
      <c r="S215" t="s">
        <v>659</v>
      </c>
      <c r="T215" t="b">
        <f>YEAR(Table1[[#This Row],[Data_Compra]])&gt;2024</f>
        <v>1</v>
      </c>
      <c r="U215" t="b">
        <f>IFERROR(AND(ISNUMBER(Table1[[#This Row],[Data_Compra]]),YEAR(Table1[[#This Row],[Data_Compra]])&gt;2000),FALSE)</f>
        <v>1</v>
      </c>
      <c r="V215" s="89">
        <f>IFERROR(EOMONTH(Table1[[#This Row],[Data_Compra]],0),"")</f>
        <v>45688</v>
      </c>
      <c r="W215">
        <f>DATEDIF(Table1[[#This Row],[Data_Compra]],Table1[[#This Row],[Data limite]],"D")</f>
        <v>0</v>
      </c>
    </row>
    <row r="216" spans="1:23">
      <c r="A216">
        <v>68473</v>
      </c>
      <c r="B216" t="s">
        <v>432</v>
      </c>
      <c r="C216" t="s">
        <v>440</v>
      </c>
      <c r="D216" t="s">
        <v>433</v>
      </c>
      <c r="E216">
        <v>1385.31</v>
      </c>
      <c r="F216">
        <v>15</v>
      </c>
      <c r="G216">
        <v>3</v>
      </c>
      <c r="H216" t="s">
        <v>465</v>
      </c>
      <c r="I216" t="s">
        <v>437</v>
      </c>
      <c r="J216" t="s">
        <v>428</v>
      </c>
      <c r="K216" s="89">
        <v>45707</v>
      </c>
      <c r="L216">
        <f>YEAR(Table1[[#This Row],[Data_Compra]])</f>
        <v>2025</v>
      </c>
      <c r="M216">
        <f>MONTH(Table1[[#This Row],[Data_Compra]])</f>
        <v>2</v>
      </c>
      <c r="N216" s="93">
        <f>DAY(Table1[[#This Row],[Data_Compra]])</f>
        <v>19</v>
      </c>
      <c r="O216">
        <f>WEEKDAY(Table1[[#This Row],[Data_Compra]],1)</f>
        <v>4</v>
      </c>
      <c r="P216" t="b">
        <f>ISNUMBER(Table1[[#This Row],[Data_Compra]])</f>
        <v>1</v>
      </c>
      <c r="Q216" t="s">
        <v>663</v>
      </c>
      <c r="R216">
        <v>1</v>
      </c>
      <c r="S216" t="s">
        <v>652</v>
      </c>
      <c r="T216" t="b">
        <f>YEAR(Table1[[#This Row],[Data_Compra]])&gt;2024</f>
        <v>1</v>
      </c>
      <c r="U216" t="b">
        <f>IFERROR(AND(ISNUMBER(Table1[[#This Row],[Data_Compra]]),YEAR(Table1[[#This Row],[Data_Compra]])&gt;2000),FALSE)</f>
        <v>1</v>
      </c>
      <c r="V216" s="89">
        <f>IFERROR(EOMONTH(Table1[[#This Row],[Data_Compra]],0),"")</f>
        <v>45716</v>
      </c>
      <c r="W216">
        <f>DATEDIF(Table1[[#This Row],[Data_Compra]],Table1[[#This Row],[Data limite]],"D")</f>
        <v>9</v>
      </c>
    </row>
    <row r="217" spans="1:23">
      <c r="A217">
        <v>62493</v>
      </c>
      <c r="B217" t="s">
        <v>425</v>
      </c>
      <c r="C217" t="s">
        <v>413</v>
      </c>
      <c r="D217" t="s">
        <v>436</v>
      </c>
      <c r="E217">
        <v>1404.94</v>
      </c>
      <c r="F217">
        <v>15</v>
      </c>
      <c r="G217">
        <v>3</v>
      </c>
      <c r="H217" t="s">
        <v>489</v>
      </c>
      <c r="I217" t="s">
        <v>430</v>
      </c>
      <c r="J217" t="s">
        <v>405</v>
      </c>
      <c r="K217" s="89">
        <v>45689</v>
      </c>
      <c r="L217">
        <f>YEAR(Table1[[#This Row],[Data_Compra]])</f>
        <v>2025</v>
      </c>
      <c r="M217">
        <f>MONTH(Table1[[#This Row],[Data_Compra]])</f>
        <v>2</v>
      </c>
      <c r="N217" s="93">
        <f>DAY(Table1[[#This Row],[Data_Compra]])</f>
        <v>1</v>
      </c>
      <c r="O217">
        <f>WEEKDAY(Table1[[#This Row],[Data_Compra]],1)</f>
        <v>7</v>
      </c>
      <c r="P217" t="b">
        <f>ISNUMBER(Table1[[#This Row],[Data_Compra]])</f>
        <v>1</v>
      </c>
      <c r="Q217" t="s">
        <v>664</v>
      </c>
      <c r="R217">
        <v>3</v>
      </c>
      <c r="S217" t="s">
        <v>648</v>
      </c>
      <c r="T217" t="b">
        <f>YEAR(Table1[[#This Row],[Data_Compra]])&gt;2024</f>
        <v>1</v>
      </c>
      <c r="U217" t="b">
        <f>IFERROR(AND(ISNUMBER(Table1[[#This Row],[Data_Compra]]),YEAR(Table1[[#This Row],[Data_Compra]])&gt;2000),FALSE)</f>
        <v>1</v>
      </c>
      <c r="V217" s="89">
        <f>IFERROR(EOMONTH(Table1[[#This Row],[Data_Compra]],0),"")</f>
        <v>45716</v>
      </c>
      <c r="W217">
        <f>DATEDIF(Table1[[#This Row],[Data_Compra]],Table1[[#This Row],[Data limite]],"D")</f>
        <v>27</v>
      </c>
    </row>
    <row r="218" spans="1:23">
      <c r="A218">
        <v>79378</v>
      </c>
      <c r="B218" t="s">
        <v>507</v>
      </c>
      <c r="C218" t="s">
        <v>401</v>
      </c>
      <c r="D218" t="s">
        <v>436</v>
      </c>
      <c r="E218">
        <v>1424.52</v>
      </c>
      <c r="F218">
        <v>10</v>
      </c>
      <c r="G218">
        <v>2</v>
      </c>
      <c r="H218" t="s">
        <v>463</v>
      </c>
      <c r="I218" t="s">
        <v>430</v>
      </c>
      <c r="J218" t="s">
        <v>405</v>
      </c>
      <c r="K218" s="89">
        <v>45706</v>
      </c>
      <c r="L218">
        <f>YEAR(Table1[[#This Row],[Data_Compra]])</f>
        <v>2025</v>
      </c>
      <c r="M218">
        <f>MONTH(Table1[[#This Row],[Data_Compra]])</f>
        <v>2</v>
      </c>
      <c r="N218" s="93">
        <f>DAY(Table1[[#This Row],[Data_Compra]])</f>
        <v>18</v>
      </c>
      <c r="O218">
        <f>WEEKDAY(Table1[[#This Row],[Data_Compra]],1)</f>
        <v>3</v>
      </c>
      <c r="P218" t="b">
        <f>ISNUMBER(Table1[[#This Row],[Data_Compra]])</f>
        <v>1</v>
      </c>
      <c r="Q218" t="s">
        <v>665</v>
      </c>
      <c r="R218">
        <v>1</v>
      </c>
      <c r="S218" t="s">
        <v>655</v>
      </c>
      <c r="T218" t="b">
        <f>YEAR(Table1[[#This Row],[Data_Compra]])&gt;2024</f>
        <v>1</v>
      </c>
      <c r="U218" t="b">
        <f>IFERROR(AND(ISNUMBER(Table1[[#This Row],[Data_Compra]]),YEAR(Table1[[#This Row],[Data_Compra]])&gt;2000),FALSE)</f>
        <v>1</v>
      </c>
      <c r="V218" s="89">
        <f>IFERROR(EOMONTH(Table1[[#This Row],[Data_Compra]],0),"")</f>
        <v>45716</v>
      </c>
      <c r="W218">
        <f>DATEDIF(Table1[[#This Row],[Data_Compra]],Table1[[#This Row],[Data limite]],"D")</f>
        <v>10</v>
      </c>
    </row>
    <row r="219" spans="1:23">
      <c r="A219">
        <v>66266</v>
      </c>
      <c r="B219" t="s">
        <v>412</v>
      </c>
      <c r="C219" t="s">
        <v>440</v>
      </c>
      <c r="D219" t="s">
        <v>402</v>
      </c>
      <c r="E219">
        <v>1051.4100000000001</v>
      </c>
      <c r="F219">
        <v>20</v>
      </c>
      <c r="G219">
        <v>3</v>
      </c>
      <c r="H219" t="s">
        <v>403</v>
      </c>
      <c r="I219" t="s">
        <v>430</v>
      </c>
      <c r="J219" t="s">
        <v>405</v>
      </c>
      <c r="K219" s="89">
        <v>45698</v>
      </c>
      <c r="L219">
        <f>YEAR(Table1[[#This Row],[Data_Compra]])</f>
        <v>2025</v>
      </c>
      <c r="M219">
        <f>MONTH(Table1[[#This Row],[Data_Compra]])</f>
        <v>2</v>
      </c>
      <c r="N219" s="93">
        <f>DAY(Table1[[#This Row],[Data_Compra]])</f>
        <v>10</v>
      </c>
      <c r="O219">
        <f>WEEKDAY(Table1[[#This Row],[Data_Compra]],1)</f>
        <v>2</v>
      </c>
      <c r="P219" t="b">
        <f>ISNUMBER(Table1[[#This Row],[Data_Compra]])</f>
        <v>1</v>
      </c>
      <c r="Q219" t="s">
        <v>666</v>
      </c>
      <c r="R219">
        <v>2</v>
      </c>
      <c r="S219" t="s">
        <v>652</v>
      </c>
      <c r="T219" t="b">
        <f>YEAR(Table1[[#This Row],[Data_Compra]])&gt;2024</f>
        <v>1</v>
      </c>
      <c r="U219" t="b">
        <f>IFERROR(AND(ISNUMBER(Table1[[#This Row],[Data_Compra]]),YEAR(Table1[[#This Row],[Data_Compra]])&gt;2000),FALSE)</f>
        <v>1</v>
      </c>
      <c r="V219" s="89">
        <f>IFERROR(EOMONTH(Table1[[#This Row],[Data_Compra]],0),"")</f>
        <v>45716</v>
      </c>
      <c r="W219">
        <f>DATEDIF(Table1[[#This Row],[Data_Compra]],Table1[[#This Row],[Data limite]],"D")</f>
        <v>18</v>
      </c>
    </row>
    <row r="220" spans="1:23">
      <c r="A220">
        <v>25758</v>
      </c>
      <c r="B220" t="s">
        <v>444</v>
      </c>
      <c r="C220" t="s">
        <v>413</v>
      </c>
      <c r="D220" t="s">
        <v>436</v>
      </c>
      <c r="E220">
        <v>526.72</v>
      </c>
      <c r="F220">
        <v>15</v>
      </c>
      <c r="G220">
        <v>1</v>
      </c>
      <c r="H220" t="s">
        <v>465</v>
      </c>
      <c r="I220" t="s">
        <v>397</v>
      </c>
      <c r="J220" t="s">
        <v>410</v>
      </c>
      <c r="K220" s="89">
        <v>45687</v>
      </c>
      <c r="L220">
        <f>YEAR(Table1[[#This Row],[Data_Compra]])</f>
        <v>2025</v>
      </c>
      <c r="M220">
        <f>MONTH(Table1[[#This Row],[Data_Compra]])</f>
        <v>1</v>
      </c>
      <c r="N220" s="93">
        <f>DAY(Table1[[#This Row],[Data_Compra]])</f>
        <v>30</v>
      </c>
      <c r="O220">
        <f>WEEKDAY(Table1[[#This Row],[Data_Compra]],1)</f>
        <v>5</v>
      </c>
      <c r="P220" t="b">
        <f>ISNUMBER(Table1[[#This Row],[Data_Compra]])</f>
        <v>1</v>
      </c>
      <c r="Q220" t="s">
        <v>667</v>
      </c>
      <c r="R220">
        <v>3</v>
      </c>
      <c r="S220" t="s">
        <v>648</v>
      </c>
      <c r="T220" t="b">
        <f>YEAR(Table1[[#This Row],[Data_Compra]])&gt;2024</f>
        <v>1</v>
      </c>
      <c r="U220" t="b">
        <f>IFERROR(AND(ISNUMBER(Table1[[#This Row],[Data_Compra]]),YEAR(Table1[[#This Row],[Data_Compra]])&gt;2000),FALSE)</f>
        <v>1</v>
      </c>
      <c r="V220" s="89">
        <f>IFERROR(EOMONTH(Table1[[#This Row],[Data_Compra]],0),"")</f>
        <v>45688</v>
      </c>
      <c r="W220">
        <f>DATEDIF(Table1[[#This Row],[Data_Compra]],Table1[[#This Row],[Data limite]],"D")</f>
        <v>1</v>
      </c>
    </row>
    <row r="221" spans="1:23">
      <c r="A221">
        <v>87506</v>
      </c>
      <c r="B221" t="s">
        <v>507</v>
      </c>
      <c r="C221" t="s">
        <v>394</v>
      </c>
      <c r="D221" t="s">
        <v>470</v>
      </c>
      <c r="E221">
        <v>824.16</v>
      </c>
      <c r="F221">
        <v>20</v>
      </c>
      <c r="G221">
        <v>1</v>
      </c>
      <c r="H221" t="s">
        <v>409</v>
      </c>
      <c r="I221" t="s">
        <v>430</v>
      </c>
      <c r="J221" t="s">
        <v>405</v>
      </c>
      <c r="K221" s="89">
        <v>45702</v>
      </c>
      <c r="L221">
        <f>YEAR(Table1[[#This Row],[Data_Compra]])</f>
        <v>2025</v>
      </c>
      <c r="M221">
        <f>MONTH(Table1[[#This Row],[Data_Compra]])</f>
        <v>2</v>
      </c>
      <c r="N221" s="93">
        <f>DAY(Table1[[#This Row],[Data_Compra]])</f>
        <v>14</v>
      </c>
      <c r="O221">
        <f>WEEKDAY(Table1[[#This Row],[Data_Compra]],1)</f>
        <v>6</v>
      </c>
      <c r="P221" t="b">
        <f>ISNUMBER(Table1[[#This Row],[Data_Compra]])</f>
        <v>1</v>
      </c>
      <c r="Q221" t="s">
        <v>668</v>
      </c>
      <c r="R221">
        <v>3</v>
      </c>
      <c r="S221" t="s">
        <v>648</v>
      </c>
      <c r="T221" t="b">
        <f>YEAR(Table1[[#This Row],[Data_Compra]])&gt;2024</f>
        <v>1</v>
      </c>
      <c r="U221" t="b">
        <f>IFERROR(AND(ISNUMBER(Table1[[#This Row],[Data_Compra]]),YEAR(Table1[[#This Row],[Data_Compra]])&gt;2000),FALSE)</f>
        <v>1</v>
      </c>
      <c r="V221" s="89">
        <f>IFERROR(EOMONTH(Table1[[#This Row],[Data_Compra]],0),"")</f>
        <v>45716</v>
      </c>
      <c r="W221">
        <f>DATEDIF(Table1[[#This Row],[Data_Compra]],Table1[[#This Row],[Data limite]],"D")</f>
        <v>14</v>
      </c>
    </row>
    <row r="222" spans="1:23">
      <c r="A222">
        <v>13660</v>
      </c>
      <c r="B222" t="s">
        <v>444</v>
      </c>
      <c r="C222" t="s">
        <v>510</v>
      </c>
      <c r="D222" t="s">
        <v>402</v>
      </c>
      <c r="E222">
        <v>453.69</v>
      </c>
      <c r="F222">
        <v>5</v>
      </c>
      <c r="G222">
        <v>1</v>
      </c>
      <c r="H222" t="s">
        <v>463</v>
      </c>
      <c r="I222" t="s">
        <v>397</v>
      </c>
      <c r="J222" t="s">
        <v>398</v>
      </c>
      <c r="K222" s="89">
        <v>45699</v>
      </c>
      <c r="L222">
        <f>YEAR(Table1[[#This Row],[Data_Compra]])</f>
        <v>2025</v>
      </c>
      <c r="M222">
        <f>MONTH(Table1[[#This Row],[Data_Compra]])</f>
        <v>2</v>
      </c>
      <c r="N222" s="93">
        <f>DAY(Table1[[#This Row],[Data_Compra]])</f>
        <v>11</v>
      </c>
      <c r="O222">
        <f>WEEKDAY(Table1[[#This Row],[Data_Compra]],1)</f>
        <v>3</v>
      </c>
      <c r="P222" t="b">
        <f>ISNUMBER(Table1[[#This Row],[Data_Compra]])</f>
        <v>1</v>
      </c>
      <c r="Q222" t="s">
        <v>669</v>
      </c>
      <c r="R222">
        <v>3</v>
      </c>
      <c r="S222" t="s">
        <v>659</v>
      </c>
      <c r="T222" t="b">
        <f>YEAR(Table1[[#This Row],[Data_Compra]])&gt;2024</f>
        <v>1</v>
      </c>
      <c r="U222" t="b">
        <f>IFERROR(AND(ISNUMBER(Table1[[#This Row],[Data_Compra]]),YEAR(Table1[[#This Row],[Data_Compra]])&gt;2000),FALSE)</f>
        <v>1</v>
      </c>
      <c r="V222" s="89">
        <f>IFERROR(EOMONTH(Table1[[#This Row],[Data_Compra]],0),"")</f>
        <v>45716</v>
      </c>
      <c r="W222">
        <f>DATEDIF(Table1[[#This Row],[Data_Compra]],Table1[[#This Row],[Data limite]],"D")</f>
        <v>17</v>
      </c>
    </row>
    <row r="223" spans="1:23">
      <c r="A223">
        <v>75404</v>
      </c>
      <c r="B223" t="s">
        <v>474</v>
      </c>
      <c r="C223" t="s">
        <v>421</v>
      </c>
      <c r="D223" t="s">
        <v>496</v>
      </c>
      <c r="E223">
        <v>1133.28</v>
      </c>
      <c r="F223">
        <v>15</v>
      </c>
      <c r="G223">
        <v>2</v>
      </c>
      <c r="H223" t="s">
        <v>403</v>
      </c>
      <c r="I223" t="s">
        <v>430</v>
      </c>
      <c r="J223" t="s">
        <v>428</v>
      </c>
      <c r="K223" s="89">
        <v>45704</v>
      </c>
      <c r="L223">
        <f>YEAR(Table1[[#This Row],[Data_Compra]])</f>
        <v>2025</v>
      </c>
      <c r="M223">
        <f>MONTH(Table1[[#This Row],[Data_Compra]])</f>
        <v>2</v>
      </c>
      <c r="N223" s="93">
        <f>DAY(Table1[[#This Row],[Data_Compra]])</f>
        <v>16</v>
      </c>
      <c r="O223">
        <f>WEEKDAY(Table1[[#This Row],[Data_Compra]],1)</f>
        <v>1</v>
      </c>
      <c r="P223" t="b">
        <f>ISNUMBER(Table1[[#This Row],[Data_Compra]])</f>
        <v>1</v>
      </c>
      <c r="Q223" t="s">
        <v>670</v>
      </c>
      <c r="R223">
        <v>2</v>
      </c>
      <c r="S223" t="s">
        <v>648</v>
      </c>
      <c r="T223" t="b">
        <f>YEAR(Table1[[#This Row],[Data_Compra]])&gt;2024</f>
        <v>1</v>
      </c>
      <c r="U223" t="b">
        <f>IFERROR(AND(ISNUMBER(Table1[[#This Row],[Data_Compra]]),YEAR(Table1[[#This Row],[Data_Compra]])&gt;2000),FALSE)</f>
        <v>1</v>
      </c>
      <c r="V223" s="89">
        <f>IFERROR(EOMONTH(Table1[[#This Row],[Data_Compra]],0),"")</f>
        <v>45716</v>
      </c>
      <c r="W223">
        <f>DATEDIF(Table1[[#This Row],[Data_Compra]],Table1[[#This Row],[Data limite]],"D")</f>
        <v>12</v>
      </c>
    </row>
    <row r="224" spans="1:23">
      <c r="A224">
        <v>74656</v>
      </c>
      <c r="B224" t="s">
        <v>425</v>
      </c>
      <c r="C224" t="s">
        <v>440</v>
      </c>
      <c r="D224" t="s">
        <v>395</v>
      </c>
      <c r="E224">
        <v>1352.77</v>
      </c>
      <c r="F224">
        <v>10</v>
      </c>
      <c r="G224">
        <v>2</v>
      </c>
      <c r="H224" t="s">
        <v>409</v>
      </c>
      <c r="I224" t="s">
        <v>404</v>
      </c>
      <c r="J224" t="s">
        <v>398</v>
      </c>
      <c r="K224" s="89">
        <v>45682</v>
      </c>
      <c r="L224">
        <f>YEAR(Table1[[#This Row],[Data_Compra]])</f>
        <v>2025</v>
      </c>
      <c r="M224">
        <f>MONTH(Table1[[#This Row],[Data_Compra]])</f>
        <v>1</v>
      </c>
      <c r="N224" s="93">
        <f>DAY(Table1[[#This Row],[Data_Compra]])</f>
        <v>25</v>
      </c>
      <c r="O224">
        <f>WEEKDAY(Table1[[#This Row],[Data_Compra]],1)</f>
        <v>7</v>
      </c>
      <c r="P224" t="b">
        <f>ISNUMBER(Table1[[#This Row],[Data_Compra]])</f>
        <v>1</v>
      </c>
      <c r="Q224" t="s">
        <v>671</v>
      </c>
      <c r="R224">
        <v>1</v>
      </c>
      <c r="S224" t="s">
        <v>650</v>
      </c>
      <c r="T224" t="b">
        <f>YEAR(Table1[[#This Row],[Data_Compra]])&gt;2024</f>
        <v>1</v>
      </c>
      <c r="U224" t="b">
        <f>IFERROR(AND(ISNUMBER(Table1[[#This Row],[Data_Compra]]),YEAR(Table1[[#This Row],[Data_Compra]])&gt;2000),FALSE)</f>
        <v>1</v>
      </c>
      <c r="V224" s="89">
        <f>IFERROR(EOMONTH(Table1[[#This Row],[Data_Compra]],0),"")</f>
        <v>45688</v>
      </c>
      <c r="W224">
        <f>DATEDIF(Table1[[#This Row],[Data_Compra]],Table1[[#This Row],[Data limite]],"D")</f>
        <v>6</v>
      </c>
    </row>
    <row r="225" spans="1:23">
      <c r="A225">
        <v>12116</v>
      </c>
      <c r="B225" t="s">
        <v>425</v>
      </c>
      <c r="C225" t="s">
        <v>408</v>
      </c>
      <c r="D225" t="s">
        <v>395</v>
      </c>
      <c r="E225">
        <v>1025.22</v>
      </c>
      <c r="F225">
        <v>20</v>
      </c>
      <c r="G225">
        <v>2</v>
      </c>
      <c r="H225" t="s">
        <v>489</v>
      </c>
      <c r="I225" t="s">
        <v>397</v>
      </c>
      <c r="J225" t="s">
        <v>398</v>
      </c>
      <c r="K225" s="89">
        <v>45686</v>
      </c>
      <c r="L225">
        <f>YEAR(Table1[[#This Row],[Data_Compra]])</f>
        <v>2025</v>
      </c>
      <c r="M225">
        <f>MONTH(Table1[[#This Row],[Data_Compra]])</f>
        <v>1</v>
      </c>
      <c r="N225" s="93">
        <f>DAY(Table1[[#This Row],[Data_Compra]])</f>
        <v>29</v>
      </c>
      <c r="O225">
        <f>WEEKDAY(Table1[[#This Row],[Data_Compra]],1)</f>
        <v>4</v>
      </c>
      <c r="P225" t="b">
        <f>ISNUMBER(Table1[[#This Row],[Data_Compra]])</f>
        <v>1</v>
      </c>
      <c r="Q225" t="s">
        <v>672</v>
      </c>
      <c r="R225">
        <v>2</v>
      </c>
      <c r="S225" t="s">
        <v>652</v>
      </c>
      <c r="T225" t="b">
        <f>YEAR(Table1[[#This Row],[Data_Compra]])&gt;2024</f>
        <v>1</v>
      </c>
      <c r="U225" t="b">
        <f>IFERROR(AND(ISNUMBER(Table1[[#This Row],[Data_Compra]]),YEAR(Table1[[#This Row],[Data_Compra]])&gt;2000),FALSE)</f>
        <v>1</v>
      </c>
      <c r="V225" s="89">
        <f>IFERROR(EOMONTH(Table1[[#This Row],[Data_Compra]],0),"")</f>
        <v>45688</v>
      </c>
      <c r="W225">
        <f>DATEDIF(Table1[[#This Row],[Data_Compra]],Table1[[#This Row],[Data limite]],"D")</f>
        <v>2</v>
      </c>
    </row>
    <row r="226" spans="1:23">
      <c r="A226">
        <v>59445</v>
      </c>
      <c r="B226" t="s">
        <v>425</v>
      </c>
      <c r="C226" t="s">
        <v>394</v>
      </c>
      <c r="D226" t="s">
        <v>491</v>
      </c>
      <c r="E226">
        <v>502.17</v>
      </c>
      <c r="F226">
        <v>20</v>
      </c>
      <c r="G226">
        <v>3</v>
      </c>
      <c r="H226" t="s">
        <v>463</v>
      </c>
      <c r="I226" t="s">
        <v>430</v>
      </c>
      <c r="J226" t="s">
        <v>398</v>
      </c>
      <c r="K226" s="89">
        <v>45683</v>
      </c>
      <c r="L226">
        <f>YEAR(Table1[[#This Row],[Data_Compra]])</f>
        <v>2025</v>
      </c>
      <c r="M226">
        <f>MONTH(Table1[[#This Row],[Data_Compra]])</f>
        <v>1</v>
      </c>
      <c r="N226" s="93">
        <f>DAY(Table1[[#This Row],[Data_Compra]])</f>
        <v>26</v>
      </c>
      <c r="O226">
        <f>WEEKDAY(Table1[[#This Row],[Data_Compra]],1)</f>
        <v>1</v>
      </c>
      <c r="P226" t="b">
        <f>ISNUMBER(Table1[[#This Row],[Data_Compra]])</f>
        <v>1</v>
      </c>
      <c r="Q226" t="s">
        <v>673</v>
      </c>
      <c r="R226">
        <v>2</v>
      </c>
      <c r="S226" t="s">
        <v>650</v>
      </c>
      <c r="T226" t="b">
        <f>YEAR(Table1[[#This Row],[Data_Compra]])&gt;2024</f>
        <v>1</v>
      </c>
      <c r="U226" t="b">
        <f>IFERROR(AND(ISNUMBER(Table1[[#This Row],[Data_Compra]]),YEAR(Table1[[#This Row],[Data_Compra]])&gt;2000),FALSE)</f>
        <v>1</v>
      </c>
      <c r="V226" s="89">
        <f>IFERROR(EOMONTH(Table1[[#This Row],[Data_Compra]],0),"")</f>
        <v>45688</v>
      </c>
      <c r="W226">
        <f>DATEDIF(Table1[[#This Row],[Data_Compra]],Table1[[#This Row],[Data limite]],"D")</f>
        <v>5</v>
      </c>
    </row>
    <row r="227" spans="1:23">
      <c r="A227">
        <v>79401</v>
      </c>
      <c r="B227" t="s">
        <v>432</v>
      </c>
      <c r="C227" t="s">
        <v>510</v>
      </c>
      <c r="D227" t="s">
        <v>470</v>
      </c>
      <c r="E227">
        <v>470.21</v>
      </c>
      <c r="F227">
        <v>10</v>
      </c>
      <c r="G227">
        <v>2</v>
      </c>
      <c r="H227" t="s">
        <v>409</v>
      </c>
      <c r="I227" t="s">
        <v>430</v>
      </c>
      <c r="J227" t="s">
        <v>428</v>
      </c>
      <c r="K227" s="89">
        <v>45699</v>
      </c>
      <c r="L227">
        <f>YEAR(Table1[[#This Row],[Data_Compra]])</f>
        <v>2025</v>
      </c>
      <c r="M227">
        <f>MONTH(Table1[[#This Row],[Data_Compra]])</f>
        <v>2</v>
      </c>
      <c r="N227" s="93">
        <f>DAY(Table1[[#This Row],[Data_Compra]])</f>
        <v>11</v>
      </c>
      <c r="O227">
        <f>WEEKDAY(Table1[[#This Row],[Data_Compra]],1)</f>
        <v>3</v>
      </c>
      <c r="P227" t="b">
        <f>ISNUMBER(Table1[[#This Row],[Data_Compra]])</f>
        <v>1</v>
      </c>
      <c r="Q227" t="s">
        <v>674</v>
      </c>
      <c r="R227">
        <v>3</v>
      </c>
      <c r="S227" t="s">
        <v>659</v>
      </c>
      <c r="T227" t="b">
        <f>YEAR(Table1[[#This Row],[Data_Compra]])&gt;2024</f>
        <v>1</v>
      </c>
      <c r="U227" t="b">
        <f>IFERROR(AND(ISNUMBER(Table1[[#This Row],[Data_Compra]]),YEAR(Table1[[#This Row],[Data_Compra]])&gt;2000),FALSE)</f>
        <v>1</v>
      </c>
      <c r="V227" s="89">
        <f>IFERROR(EOMONTH(Table1[[#This Row],[Data_Compra]],0),"")</f>
        <v>45716</v>
      </c>
      <c r="W227">
        <f>DATEDIF(Table1[[#This Row],[Data_Compra]],Table1[[#This Row],[Data limite]],"D")</f>
        <v>17</v>
      </c>
    </row>
    <row r="228" spans="1:23">
      <c r="A228">
        <v>55008</v>
      </c>
      <c r="B228" t="s">
        <v>474</v>
      </c>
      <c r="C228" t="s">
        <v>394</v>
      </c>
      <c r="D228" t="s">
        <v>414</v>
      </c>
      <c r="E228">
        <v>1058.7</v>
      </c>
      <c r="F228">
        <v>20</v>
      </c>
      <c r="G228">
        <v>3</v>
      </c>
      <c r="H228" t="s">
        <v>489</v>
      </c>
      <c r="I228" t="s">
        <v>430</v>
      </c>
      <c r="J228" t="s">
        <v>410</v>
      </c>
      <c r="K228" s="89">
        <v>45708</v>
      </c>
      <c r="L228">
        <f>YEAR(Table1[[#This Row],[Data_Compra]])</f>
        <v>2025</v>
      </c>
      <c r="M228">
        <f>MONTH(Table1[[#This Row],[Data_Compra]])</f>
        <v>2</v>
      </c>
      <c r="N228" s="93">
        <f>DAY(Table1[[#This Row],[Data_Compra]])</f>
        <v>20</v>
      </c>
      <c r="O228">
        <f>WEEKDAY(Table1[[#This Row],[Data_Compra]],1)</f>
        <v>5</v>
      </c>
      <c r="P228" t="b">
        <f>ISNUMBER(Table1[[#This Row],[Data_Compra]])</f>
        <v>1</v>
      </c>
      <c r="Q228" t="s">
        <v>675</v>
      </c>
      <c r="R228">
        <v>3</v>
      </c>
      <c r="S228" t="s">
        <v>655</v>
      </c>
      <c r="T228" t="b">
        <f>YEAR(Table1[[#This Row],[Data_Compra]])&gt;2024</f>
        <v>1</v>
      </c>
      <c r="U228" t="b">
        <f>IFERROR(AND(ISNUMBER(Table1[[#This Row],[Data_Compra]]),YEAR(Table1[[#This Row],[Data_Compra]])&gt;2000),FALSE)</f>
        <v>1</v>
      </c>
      <c r="V228" s="89">
        <f>IFERROR(EOMONTH(Table1[[#This Row],[Data_Compra]],0),"")</f>
        <v>45716</v>
      </c>
      <c r="W228">
        <f>DATEDIF(Table1[[#This Row],[Data_Compra]],Table1[[#This Row],[Data limite]],"D")</f>
        <v>8</v>
      </c>
    </row>
    <row r="229" spans="1:23">
      <c r="A229">
        <v>77058</v>
      </c>
      <c r="B229" t="s">
        <v>507</v>
      </c>
      <c r="C229" t="s">
        <v>416</v>
      </c>
      <c r="D229" t="s">
        <v>470</v>
      </c>
      <c r="E229">
        <v>1126.45</v>
      </c>
      <c r="F229">
        <v>15</v>
      </c>
      <c r="G229">
        <v>1</v>
      </c>
      <c r="H229" t="s">
        <v>409</v>
      </c>
      <c r="I229" t="s">
        <v>430</v>
      </c>
      <c r="J229" t="s">
        <v>428</v>
      </c>
      <c r="K229" s="89">
        <v>45690</v>
      </c>
      <c r="L229">
        <f>YEAR(Table1[[#This Row],[Data_Compra]])</f>
        <v>2025</v>
      </c>
      <c r="M229">
        <f>MONTH(Table1[[#This Row],[Data_Compra]])</f>
        <v>2</v>
      </c>
      <c r="N229" s="93">
        <f>DAY(Table1[[#This Row],[Data_Compra]])</f>
        <v>2</v>
      </c>
      <c r="O229">
        <f>WEEKDAY(Table1[[#This Row],[Data_Compra]],1)</f>
        <v>1</v>
      </c>
      <c r="P229" t="b">
        <f>ISNUMBER(Table1[[#This Row],[Data_Compra]])</f>
        <v>1</v>
      </c>
      <c r="Q229" t="s">
        <v>676</v>
      </c>
      <c r="R229">
        <v>1</v>
      </c>
      <c r="S229" t="s">
        <v>652</v>
      </c>
      <c r="T229" t="b">
        <f>YEAR(Table1[[#This Row],[Data_Compra]])&gt;2024</f>
        <v>1</v>
      </c>
      <c r="U229" t="b">
        <f>IFERROR(AND(ISNUMBER(Table1[[#This Row],[Data_Compra]]),YEAR(Table1[[#This Row],[Data_Compra]])&gt;2000),FALSE)</f>
        <v>1</v>
      </c>
      <c r="V229" s="89">
        <f>IFERROR(EOMONTH(Table1[[#This Row],[Data_Compra]],0),"")</f>
        <v>45716</v>
      </c>
      <c r="W229">
        <f>DATEDIF(Table1[[#This Row],[Data_Compra]],Table1[[#This Row],[Data limite]],"D")</f>
        <v>26</v>
      </c>
    </row>
    <row r="230" spans="1:23">
      <c r="A230">
        <v>46409</v>
      </c>
      <c r="B230" t="s">
        <v>507</v>
      </c>
      <c r="C230" t="s">
        <v>394</v>
      </c>
      <c r="D230" t="s">
        <v>414</v>
      </c>
      <c r="E230">
        <v>658.09</v>
      </c>
      <c r="F230">
        <v>15</v>
      </c>
      <c r="G230">
        <v>2</v>
      </c>
      <c r="H230" t="s">
        <v>463</v>
      </c>
      <c r="I230" t="s">
        <v>404</v>
      </c>
      <c r="J230" t="s">
        <v>410</v>
      </c>
      <c r="K230" s="89">
        <v>45705</v>
      </c>
      <c r="L230">
        <f>YEAR(Table1[[#This Row],[Data_Compra]])</f>
        <v>2025</v>
      </c>
      <c r="M230">
        <f>MONTH(Table1[[#This Row],[Data_Compra]])</f>
        <v>2</v>
      </c>
      <c r="N230" s="93">
        <f>DAY(Table1[[#This Row],[Data_Compra]])</f>
        <v>17</v>
      </c>
      <c r="O230">
        <f>WEEKDAY(Table1[[#This Row],[Data_Compra]],1)</f>
        <v>2</v>
      </c>
      <c r="P230" t="b">
        <f>ISNUMBER(Table1[[#This Row],[Data_Compra]])</f>
        <v>1</v>
      </c>
      <c r="Q230" t="s">
        <v>677</v>
      </c>
      <c r="R230">
        <v>1</v>
      </c>
      <c r="S230" t="s">
        <v>648</v>
      </c>
      <c r="T230" t="b">
        <f>YEAR(Table1[[#This Row],[Data_Compra]])&gt;2024</f>
        <v>1</v>
      </c>
      <c r="U230" t="b">
        <f>IFERROR(AND(ISNUMBER(Table1[[#This Row],[Data_Compra]]),YEAR(Table1[[#This Row],[Data_Compra]])&gt;2000),FALSE)</f>
        <v>1</v>
      </c>
      <c r="V230" s="89">
        <f>IFERROR(EOMONTH(Table1[[#This Row],[Data_Compra]],0),"")</f>
        <v>45716</v>
      </c>
      <c r="W230">
        <f>DATEDIF(Table1[[#This Row],[Data_Compra]],Table1[[#This Row],[Data limite]],"D")</f>
        <v>11</v>
      </c>
    </row>
    <row r="231" spans="1:23">
      <c r="A231">
        <v>88129</v>
      </c>
      <c r="B231" t="s">
        <v>432</v>
      </c>
      <c r="C231" t="s">
        <v>421</v>
      </c>
      <c r="D231" t="s">
        <v>414</v>
      </c>
      <c r="E231">
        <v>1033.17</v>
      </c>
      <c r="F231">
        <v>10</v>
      </c>
      <c r="G231">
        <v>3</v>
      </c>
      <c r="H231" t="s">
        <v>403</v>
      </c>
      <c r="I231" t="s">
        <v>397</v>
      </c>
      <c r="J231" t="s">
        <v>428</v>
      </c>
      <c r="K231" s="89">
        <v>45702</v>
      </c>
      <c r="L231">
        <f>YEAR(Table1[[#This Row],[Data_Compra]])</f>
        <v>2025</v>
      </c>
      <c r="M231">
        <f>MONTH(Table1[[#This Row],[Data_Compra]])</f>
        <v>2</v>
      </c>
      <c r="N231" s="93">
        <f>DAY(Table1[[#This Row],[Data_Compra]])</f>
        <v>14</v>
      </c>
      <c r="O231">
        <f>WEEKDAY(Table1[[#This Row],[Data_Compra]],1)</f>
        <v>6</v>
      </c>
      <c r="P231" t="b">
        <f>ISNUMBER(Table1[[#This Row],[Data_Compra]])</f>
        <v>1</v>
      </c>
      <c r="Q231" t="s">
        <v>678</v>
      </c>
      <c r="R231">
        <v>3</v>
      </c>
      <c r="S231" t="s">
        <v>655</v>
      </c>
      <c r="T231" t="b">
        <f>YEAR(Table1[[#This Row],[Data_Compra]])&gt;2024</f>
        <v>1</v>
      </c>
      <c r="U231" t="b">
        <f>IFERROR(AND(ISNUMBER(Table1[[#This Row],[Data_Compra]]),YEAR(Table1[[#This Row],[Data_Compra]])&gt;2000),FALSE)</f>
        <v>1</v>
      </c>
      <c r="V231" s="89">
        <f>IFERROR(EOMONTH(Table1[[#This Row],[Data_Compra]],0),"")</f>
        <v>45716</v>
      </c>
      <c r="W231">
        <f>DATEDIF(Table1[[#This Row],[Data_Compra]],Table1[[#This Row],[Data limite]],"D")</f>
        <v>14</v>
      </c>
    </row>
    <row r="232" spans="1:23">
      <c r="A232">
        <v>97291</v>
      </c>
      <c r="B232" t="s">
        <v>454</v>
      </c>
      <c r="C232" t="s">
        <v>440</v>
      </c>
      <c r="D232" t="s">
        <v>436</v>
      </c>
      <c r="E232">
        <v>290.33999999999997</v>
      </c>
      <c r="F232">
        <v>20</v>
      </c>
      <c r="G232">
        <v>1</v>
      </c>
      <c r="H232" t="s">
        <v>396</v>
      </c>
      <c r="I232" t="s">
        <v>404</v>
      </c>
      <c r="J232" t="s">
        <v>428</v>
      </c>
      <c r="K232" s="89">
        <v>45709</v>
      </c>
      <c r="L232">
        <f>YEAR(Table1[[#This Row],[Data_Compra]])</f>
        <v>2025</v>
      </c>
      <c r="M232">
        <f>MONTH(Table1[[#This Row],[Data_Compra]])</f>
        <v>2</v>
      </c>
      <c r="N232" s="93">
        <f>DAY(Table1[[#This Row],[Data_Compra]])</f>
        <v>21</v>
      </c>
      <c r="O232">
        <f>WEEKDAY(Table1[[#This Row],[Data_Compra]],1)</f>
        <v>6</v>
      </c>
      <c r="P232" t="b">
        <f>ISNUMBER(Table1[[#This Row],[Data_Compra]])</f>
        <v>1</v>
      </c>
      <c r="Q232" t="s">
        <v>679</v>
      </c>
      <c r="R232">
        <v>1</v>
      </c>
      <c r="S232" t="s">
        <v>655</v>
      </c>
      <c r="T232" t="b">
        <f>YEAR(Table1[[#This Row],[Data_Compra]])&gt;2024</f>
        <v>1</v>
      </c>
      <c r="U232" t="b">
        <f>IFERROR(AND(ISNUMBER(Table1[[#This Row],[Data_Compra]]),YEAR(Table1[[#This Row],[Data_Compra]])&gt;2000),FALSE)</f>
        <v>1</v>
      </c>
      <c r="V232" s="89">
        <f>IFERROR(EOMONTH(Table1[[#This Row],[Data_Compra]],0),"")</f>
        <v>45716</v>
      </c>
      <c r="W232">
        <f>DATEDIF(Table1[[#This Row],[Data_Compra]],Table1[[#This Row],[Data limite]],"D")</f>
        <v>7</v>
      </c>
    </row>
    <row r="233" spans="1:23">
      <c r="A233">
        <v>12676</v>
      </c>
      <c r="B233" t="s">
        <v>412</v>
      </c>
      <c r="C233" t="s">
        <v>510</v>
      </c>
      <c r="D233" t="s">
        <v>491</v>
      </c>
      <c r="E233">
        <v>978.34</v>
      </c>
      <c r="F233">
        <v>15</v>
      </c>
      <c r="G233">
        <v>1</v>
      </c>
      <c r="H233" t="s">
        <v>422</v>
      </c>
      <c r="I233" t="s">
        <v>430</v>
      </c>
      <c r="J233" t="s">
        <v>398</v>
      </c>
      <c r="K233" s="89">
        <v>45709</v>
      </c>
      <c r="L233">
        <f>YEAR(Table1[[#This Row],[Data_Compra]])</f>
        <v>2025</v>
      </c>
      <c r="M233">
        <f>MONTH(Table1[[#This Row],[Data_Compra]])</f>
        <v>2</v>
      </c>
      <c r="N233" s="93">
        <f>DAY(Table1[[#This Row],[Data_Compra]])</f>
        <v>21</v>
      </c>
      <c r="O233">
        <f>WEEKDAY(Table1[[#This Row],[Data_Compra]],1)</f>
        <v>6</v>
      </c>
      <c r="P233" t="b">
        <f>ISNUMBER(Table1[[#This Row],[Data_Compra]])</f>
        <v>1</v>
      </c>
      <c r="Q233" t="s">
        <v>680</v>
      </c>
      <c r="R233">
        <v>3</v>
      </c>
      <c r="S233" t="s">
        <v>659</v>
      </c>
      <c r="T233" t="b">
        <f>YEAR(Table1[[#This Row],[Data_Compra]])&gt;2024</f>
        <v>1</v>
      </c>
      <c r="U233" t="b">
        <f>IFERROR(AND(ISNUMBER(Table1[[#This Row],[Data_Compra]]),YEAR(Table1[[#This Row],[Data_Compra]])&gt;2000),FALSE)</f>
        <v>1</v>
      </c>
      <c r="V233" s="89">
        <f>IFERROR(EOMONTH(Table1[[#This Row],[Data_Compra]],0),"")</f>
        <v>45716</v>
      </c>
      <c r="W233">
        <f>DATEDIF(Table1[[#This Row],[Data_Compra]],Table1[[#This Row],[Data limite]],"D")</f>
        <v>7</v>
      </c>
    </row>
    <row r="234" spans="1:23">
      <c r="A234">
        <v>56914</v>
      </c>
      <c r="B234" t="s">
        <v>393</v>
      </c>
      <c r="C234" t="s">
        <v>440</v>
      </c>
      <c r="D234" t="s">
        <v>402</v>
      </c>
      <c r="E234">
        <v>228.71</v>
      </c>
      <c r="F234">
        <v>20</v>
      </c>
      <c r="G234">
        <v>1</v>
      </c>
      <c r="H234" t="s">
        <v>465</v>
      </c>
      <c r="I234" t="s">
        <v>437</v>
      </c>
      <c r="J234" t="s">
        <v>398</v>
      </c>
      <c r="K234" s="89">
        <v>45699</v>
      </c>
      <c r="L234">
        <f>YEAR(Table1[[#This Row],[Data_Compra]])</f>
        <v>2025</v>
      </c>
      <c r="M234">
        <f>MONTH(Table1[[#This Row],[Data_Compra]])</f>
        <v>2</v>
      </c>
      <c r="N234" s="93">
        <f>DAY(Table1[[#This Row],[Data_Compra]])</f>
        <v>11</v>
      </c>
      <c r="O234">
        <f>WEEKDAY(Table1[[#This Row],[Data_Compra]],1)</f>
        <v>3</v>
      </c>
      <c r="P234" t="b">
        <f>ISNUMBER(Table1[[#This Row],[Data_Compra]])</f>
        <v>1</v>
      </c>
      <c r="Q234" t="s">
        <v>681</v>
      </c>
      <c r="R234">
        <v>1</v>
      </c>
      <c r="S234" t="s">
        <v>650</v>
      </c>
      <c r="T234" t="b">
        <f>YEAR(Table1[[#This Row],[Data_Compra]])&gt;2024</f>
        <v>1</v>
      </c>
      <c r="U234" t="b">
        <f>IFERROR(AND(ISNUMBER(Table1[[#This Row],[Data_Compra]]),YEAR(Table1[[#This Row],[Data_Compra]])&gt;2000),FALSE)</f>
        <v>1</v>
      </c>
      <c r="V234" s="89">
        <f>IFERROR(EOMONTH(Table1[[#This Row],[Data_Compra]],0),"")</f>
        <v>45716</v>
      </c>
      <c r="W234">
        <f>DATEDIF(Table1[[#This Row],[Data_Compra]],Table1[[#This Row],[Data limite]],"D")</f>
        <v>17</v>
      </c>
    </row>
    <row r="235" spans="1:23">
      <c r="A235">
        <v>24026</v>
      </c>
      <c r="B235" t="s">
        <v>400</v>
      </c>
      <c r="C235" t="s">
        <v>510</v>
      </c>
      <c r="D235" t="s">
        <v>419</v>
      </c>
      <c r="E235">
        <v>747.53</v>
      </c>
      <c r="F235">
        <v>10</v>
      </c>
      <c r="G235">
        <v>1</v>
      </c>
      <c r="H235" t="s">
        <v>403</v>
      </c>
      <c r="I235" t="s">
        <v>404</v>
      </c>
      <c r="J235" t="s">
        <v>405</v>
      </c>
      <c r="K235" s="89">
        <v>45685</v>
      </c>
      <c r="L235">
        <f>YEAR(Table1[[#This Row],[Data_Compra]])</f>
        <v>2025</v>
      </c>
      <c r="M235">
        <f>MONTH(Table1[[#This Row],[Data_Compra]])</f>
        <v>1</v>
      </c>
      <c r="N235" s="93">
        <f>DAY(Table1[[#This Row],[Data_Compra]])</f>
        <v>28</v>
      </c>
      <c r="O235">
        <f>WEEKDAY(Table1[[#This Row],[Data_Compra]],1)</f>
        <v>3</v>
      </c>
      <c r="P235" t="b">
        <f>ISNUMBER(Table1[[#This Row],[Data_Compra]])</f>
        <v>1</v>
      </c>
      <c r="Q235" t="s">
        <v>682</v>
      </c>
      <c r="R235">
        <v>1</v>
      </c>
      <c r="S235" t="s">
        <v>655</v>
      </c>
      <c r="T235" t="b">
        <f>YEAR(Table1[[#This Row],[Data_Compra]])&gt;2024</f>
        <v>1</v>
      </c>
      <c r="U235" t="b">
        <f>IFERROR(AND(ISNUMBER(Table1[[#This Row],[Data_Compra]]),YEAR(Table1[[#This Row],[Data_Compra]])&gt;2000),FALSE)</f>
        <v>1</v>
      </c>
      <c r="V235" s="89">
        <f>IFERROR(EOMONTH(Table1[[#This Row],[Data_Compra]],0),"")</f>
        <v>45688</v>
      </c>
      <c r="W235">
        <f>DATEDIF(Table1[[#This Row],[Data_Compra]],Table1[[#This Row],[Data limite]],"D")</f>
        <v>3</v>
      </c>
    </row>
    <row r="236" spans="1:23">
      <c r="A236">
        <v>23801</v>
      </c>
      <c r="B236" t="s">
        <v>454</v>
      </c>
      <c r="C236" t="s">
        <v>394</v>
      </c>
      <c r="D236" t="s">
        <v>433</v>
      </c>
      <c r="E236">
        <v>585.27</v>
      </c>
      <c r="F236">
        <v>10</v>
      </c>
      <c r="G236">
        <v>3</v>
      </c>
      <c r="H236" t="s">
        <v>396</v>
      </c>
      <c r="I236" t="s">
        <v>404</v>
      </c>
      <c r="J236" t="s">
        <v>410</v>
      </c>
      <c r="K236" s="89">
        <v>45686</v>
      </c>
      <c r="L236">
        <f>YEAR(Table1[[#This Row],[Data_Compra]])</f>
        <v>2025</v>
      </c>
      <c r="M236">
        <f>MONTH(Table1[[#This Row],[Data_Compra]])</f>
        <v>1</v>
      </c>
      <c r="N236" s="93">
        <f>DAY(Table1[[#This Row],[Data_Compra]])</f>
        <v>29</v>
      </c>
      <c r="O236">
        <f>WEEKDAY(Table1[[#This Row],[Data_Compra]],1)</f>
        <v>4</v>
      </c>
      <c r="P236" t="b">
        <f>ISNUMBER(Table1[[#This Row],[Data_Compra]])</f>
        <v>1</v>
      </c>
      <c r="Q236" t="s">
        <v>683</v>
      </c>
      <c r="R236">
        <v>2</v>
      </c>
      <c r="S236" t="s">
        <v>652</v>
      </c>
      <c r="T236" t="b">
        <f>YEAR(Table1[[#This Row],[Data_Compra]])&gt;2024</f>
        <v>1</v>
      </c>
      <c r="U236" t="b">
        <f>IFERROR(AND(ISNUMBER(Table1[[#This Row],[Data_Compra]]),YEAR(Table1[[#This Row],[Data_Compra]])&gt;2000),FALSE)</f>
        <v>1</v>
      </c>
      <c r="V236" s="89">
        <f>IFERROR(EOMONTH(Table1[[#This Row],[Data_Compra]],0),"")</f>
        <v>45688</v>
      </c>
      <c r="W236">
        <f>DATEDIF(Table1[[#This Row],[Data_Compra]],Table1[[#This Row],[Data limite]],"D")</f>
        <v>2</v>
      </c>
    </row>
    <row r="237" spans="1:23">
      <c r="A237">
        <v>31332</v>
      </c>
      <c r="B237" t="s">
        <v>432</v>
      </c>
      <c r="C237" t="s">
        <v>408</v>
      </c>
      <c r="D237" t="s">
        <v>402</v>
      </c>
      <c r="E237">
        <v>490.74</v>
      </c>
      <c r="F237">
        <v>15</v>
      </c>
      <c r="G237">
        <v>3</v>
      </c>
      <c r="H237" t="s">
        <v>465</v>
      </c>
      <c r="I237" t="s">
        <v>437</v>
      </c>
      <c r="J237" t="s">
        <v>410</v>
      </c>
      <c r="K237" s="89">
        <v>45701</v>
      </c>
      <c r="L237">
        <f>YEAR(Table1[[#This Row],[Data_Compra]])</f>
        <v>2025</v>
      </c>
      <c r="M237">
        <f>MONTH(Table1[[#This Row],[Data_Compra]])</f>
        <v>2</v>
      </c>
      <c r="N237" s="93">
        <f>DAY(Table1[[#This Row],[Data_Compra]])</f>
        <v>13</v>
      </c>
      <c r="O237">
        <f>WEEKDAY(Table1[[#This Row],[Data_Compra]],1)</f>
        <v>5</v>
      </c>
      <c r="P237" t="b">
        <f>ISNUMBER(Table1[[#This Row],[Data_Compra]])</f>
        <v>1</v>
      </c>
      <c r="Q237" t="s">
        <v>684</v>
      </c>
      <c r="R237">
        <v>1</v>
      </c>
      <c r="S237" t="s">
        <v>659</v>
      </c>
      <c r="T237" t="b">
        <f>YEAR(Table1[[#This Row],[Data_Compra]])&gt;2024</f>
        <v>1</v>
      </c>
      <c r="U237" t="b">
        <f>IFERROR(AND(ISNUMBER(Table1[[#This Row],[Data_Compra]]),YEAR(Table1[[#This Row],[Data_Compra]])&gt;2000),FALSE)</f>
        <v>1</v>
      </c>
      <c r="V237" s="89">
        <f>IFERROR(EOMONTH(Table1[[#This Row],[Data_Compra]],0),"")</f>
        <v>45716</v>
      </c>
      <c r="W237">
        <f>DATEDIF(Table1[[#This Row],[Data_Compra]],Table1[[#This Row],[Data limite]],"D")</f>
        <v>15</v>
      </c>
    </row>
    <row r="238" spans="1:23">
      <c r="A238">
        <v>14410</v>
      </c>
      <c r="B238" t="s">
        <v>400</v>
      </c>
      <c r="C238" t="s">
        <v>416</v>
      </c>
      <c r="D238" t="s">
        <v>491</v>
      </c>
      <c r="E238">
        <v>774.97</v>
      </c>
      <c r="F238">
        <v>15</v>
      </c>
      <c r="G238">
        <v>3</v>
      </c>
      <c r="H238" t="s">
        <v>489</v>
      </c>
      <c r="I238" t="s">
        <v>397</v>
      </c>
      <c r="J238" t="s">
        <v>405</v>
      </c>
      <c r="K238" s="89">
        <v>45700</v>
      </c>
      <c r="L238">
        <f>YEAR(Table1[[#This Row],[Data_Compra]])</f>
        <v>2025</v>
      </c>
      <c r="M238">
        <f>MONTH(Table1[[#This Row],[Data_Compra]])</f>
        <v>2</v>
      </c>
      <c r="N238" s="93">
        <f>DAY(Table1[[#This Row],[Data_Compra]])</f>
        <v>12</v>
      </c>
      <c r="O238">
        <f>WEEKDAY(Table1[[#This Row],[Data_Compra]],1)</f>
        <v>4</v>
      </c>
      <c r="P238" t="b">
        <f>ISNUMBER(Table1[[#This Row],[Data_Compra]])</f>
        <v>1</v>
      </c>
      <c r="Q238" t="s">
        <v>685</v>
      </c>
      <c r="R238">
        <v>1</v>
      </c>
      <c r="S238" t="s">
        <v>648</v>
      </c>
      <c r="T238" t="b">
        <f>YEAR(Table1[[#This Row],[Data_Compra]])&gt;2024</f>
        <v>1</v>
      </c>
      <c r="U238" t="b">
        <f>IFERROR(AND(ISNUMBER(Table1[[#This Row],[Data_Compra]]),YEAR(Table1[[#This Row],[Data_Compra]])&gt;2000),FALSE)</f>
        <v>1</v>
      </c>
      <c r="V238" s="89">
        <f>IFERROR(EOMONTH(Table1[[#This Row],[Data_Compra]],0),"")</f>
        <v>45716</v>
      </c>
      <c r="W238">
        <f>DATEDIF(Table1[[#This Row],[Data_Compra]],Table1[[#This Row],[Data limite]],"D")</f>
        <v>16</v>
      </c>
    </row>
    <row r="239" spans="1:23">
      <c r="A239">
        <v>61229</v>
      </c>
      <c r="B239" t="s">
        <v>412</v>
      </c>
      <c r="C239" t="s">
        <v>394</v>
      </c>
      <c r="D239" t="s">
        <v>491</v>
      </c>
      <c r="E239">
        <v>1020.02</v>
      </c>
      <c r="F239">
        <v>10</v>
      </c>
      <c r="G239">
        <v>1</v>
      </c>
      <c r="H239" t="s">
        <v>427</v>
      </c>
      <c r="I239" t="s">
        <v>397</v>
      </c>
      <c r="J239" t="s">
        <v>410</v>
      </c>
      <c r="K239" s="89">
        <v>45707</v>
      </c>
      <c r="L239">
        <f>YEAR(Table1[[#This Row],[Data_Compra]])</f>
        <v>2025</v>
      </c>
      <c r="M239">
        <f>MONTH(Table1[[#This Row],[Data_Compra]])</f>
        <v>2</v>
      </c>
      <c r="N239" s="93">
        <f>DAY(Table1[[#This Row],[Data_Compra]])</f>
        <v>19</v>
      </c>
      <c r="O239">
        <f>WEEKDAY(Table1[[#This Row],[Data_Compra]],1)</f>
        <v>4</v>
      </c>
      <c r="P239" t="b">
        <f>ISNUMBER(Table1[[#This Row],[Data_Compra]])</f>
        <v>1</v>
      </c>
      <c r="Q239" t="s">
        <v>686</v>
      </c>
      <c r="R239">
        <v>2</v>
      </c>
      <c r="S239" t="s">
        <v>652</v>
      </c>
      <c r="T239" t="b">
        <f>YEAR(Table1[[#This Row],[Data_Compra]])&gt;2024</f>
        <v>1</v>
      </c>
      <c r="U239" t="b">
        <f>IFERROR(AND(ISNUMBER(Table1[[#This Row],[Data_Compra]]),YEAR(Table1[[#This Row],[Data_Compra]])&gt;2000),FALSE)</f>
        <v>1</v>
      </c>
      <c r="V239" s="89">
        <f>IFERROR(EOMONTH(Table1[[#This Row],[Data_Compra]],0),"")</f>
        <v>45716</v>
      </c>
      <c r="W239">
        <f>DATEDIF(Table1[[#This Row],[Data_Compra]],Table1[[#This Row],[Data limite]],"D")</f>
        <v>9</v>
      </c>
    </row>
    <row r="240" spans="1:23">
      <c r="A240">
        <v>78268</v>
      </c>
      <c r="B240" t="s">
        <v>425</v>
      </c>
      <c r="C240" t="s">
        <v>440</v>
      </c>
      <c r="D240" t="s">
        <v>414</v>
      </c>
      <c r="E240">
        <v>1033.96</v>
      </c>
      <c r="F240">
        <v>20</v>
      </c>
      <c r="G240">
        <v>2</v>
      </c>
      <c r="H240" t="s">
        <v>489</v>
      </c>
      <c r="I240" t="s">
        <v>404</v>
      </c>
      <c r="J240" t="s">
        <v>410</v>
      </c>
      <c r="K240" s="89">
        <v>45710</v>
      </c>
      <c r="L240">
        <f>YEAR(Table1[[#This Row],[Data_Compra]])</f>
        <v>2025</v>
      </c>
      <c r="M240">
        <f>MONTH(Table1[[#This Row],[Data_Compra]])</f>
        <v>2</v>
      </c>
      <c r="N240" s="93">
        <f>DAY(Table1[[#This Row],[Data_Compra]])</f>
        <v>22</v>
      </c>
      <c r="O240">
        <f>WEEKDAY(Table1[[#This Row],[Data_Compra]],1)</f>
        <v>7</v>
      </c>
      <c r="P240" t="b">
        <f>ISNUMBER(Table1[[#This Row],[Data_Compra]])</f>
        <v>1</v>
      </c>
      <c r="Q240" t="s">
        <v>687</v>
      </c>
      <c r="R240">
        <v>1</v>
      </c>
      <c r="S240" t="s">
        <v>652</v>
      </c>
      <c r="T240" t="b">
        <f>YEAR(Table1[[#This Row],[Data_Compra]])&gt;2024</f>
        <v>1</v>
      </c>
      <c r="U240" t="b">
        <f>IFERROR(AND(ISNUMBER(Table1[[#This Row],[Data_Compra]]),YEAR(Table1[[#This Row],[Data_Compra]])&gt;2000),FALSE)</f>
        <v>1</v>
      </c>
      <c r="V240" s="89">
        <f>IFERROR(EOMONTH(Table1[[#This Row],[Data_Compra]],0),"")</f>
        <v>45716</v>
      </c>
      <c r="W240">
        <f>DATEDIF(Table1[[#This Row],[Data_Compra]],Table1[[#This Row],[Data limite]],"D")</f>
        <v>6</v>
      </c>
    </row>
    <row r="241" spans="1:23">
      <c r="A241">
        <v>39658</v>
      </c>
      <c r="B241" t="s">
        <v>432</v>
      </c>
      <c r="C241" t="s">
        <v>416</v>
      </c>
      <c r="D241" t="s">
        <v>491</v>
      </c>
      <c r="E241">
        <v>1052.56</v>
      </c>
      <c r="F241">
        <v>20</v>
      </c>
      <c r="G241">
        <v>2</v>
      </c>
      <c r="H241" t="s">
        <v>409</v>
      </c>
      <c r="I241" t="s">
        <v>397</v>
      </c>
      <c r="J241" t="s">
        <v>410</v>
      </c>
      <c r="K241" s="89">
        <v>45709</v>
      </c>
      <c r="L241">
        <f>YEAR(Table1[[#This Row],[Data_Compra]])</f>
        <v>2025</v>
      </c>
      <c r="M241">
        <f>MONTH(Table1[[#This Row],[Data_Compra]])</f>
        <v>2</v>
      </c>
      <c r="N241" s="93">
        <f>DAY(Table1[[#This Row],[Data_Compra]])</f>
        <v>21</v>
      </c>
      <c r="O241">
        <f>WEEKDAY(Table1[[#This Row],[Data_Compra]],1)</f>
        <v>6</v>
      </c>
      <c r="P241" t="b">
        <f>ISNUMBER(Table1[[#This Row],[Data_Compra]])</f>
        <v>1</v>
      </c>
      <c r="Q241" t="s">
        <v>688</v>
      </c>
      <c r="R241">
        <v>1</v>
      </c>
      <c r="S241" t="s">
        <v>650</v>
      </c>
      <c r="T241" t="b">
        <f>YEAR(Table1[[#This Row],[Data_Compra]])&gt;2024</f>
        <v>1</v>
      </c>
      <c r="U241" t="b">
        <f>IFERROR(AND(ISNUMBER(Table1[[#This Row],[Data_Compra]]),YEAR(Table1[[#This Row],[Data_Compra]])&gt;2000),FALSE)</f>
        <v>1</v>
      </c>
      <c r="V241" s="89">
        <f>IFERROR(EOMONTH(Table1[[#This Row],[Data_Compra]],0),"")</f>
        <v>45716</v>
      </c>
      <c r="W241">
        <f>DATEDIF(Table1[[#This Row],[Data_Compra]],Table1[[#This Row],[Data limite]],"D")</f>
        <v>7</v>
      </c>
    </row>
    <row r="242" spans="1:23">
      <c r="A242">
        <v>34258</v>
      </c>
      <c r="B242" t="s">
        <v>412</v>
      </c>
      <c r="C242" t="s">
        <v>416</v>
      </c>
      <c r="D242" t="s">
        <v>419</v>
      </c>
      <c r="E242">
        <v>754.88</v>
      </c>
      <c r="F242">
        <v>10</v>
      </c>
      <c r="G242">
        <v>3</v>
      </c>
      <c r="H242" t="s">
        <v>409</v>
      </c>
      <c r="I242" t="s">
        <v>404</v>
      </c>
      <c r="J242" t="s">
        <v>428</v>
      </c>
      <c r="K242" s="89">
        <v>45693</v>
      </c>
      <c r="L242">
        <f>YEAR(Table1[[#This Row],[Data_Compra]])</f>
        <v>2025</v>
      </c>
      <c r="M242">
        <f>MONTH(Table1[[#This Row],[Data_Compra]])</f>
        <v>2</v>
      </c>
      <c r="N242" s="93">
        <f>DAY(Table1[[#This Row],[Data_Compra]])</f>
        <v>5</v>
      </c>
      <c r="O242">
        <f>WEEKDAY(Table1[[#This Row],[Data_Compra]],1)</f>
        <v>4</v>
      </c>
      <c r="P242" t="b">
        <f>ISNUMBER(Table1[[#This Row],[Data_Compra]])</f>
        <v>1</v>
      </c>
      <c r="Q242" t="s">
        <v>689</v>
      </c>
      <c r="R242">
        <v>3</v>
      </c>
      <c r="S242" t="s">
        <v>659</v>
      </c>
      <c r="T242" t="b">
        <f>YEAR(Table1[[#This Row],[Data_Compra]])&gt;2024</f>
        <v>1</v>
      </c>
      <c r="U242" t="b">
        <f>IFERROR(AND(ISNUMBER(Table1[[#This Row],[Data_Compra]]),YEAR(Table1[[#This Row],[Data_Compra]])&gt;2000),FALSE)</f>
        <v>1</v>
      </c>
      <c r="V242" s="89">
        <f>IFERROR(EOMONTH(Table1[[#This Row],[Data_Compra]],0),"")</f>
        <v>45716</v>
      </c>
      <c r="W242">
        <f>DATEDIF(Table1[[#This Row],[Data_Compra]],Table1[[#This Row],[Data limite]],"D")</f>
        <v>23</v>
      </c>
    </row>
    <row r="243" spans="1:23">
      <c r="A243">
        <v>76704</v>
      </c>
      <c r="B243" t="s">
        <v>454</v>
      </c>
      <c r="C243" t="s">
        <v>413</v>
      </c>
      <c r="D243" t="s">
        <v>402</v>
      </c>
      <c r="E243">
        <v>310.43</v>
      </c>
      <c r="F243">
        <v>0</v>
      </c>
      <c r="G243">
        <v>1</v>
      </c>
      <c r="H243" t="s">
        <v>403</v>
      </c>
      <c r="I243" t="s">
        <v>430</v>
      </c>
      <c r="J243" t="s">
        <v>405</v>
      </c>
      <c r="K243" s="89">
        <v>45701</v>
      </c>
      <c r="L243">
        <f>YEAR(Table1[[#This Row],[Data_Compra]])</f>
        <v>2025</v>
      </c>
      <c r="M243">
        <f>MONTH(Table1[[#This Row],[Data_Compra]])</f>
        <v>2</v>
      </c>
      <c r="N243" s="93">
        <f>DAY(Table1[[#This Row],[Data_Compra]])</f>
        <v>13</v>
      </c>
      <c r="O243">
        <f>WEEKDAY(Table1[[#This Row],[Data_Compra]],1)</f>
        <v>5</v>
      </c>
      <c r="P243" t="b">
        <f>ISNUMBER(Table1[[#This Row],[Data_Compra]])</f>
        <v>1</v>
      </c>
      <c r="Q243" t="s">
        <v>690</v>
      </c>
      <c r="R243">
        <v>3</v>
      </c>
      <c r="S243" t="s">
        <v>652</v>
      </c>
      <c r="T243" t="b">
        <f>YEAR(Table1[[#This Row],[Data_Compra]])&gt;2024</f>
        <v>1</v>
      </c>
      <c r="U243" t="b">
        <f>IFERROR(AND(ISNUMBER(Table1[[#This Row],[Data_Compra]]),YEAR(Table1[[#This Row],[Data_Compra]])&gt;2000),FALSE)</f>
        <v>1</v>
      </c>
      <c r="V243" s="89">
        <f>IFERROR(EOMONTH(Table1[[#This Row],[Data_Compra]],0),"")</f>
        <v>45716</v>
      </c>
      <c r="W243">
        <f>DATEDIF(Table1[[#This Row],[Data_Compra]],Table1[[#This Row],[Data limite]],"D")</f>
        <v>15</v>
      </c>
    </row>
    <row r="244" spans="1:23">
      <c r="A244">
        <v>40239</v>
      </c>
      <c r="B244" t="s">
        <v>454</v>
      </c>
      <c r="C244" t="s">
        <v>416</v>
      </c>
      <c r="D244" t="s">
        <v>419</v>
      </c>
      <c r="E244">
        <v>431.42</v>
      </c>
      <c r="F244">
        <v>5</v>
      </c>
      <c r="G244">
        <v>1</v>
      </c>
      <c r="H244" t="s">
        <v>463</v>
      </c>
      <c r="I244" t="s">
        <v>437</v>
      </c>
      <c r="J244" t="s">
        <v>398</v>
      </c>
      <c r="K244" s="89">
        <v>45707</v>
      </c>
      <c r="L244">
        <f>YEAR(Table1[[#This Row],[Data_Compra]])</f>
        <v>2025</v>
      </c>
      <c r="M244">
        <f>MONTH(Table1[[#This Row],[Data_Compra]])</f>
        <v>2</v>
      </c>
      <c r="N244" s="93">
        <f>DAY(Table1[[#This Row],[Data_Compra]])</f>
        <v>19</v>
      </c>
      <c r="O244">
        <f>WEEKDAY(Table1[[#This Row],[Data_Compra]],1)</f>
        <v>4</v>
      </c>
      <c r="P244" t="b">
        <f>ISNUMBER(Table1[[#This Row],[Data_Compra]])</f>
        <v>1</v>
      </c>
      <c r="Q244" t="s">
        <v>691</v>
      </c>
      <c r="R244">
        <v>3</v>
      </c>
      <c r="S244" t="s">
        <v>648</v>
      </c>
      <c r="T244" t="b">
        <f>YEAR(Table1[[#This Row],[Data_Compra]])&gt;2024</f>
        <v>1</v>
      </c>
      <c r="U244" t="b">
        <f>IFERROR(AND(ISNUMBER(Table1[[#This Row],[Data_Compra]]),YEAR(Table1[[#This Row],[Data_Compra]])&gt;2000),FALSE)</f>
        <v>1</v>
      </c>
      <c r="V244" s="89">
        <f>IFERROR(EOMONTH(Table1[[#This Row],[Data_Compra]],0),"")</f>
        <v>45716</v>
      </c>
      <c r="W244">
        <f>DATEDIF(Table1[[#This Row],[Data_Compra]],Table1[[#This Row],[Data limite]],"D")</f>
        <v>9</v>
      </c>
    </row>
    <row r="245" spans="1:23">
      <c r="A245">
        <v>83470</v>
      </c>
      <c r="B245" t="s">
        <v>528</v>
      </c>
      <c r="C245" t="s">
        <v>421</v>
      </c>
      <c r="D245" t="s">
        <v>414</v>
      </c>
      <c r="E245">
        <v>455.46</v>
      </c>
      <c r="F245">
        <v>10</v>
      </c>
      <c r="G245">
        <v>1</v>
      </c>
      <c r="H245" t="s">
        <v>463</v>
      </c>
      <c r="I245" t="s">
        <v>397</v>
      </c>
      <c r="J245" t="s">
        <v>405</v>
      </c>
      <c r="K245" s="89">
        <v>45698</v>
      </c>
      <c r="L245">
        <f>YEAR(Table1[[#This Row],[Data_Compra]])</f>
        <v>2025</v>
      </c>
      <c r="M245">
        <f>MONTH(Table1[[#This Row],[Data_Compra]])</f>
        <v>2</v>
      </c>
      <c r="N245" s="93">
        <f>DAY(Table1[[#This Row],[Data_Compra]])</f>
        <v>10</v>
      </c>
      <c r="O245">
        <f>WEEKDAY(Table1[[#This Row],[Data_Compra]],1)</f>
        <v>2</v>
      </c>
      <c r="P245" t="b">
        <f>ISNUMBER(Table1[[#This Row],[Data_Compra]])</f>
        <v>1</v>
      </c>
      <c r="Q245" t="s">
        <v>692</v>
      </c>
      <c r="R245">
        <v>1</v>
      </c>
      <c r="S245" t="s">
        <v>655</v>
      </c>
      <c r="T245" t="b">
        <f>YEAR(Table1[[#This Row],[Data_Compra]])&gt;2024</f>
        <v>1</v>
      </c>
      <c r="U245" t="b">
        <f>IFERROR(AND(ISNUMBER(Table1[[#This Row],[Data_Compra]]),YEAR(Table1[[#This Row],[Data_Compra]])&gt;2000),FALSE)</f>
        <v>1</v>
      </c>
      <c r="V245" s="89">
        <f>IFERROR(EOMONTH(Table1[[#This Row],[Data_Compra]],0),"")</f>
        <v>45716</v>
      </c>
      <c r="W245">
        <f>DATEDIF(Table1[[#This Row],[Data_Compra]],Table1[[#This Row],[Data limite]],"D")</f>
        <v>18</v>
      </c>
    </row>
    <row r="246" spans="1:23">
      <c r="A246">
        <v>77119</v>
      </c>
      <c r="B246" t="s">
        <v>474</v>
      </c>
      <c r="C246" t="s">
        <v>421</v>
      </c>
      <c r="D246" t="s">
        <v>402</v>
      </c>
      <c r="E246">
        <v>1407.09</v>
      </c>
      <c r="F246">
        <v>20</v>
      </c>
      <c r="G246">
        <v>1</v>
      </c>
      <c r="H246" t="s">
        <v>427</v>
      </c>
      <c r="I246" t="s">
        <v>437</v>
      </c>
      <c r="J246" t="s">
        <v>428</v>
      </c>
      <c r="K246" s="89">
        <v>45697</v>
      </c>
      <c r="L246">
        <f>YEAR(Table1[[#This Row],[Data_Compra]])</f>
        <v>2025</v>
      </c>
      <c r="M246">
        <f>MONTH(Table1[[#This Row],[Data_Compra]])</f>
        <v>2</v>
      </c>
      <c r="N246" s="93">
        <f>DAY(Table1[[#This Row],[Data_Compra]])</f>
        <v>9</v>
      </c>
      <c r="O246">
        <f>WEEKDAY(Table1[[#This Row],[Data_Compra]],1)</f>
        <v>1</v>
      </c>
      <c r="P246" t="b">
        <f>ISNUMBER(Table1[[#This Row],[Data_Compra]])</f>
        <v>1</v>
      </c>
      <c r="Q246" t="s">
        <v>693</v>
      </c>
      <c r="R246">
        <v>3</v>
      </c>
      <c r="S246" t="s">
        <v>659</v>
      </c>
      <c r="T246" t="b">
        <f>YEAR(Table1[[#This Row],[Data_Compra]])&gt;2024</f>
        <v>1</v>
      </c>
      <c r="U246" t="b">
        <f>IFERROR(AND(ISNUMBER(Table1[[#This Row],[Data_Compra]]),YEAR(Table1[[#This Row],[Data_Compra]])&gt;2000),FALSE)</f>
        <v>1</v>
      </c>
      <c r="V246" s="89">
        <f>IFERROR(EOMONTH(Table1[[#This Row],[Data_Compra]],0),"")</f>
        <v>45716</v>
      </c>
      <c r="W246">
        <f>DATEDIF(Table1[[#This Row],[Data_Compra]],Table1[[#This Row],[Data limite]],"D")</f>
        <v>19</v>
      </c>
    </row>
    <row r="247" spans="1:23">
      <c r="A247">
        <v>34038</v>
      </c>
      <c r="B247" t="s">
        <v>412</v>
      </c>
      <c r="C247" t="s">
        <v>413</v>
      </c>
      <c r="D247" t="s">
        <v>395</v>
      </c>
      <c r="E247">
        <v>745.42</v>
      </c>
      <c r="F247">
        <v>5</v>
      </c>
      <c r="G247">
        <v>3</v>
      </c>
      <c r="H247" t="s">
        <v>463</v>
      </c>
      <c r="I247" t="s">
        <v>437</v>
      </c>
      <c r="J247" t="s">
        <v>410</v>
      </c>
      <c r="K247" s="89">
        <v>45705</v>
      </c>
      <c r="L247">
        <f>YEAR(Table1[[#This Row],[Data_Compra]])</f>
        <v>2025</v>
      </c>
      <c r="M247">
        <f>MONTH(Table1[[#This Row],[Data_Compra]])</f>
        <v>2</v>
      </c>
      <c r="N247" s="93">
        <f>DAY(Table1[[#This Row],[Data_Compra]])</f>
        <v>17</v>
      </c>
      <c r="O247">
        <f>WEEKDAY(Table1[[#This Row],[Data_Compra]],1)</f>
        <v>2</v>
      </c>
      <c r="P247" t="b">
        <f>ISNUMBER(Table1[[#This Row],[Data_Compra]])</f>
        <v>1</v>
      </c>
      <c r="Q247" t="s">
        <v>694</v>
      </c>
      <c r="R247">
        <v>2</v>
      </c>
      <c r="S247" t="s">
        <v>659</v>
      </c>
      <c r="T247" t="b">
        <f>YEAR(Table1[[#This Row],[Data_Compra]])&gt;2024</f>
        <v>1</v>
      </c>
      <c r="U247" t="b">
        <f>IFERROR(AND(ISNUMBER(Table1[[#This Row],[Data_Compra]]),YEAR(Table1[[#This Row],[Data_Compra]])&gt;2000),FALSE)</f>
        <v>1</v>
      </c>
      <c r="V247" s="89">
        <f>IFERROR(EOMONTH(Table1[[#This Row],[Data_Compra]],0),"")</f>
        <v>45716</v>
      </c>
      <c r="W247">
        <f>DATEDIF(Table1[[#This Row],[Data_Compra]],Table1[[#This Row],[Data limite]],"D")</f>
        <v>11</v>
      </c>
    </row>
    <row r="248" spans="1:23">
      <c r="A248">
        <v>61343</v>
      </c>
      <c r="B248" t="s">
        <v>432</v>
      </c>
      <c r="C248" t="s">
        <v>455</v>
      </c>
      <c r="D248" t="s">
        <v>419</v>
      </c>
      <c r="E248">
        <v>793.64</v>
      </c>
      <c r="F248">
        <v>5</v>
      </c>
      <c r="G248">
        <v>2</v>
      </c>
      <c r="H248" t="s">
        <v>465</v>
      </c>
      <c r="I248" t="s">
        <v>397</v>
      </c>
      <c r="J248" t="s">
        <v>410</v>
      </c>
      <c r="K248" s="89">
        <v>45684</v>
      </c>
      <c r="L248">
        <f>YEAR(Table1[[#This Row],[Data_Compra]])</f>
        <v>2025</v>
      </c>
      <c r="M248">
        <f>MONTH(Table1[[#This Row],[Data_Compra]])</f>
        <v>1</v>
      </c>
      <c r="N248" s="93">
        <f>DAY(Table1[[#This Row],[Data_Compra]])</f>
        <v>27</v>
      </c>
      <c r="O248">
        <f>WEEKDAY(Table1[[#This Row],[Data_Compra]],1)</f>
        <v>2</v>
      </c>
      <c r="P248" t="b">
        <f>ISNUMBER(Table1[[#This Row],[Data_Compra]])</f>
        <v>1</v>
      </c>
      <c r="Q248" t="s">
        <v>695</v>
      </c>
      <c r="R248">
        <v>2</v>
      </c>
      <c r="S248" t="s">
        <v>650</v>
      </c>
      <c r="T248" t="b">
        <f>YEAR(Table1[[#This Row],[Data_Compra]])&gt;2024</f>
        <v>1</v>
      </c>
      <c r="U248" t="b">
        <f>IFERROR(AND(ISNUMBER(Table1[[#This Row],[Data_Compra]]),YEAR(Table1[[#This Row],[Data_Compra]])&gt;2000),FALSE)</f>
        <v>1</v>
      </c>
      <c r="V248" s="89">
        <f>IFERROR(EOMONTH(Table1[[#This Row],[Data_Compra]],0),"")</f>
        <v>45688</v>
      </c>
      <c r="W248">
        <f>DATEDIF(Table1[[#This Row],[Data_Compra]],Table1[[#This Row],[Data limite]],"D")</f>
        <v>4</v>
      </c>
    </row>
    <row r="249" spans="1:23">
      <c r="A249">
        <v>27688</v>
      </c>
      <c r="B249" t="s">
        <v>474</v>
      </c>
      <c r="C249" t="s">
        <v>510</v>
      </c>
      <c r="D249" t="s">
        <v>402</v>
      </c>
      <c r="E249">
        <v>1341.23</v>
      </c>
      <c r="F249">
        <v>5</v>
      </c>
      <c r="G249">
        <v>3</v>
      </c>
      <c r="H249" t="s">
        <v>396</v>
      </c>
      <c r="I249" t="s">
        <v>397</v>
      </c>
      <c r="J249" t="s">
        <v>410</v>
      </c>
      <c r="K249" s="89">
        <v>45705</v>
      </c>
      <c r="L249">
        <f>YEAR(Table1[[#This Row],[Data_Compra]])</f>
        <v>2025</v>
      </c>
      <c r="M249">
        <f>MONTH(Table1[[#This Row],[Data_Compra]])</f>
        <v>2</v>
      </c>
      <c r="N249" s="93">
        <f>DAY(Table1[[#This Row],[Data_Compra]])</f>
        <v>17</v>
      </c>
      <c r="O249">
        <f>WEEKDAY(Table1[[#This Row],[Data_Compra]],1)</f>
        <v>2</v>
      </c>
      <c r="P249" t="b">
        <f>ISNUMBER(Table1[[#This Row],[Data_Compra]])</f>
        <v>1</v>
      </c>
      <c r="Q249" t="s">
        <v>696</v>
      </c>
      <c r="R249">
        <v>1</v>
      </c>
      <c r="S249" t="s">
        <v>652</v>
      </c>
      <c r="T249" t="b">
        <f>YEAR(Table1[[#This Row],[Data_Compra]])&gt;2024</f>
        <v>1</v>
      </c>
      <c r="U249" t="b">
        <f>IFERROR(AND(ISNUMBER(Table1[[#This Row],[Data_Compra]]),YEAR(Table1[[#This Row],[Data_Compra]])&gt;2000),FALSE)</f>
        <v>1</v>
      </c>
      <c r="V249" s="89">
        <f>IFERROR(EOMONTH(Table1[[#This Row],[Data_Compra]],0),"")</f>
        <v>45716</v>
      </c>
      <c r="W249">
        <f>DATEDIF(Table1[[#This Row],[Data_Compra]],Table1[[#This Row],[Data limite]],"D")</f>
        <v>11</v>
      </c>
    </row>
    <row r="250" spans="1:23">
      <c r="A250">
        <v>38570</v>
      </c>
      <c r="B250" t="s">
        <v>412</v>
      </c>
      <c r="C250" t="s">
        <v>394</v>
      </c>
      <c r="D250" t="s">
        <v>419</v>
      </c>
      <c r="E250">
        <v>874.58</v>
      </c>
      <c r="F250">
        <v>20</v>
      </c>
      <c r="G250">
        <v>1</v>
      </c>
      <c r="H250" t="s">
        <v>396</v>
      </c>
      <c r="I250" t="s">
        <v>397</v>
      </c>
      <c r="J250" t="s">
        <v>428</v>
      </c>
      <c r="K250" s="89">
        <v>45691</v>
      </c>
      <c r="L250">
        <f>YEAR(Table1[[#This Row],[Data_Compra]])</f>
        <v>2025</v>
      </c>
      <c r="M250">
        <f>MONTH(Table1[[#This Row],[Data_Compra]])</f>
        <v>2</v>
      </c>
      <c r="N250" s="93">
        <f>DAY(Table1[[#This Row],[Data_Compra]])</f>
        <v>3</v>
      </c>
      <c r="O250">
        <f>WEEKDAY(Table1[[#This Row],[Data_Compra]],1)</f>
        <v>2</v>
      </c>
      <c r="P250" t="b">
        <f>ISNUMBER(Table1[[#This Row],[Data_Compra]])</f>
        <v>1</v>
      </c>
      <c r="Q250" t="s">
        <v>697</v>
      </c>
      <c r="R250">
        <v>2</v>
      </c>
      <c r="S250" t="s">
        <v>652</v>
      </c>
      <c r="T250" t="b">
        <f>YEAR(Table1[[#This Row],[Data_Compra]])&gt;2024</f>
        <v>1</v>
      </c>
      <c r="U250" t="b">
        <f>IFERROR(AND(ISNUMBER(Table1[[#This Row],[Data_Compra]]),YEAR(Table1[[#This Row],[Data_Compra]])&gt;2000),FALSE)</f>
        <v>1</v>
      </c>
      <c r="V250" s="89">
        <f>IFERROR(EOMONTH(Table1[[#This Row],[Data_Compra]],0),"")</f>
        <v>45716</v>
      </c>
      <c r="W250">
        <f>DATEDIF(Table1[[#This Row],[Data_Compra]],Table1[[#This Row],[Data limite]],"D")</f>
        <v>25</v>
      </c>
    </row>
    <row r="251" spans="1:23">
      <c r="A251">
        <v>28611</v>
      </c>
      <c r="B251" t="s">
        <v>425</v>
      </c>
      <c r="C251" t="s">
        <v>401</v>
      </c>
      <c r="D251" t="s">
        <v>436</v>
      </c>
      <c r="E251">
        <v>102.38</v>
      </c>
      <c r="F251">
        <v>0</v>
      </c>
      <c r="G251">
        <v>1</v>
      </c>
      <c r="H251" t="s">
        <v>427</v>
      </c>
      <c r="I251" t="s">
        <v>404</v>
      </c>
      <c r="J251" t="s">
        <v>398</v>
      </c>
      <c r="K251" s="89">
        <v>45703</v>
      </c>
      <c r="L251">
        <f>YEAR(Table1[[#This Row],[Data_Compra]])</f>
        <v>2025</v>
      </c>
      <c r="M251">
        <f>MONTH(Table1[[#This Row],[Data_Compra]])</f>
        <v>2</v>
      </c>
      <c r="N251" s="93">
        <f>DAY(Table1[[#This Row],[Data_Compra]])</f>
        <v>15</v>
      </c>
      <c r="O251">
        <f>WEEKDAY(Table1[[#This Row],[Data_Compra]],1)</f>
        <v>7</v>
      </c>
      <c r="P251" t="b">
        <f>ISNUMBER(Table1[[#This Row],[Data_Compra]])</f>
        <v>1</v>
      </c>
      <c r="Q251" t="s">
        <v>698</v>
      </c>
      <c r="R251">
        <v>2</v>
      </c>
      <c r="S251" t="s">
        <v>652</v>
      </c>
      <c r="T251" t="b">
        <f>YEAR(Table1[[#This Row],[Data_Compra]])&gt;2024</f>
        <v>1</v>
      </c>
      <c r="U251" t="b">
        <f>IFERROR(AND(ISNUMBER(Table1[[#This Row],[Data_Compra]]),YEAR(Table1[[#This Row],[Data_Compra]])&gt;2000),FALSE)</f>
        <v>1</v>
      </c>
      <c r="V251" s="89">
        <f>IFERROR(EOMONTH(Table1[[#This Row],[Data_Compra]],0),"")</f>
        <v>45716</v>
      </c>
      <c r="W251">
        <f>DATEDIF(Table1[[#This Row],[Data_Compra]],Table1[[#This Row],[Data limite]],"D")</f>
        <v>13</v>
      </c>
    </row>
    <row r="252" spans="1:23">
      <c r="A252">
        <v>30247</v>
      </c>
      <c r="B252" t="s">
        <v>507</v>
      </c>
      <c r="C252" t="s">
        <v>413</v>
      </c>
      <c r="D252" t="s">
        <v>426</v>
      </c>
      <c r="E252">
        <v>1177.56</v>
      </c>
      <c r="F252">
        <v>0</v>
      </c>
      <c r="G252">
        <v>3</v>
      </c>
      <c r="H252" t="s">
        <v>489</v>
      </c>
      <c r="I252" t="s">
        <v>397</v>
      </c>
      <c r="J252" t="s">
        <v>410</v>
      </c>
      <c r="K252" s="89">
        <v>45700</v>
      </c>
      <c r="L252">
        <f>YEAR(Table1[[#This Row],[Data_Compra]])</f>
        <v>2025</v>
      </c>
      <c r="M252">
        <f>MONTH(Table1[[#This Row],[Data_Compra]])</f>
        <v>2</v>
      </c>
      <c r="N252" s="93">
        <f>DAY(Table1[[#This Row],[Data_Compra]])</f>
        <v>12</v>
      </c>
      <c r="O252">
        <f>WEEKDAY(Table1[[#This Row],[Data_Compra]],1)</f>
        <v>4</v>
      </c>
      <c r="P252" t="b">
        <f>ISNUMBER(Table1[[#This Row],[Data_Compra]])</f>
        <v>1</v>
      </c>
      <c r="Q252" t="s">
        <v>699</v>
      </c>
      <c r="R252">
        <v>3</v>
      </c>
      <c r="S252" t="s">
        <v>655</v>
      </c>
      <c r="T252" t="b">
        <f>YEAR(Table1[[#This Row],[Data_Compra]])&gt;2024</f>
        <v>1</v>
      </c>
      <c r="U252" t="b">
        <f>IFERROR(AND(ISNUMBER(Table1[[#This Row],[Data_Compra]]),YEAR(Table1[[#This Row],[Data_Compra]])&gt;2000),FALSE)</f>
        <v>1</v>
      </c>
      <c r="V252" s="89">
        <f>IFERROR(EOMONTH(Table1[[#This Row],[Data_Compra]],0),"")</f>
        <v>45716</v>
      </c>
      <c r="W252">
        <f>DATEDIF(Table1[[#This Row],[Data_Compra]],Table1[[#This Row],[Data limite]],"D")</f>
        <v>16</v>
      </c>
    </row>
    <row r="253" spans="1:23">
      <c r="A253">
        <v>89946</v>
      </c>
      <c r="B253" t="s">
        <v>444</v>
      </c>
      <c r="C253" t="s">
        <v>416</v>
      </c>
      <c r="D253" t="s">
        <v>470</v>
      </c>
      <c r="E253">
        <v>1321.87</v>
      </c>
      <c r="F253">
        <v>5</v>
      </c>
      <c r="G253">
        <v>1</v>
      </c>
      <c r="H253" t="s">
        <v>463</v>
      </c>
      <c r="I253" t="s">
        <v>397</v>
      </c>
      <c r="J253" t="s">
        <v>410</v>
      </c>
      <c r="K253" s="89">
        <v>45711</v>
      </c>
      <c r="L253">
        <f>YEAR(Table1[[#This Row],[Data_Compra]])</f>
        <v>2025</v>
      </c>
      <c r="M253">
        <f>MONTH(Table1[[#This Row],[Data_Compra]])</f>
        <v>2</v>
      </c>
      <c r="N253" s="93">
        <f>DAY(Table1[[#This Row],[Data_Compra]])</f>
        <v>23</v>
      </c>
      <c r="O253">
        <f>WEEKDAY(Table1[[#This Row],[Data_Compra]],1)</f>
        <v>1</v>
      </c>
      <c r="P253" t="b">
        <f>ISNUMBER(Table1[[#This Row],[Data_Compra]])</f>
        <v>1</v>
      </c>
      <c r="Q253" t="s">
        <v>700</v>
      </c>
      <c r="R253">
        <v>1</v>
      </c>
      <c r="S253" t="s">
        <v>648</v>
      </c>
      <c r="T253" t="b">
        <f>YEAR(Table1[[#This Row],[Data_Compra]])&gt;2024</f>
        <v>1</v>
      </c>
      <c r="U253" t="b">
        <f>IFERROR(AND(ISNUMBER(Table1[[#This Row],[Data_Compra]]),YEAR(Table1[[#This Row],[Data_Compra]])&gt;2000),FALSE)</f>
        <v>1</v>
      </c>
      <c r="V253" s="89">
        <f>IFERROR(EOMONTH(Table1[[#This Row],[Data_Compra]],0),"")</f>
        <v>45716</v>
      </c>
      <c r="W253">
        <f>DATEDIF(Table1[[#This Row],[Data_Compra]],Table1[[#This Row],[Data limite]],"D")</f>
        <v>5</v>
      </c>
    </row>
    <row r="254" spans="1:23">
      <c r="A254">
        <v>51420</v>
      </c>
      <c r="B254" t="s">
        <v>393</v>
      </c>
      <c r="C254" t="s">
        <v>413</v>
      </c>
      <c r="D254" t="s">
        <v>402</v>
      </c>
      <c r="E254">
        <v>767.41</v>
      </c>
      <c r="F254">
        <v>5</v>
      </c>
      <c r="G254">
        <v>2</v>
      </c>
      <c r="H254" t="s">
        <v>463</v>
      </c>
      <c r="I254" t="s">
        <v>430</v>
      </c>
      <c r="J254" t="s">
        <v>398</v>
      </c>
      <c r="K254" s="89">
        <v>45698</v>
      </c>
      <c r="L254">
        <f>YEAR(Table1[[#This Row],[Data_Compra]])</f>
        <v>2025</v>
      </c>
      <c r="M254">
        <f>MONTH(Table1[[#This Row],[Data_Compra]])</f>
        <v>2</v>
      </c>
      <c r="N254" s="93">
        <f>DAY(Table1[[#This Row],[Data_Compra]])</f>
        <v>10</v>
      </c>
      <c r="O254">
        <f>WEEKDAY(Table1[[#This Row],[Data_Compra]],1)</f>
        <v>2</v>
      </c>
      <c r="P254" t="b">
        <f>ISNUMBER(Table1[[#This Row],[Data_Compra]])</f>
        <v>1</v>
      </c>
      <c r="Q254" t="s">
        <v>701</v>
      </c>
      <c r="R254">
        <v>2</v>
      </c>
      <c r="S254" t="s">
        <v>650</v>
      </c>
      <c r="T254" t="b">
        <f>YEAR(Table1[[#This Row],[Data_Compra]])&gt;2024</f>
        <v>1</v>
      </c>
      <c r="U254" t="b">
        <f>IFERROR(AND(ISNUMBER(Table1[[#This Row],[Data_Compra]]),YEAR(Table1[[#This Row],[Data_Compra]])&gt;2000),FALSE)</f>
        <v>1</v>
      </c>
      <c r="V254" s="89">
        <f>IFERROR(EOMONTH(Table1[[#This Row],[Data_Compra]],0),"")</f>
        <v>45716</v>
      </c>
      <c r="W254">
        <f>DATEDIF(Table1[[#This Row],[Data_Compra]],Table1[[#This Row],[Data limite]],"D")</f>
        <v>18</v>
      </c>
    </row>
    <row r="255" spans="1:23">
      <c r="A255">
        <v>46001</v>
      </c>
      <c r="B255" t="s">
        <v>432</v>
      </c>
      <c r="C255" t="s">
        <v>416</v>
      </c>
      <c r="D255" t="s">
        <v>395</v>
      </c>
      <c r="E255">
        <v>808.1</v>
      </c>
      <c r="F255">
        <v>10</v>
      </c>
      <c r="G255">
        <v>1</v>
      </c>
      <c r="H255" t="s">
        <v>465</v>
      </c>
      <c r="I255" t="s">
        <v>404</v>
      </c>
      <c r="J255" t="s">
        <v>405</v>
      </c>
      <c r="K255" s="89">
        <v>45704</v>
      </c>
      <c r="L255">
        <f>YEAR(Table1[[#This Row],[Data_Compra]])</f>
        <v>2025</v>
      </c>
      <c r="M255">
        <f>MONTH(Table1[[#This Row],[Data_Compra]])</f>
        <v>2</v>
      </c>
      <c r="N255" s="93">
        <f>DAY(Table1[[#This Row],[Data_Compra]])</f>
        <v>16</v>
      </c>
      <c r="O255">
        <f>WEEKDAY(Table1[[#This Row],[Data_Compra]],1)</f>
        <v>1</v>
      </c>
      <c r="P255" t="b">
        <f>ISNUMBER(Table1[[#This Row],[Data_Compra]])</f>
        <v>1</v>
      </c>
      <c r="Q255" t="s">
        <v>702</v>
      </c>
      <c r="R255">
        <v>2</v>
      </c>
      <c r="S255" t="s">
        <v>650</v>
      </c>
      <c r="T255" t="b">
        <f>YEAR(Table1[[#This Row],[Data_Compra]])&gt;2024</f>
        <v>1</v>
      </c>
      <c r="U255" t="b">
        <f>IFERROR(AND(ISNUMBER(Table1[[#This Row],[Data_Compra]]),YEAR(Table1[[#This Row],[Data_Compra]])&gt;2000),FALSE)</f>
        <v>1</v>
      </c>
      <c r="V255" s="89">
        <f>IFERROR(EOMONTH(Table1[[#This Row],[Data_Compra]],0),"")</f>
        <v>45716</v>
      </c>
      <c r="W255">
        <f>DATEDIF(Table1[[#This Row],[Data_Compra]],Table1[[#This Row],[Data limite]],"D")</f>
        <v>12</v>
      </c>
    </row>
    <row r="256" spans="1:23">
      <c r="A256">
        <v>65761</v>
      </c>
      <c r="B256" t="s">
        <v>507</v>
      </c>
      <c r="C256" t="s">
        <v>413</v>
      </c>
      <c r="D256" t="s">
        <v>414</v>
      </c>
      <c r="E256">
        <v>1210.3699999999999</v>
      </c>
      <c r="F256">
        <v>0</v>
      </c>
      <c r="G256">
        <v>3</v>
      </c>
      <c r="H256" t="s">
        <v>396</v>
      </c>
      <c r="I256" t="s">
        <v>397</v>
      </c>
      <c r="J256" t="s">
        <v>398</v>
      </c>
      <c r="K256" s="89">
        <v>45700</v>
      </c>
      <c r="L256">
        <f>YEAR(Table1[[#This Row],[Data_Compra]])</f>
        <v>2025</v>
      </c>
      <c r="M256">
        <f>MONTH(Table1[[#This Row],[Data_Compra]])</f>
        <v>2</v>
      </c>
      <c r="N256" s="93">
        <f>DAY(Table1[[#This Row],[Data_Compra]])</f>
        <v>12</v>
      </c>
      <c r="O256">
        <f>WEEKDAY(Table1[[#This Row],[Data_Compra]],1)</f>
        <v>4</v>
      </c>
      <c r="P256" t="b">
        <f>ISNUMBER(Table1[[#This Row],[Data_Compra]])</f>
        <v>1</v>
      </c>
      <c r="Q256" t="s">
        <v>703</v>
      </c>
      <c r="R256">
        <v>3</v>
      </c>
      <c r="S256" t="s">
        <v>650</v>
      </c>
      <c r="T256" t="b">
        <f>YEAR(Table1[[#This Row],[Data_Compra]])&gt;2024</f>
        <v>1</v>
      </c>
      <c r="U256" t="b">
        <f>IFERROR(AND(ISNUMBER(Table1[[#This Row],[Data_Compra]]),YEAR(Table1[[#This Row],[Data_Compra]])&gt;2000),FALSE)</f>
        <v>1</v>
      </c>
      <c r="V256" s="89">
        <f>IFERROR(EOMONTH(Table1[[#This Row],[Data_Compra]],0),"")</f>
        <v>45716</v>
      </c>
      <c r="W256">
        <f>DATEDIF(Table1[[#This Row],[Data_Compra]],Table1[[#This Row],[Data limite]],"D")</f>
        <v>16</v>
      </c>
    </row>
    <row r="257" spans="1:23">
      <c r="A257">
        <v>11234</v>
      </c>
      <c r="B257" t="s">
        <v>474</v>
      </c>
      <c r="C257" t="s">
        <v>440</v>
      </c>
      <c r="D257" t="s">
        <v>419</v>
      </c>
      <c r="E257">
        <v>312.48</v>
      </c>
      <c r="F257">
        <v>10</v>
      </c>
      <c r="G257">
        <v>3</v>
      </c>
      <c r="H257" t="s">
        <v>463</v>
      </c>
      <c r="I257" t="s">
        <v>430</v>
      </c>
      <c r="J257" t="s">
        <v>428</v>
      </c>
      <c r="K257" s="89">
        <v>45694</v>
      </c>
      <c r="L257">
        <f>YEAR(Table1[[#This Row],[Data_Compra]])</f>
        <v>2025</v>
      </c>
      <c r="M257">
        <f>MONTH(Table1[[#This Row],[Data_Compra]])</f>
        <v>2</v>
      </c>
      <c r="N257" s="93">
        <f>DAY(Table1[[#This Row],[Data_Compra]])</f>
        <v>6</v>
      </c>
      <c r="O257">
        <f>WEEKDAY(Table1[[#This Row],[Data_Compra]],1)</f>
        <v>5</v>
      </c>
      <c r="P257" t="b">
        <f>ISNUMBER(Table1[[#This Row],[Data_Compra]])</f>
        <v>1</v>
      </c>
      <c r="Q257" t="s">
        <v>704</v>
      </c>
      <c r="R257">
        <v>2</v>
      </c>
      <c r="S257" t="s">
        <v>650</v>
      </c>
      <c r="T257" t="b">
        <f>YEAR(Table1[[#This Row],[Data_Compra]])&gt;2024</f>
        <v>1</v>
      </c>
      <c r="U257" t="b">
        <f>IFERROR(AND(ISNUMBER(Table1[[#This Row],[Data_Compra]]),YEAR(Table1[[#This Row],[Data_Compra]])&gt;2000),FALSE)</f>
        <v>1</v>
      </c>
      <c r="V257" s="89">
        <f>IFERROR(EOMONTH(Table1[[#This Row],[Data_Compra]],0),"")</f>
        <v>45716</v>
      </c>
      <c r="W257">
        <f>DATEDIF(Table1[[#This Row],[Data_Compra]],Table1[[#This Row],[Data limite]],"D")</f>
        <v>22</v>
      </c>
    </row>
    <row r="258" spans="1:23">
      <c r="A258">
        <v>16433</v>
      </c>
      <c r="B258" t="s">
        <v>393</v>
      </c>
      <c r="C258" t="s">
        <v>421</v>
      </c>
      <c r="D258" t="s">
        <v>414</v>
      </c>
      <c r="E258">
        <v>1177.0999999999999</v>
      </c>
      <c r="F258">
        <v>20</v>
      </c>
      <c r="G258">
        <v>3</v>
      </c>
      <c r="H258" t="s">
        <v>403</v>
      </c>
      <c r="I258" t="s">
        <v>437</v>
      </c>
      <c r="J258" t="s">
        <v>405</v>
      </c>
      <c r="K258" s="89">
        <v>45686</v>
      </c>
      <c r="L258">
        <f>YEAR(Table1[[#This Row],[Data_Compra]])</f>
        <v>2025</v>
      </c>
      <c r="M258">
        <f>MONTH(Table1[[#This Row],[Data_Compra]])</f>
        <v>1</v>
      </c>
      <c r="N258" s="93">
        <f>DAY(Table1[[#This Row],[Data_Compra]])</f>
        <v>29</v>
      </c>
      <c r="O258">
        <f>WEEKDAY(Table1[[#This Row],[Data_Compra]],1)</f>
        <v>4</v>
      </c>
      <c r="P258" t="b">
        <f>ISNUMBER(Table1[[#This Row],[Data_Compra]])</f>
        <v>1</v>
      </c>
      <c r="Q258" t="s">
        <v>705</v>
      </c>
      <c r="R258">
        <v>3</v>
      </c>
      <c r="S258" t="s">
        <v>659</v>
      </c>
      <c r="T258" t="b">
        <f>YEAR(Table1[[#This Row],[Data_Compra]])&gt;2024</f>
        <v>1</v>
      </c>
      <c r="U258" t="b">
        <f>IFERROR(AND(ISNUMBER(Table1[[#This Row],[Data_Compra]]),YEAR(Table1[[#This Row],[Data_Compra]])&gt;2000),FALSE)</f>
        <v>1</v>
      </c>
      <c r="V258" s="89">
        <f>IFERROR(EOMONTH(Table1[[#This Row],[Data_Compra]],0),"")</f>
        <v>45688</v>
      </c>
      <c r="W258">
        <f>DATEDIF(Table1[[#This Row],[Data_Compra]],Table1[[#This Row],[Data limite]],"D")</f>
        <v>2</v>
      </c>
    </row>
    <row r="259" spans="1:23">
      <c r="A259">
        <v>92209</v>
      </c>
      <c r="B259" t="s">
        <v>528</v>
      </c>
      <c r="C259" t="s">
        <v>416</v>
      </c>
      <c r="D259" t="s">
        <v>470</v>
      </c>
      <c r="E259">
        <v>315.66000000000003</v>
      </c>
      <c r="F259">
        <v>0</v>
      </c>
      <c r="G259">
        <v>1</v>
      </c>
      <c r="H259" t="s">
        <v>396</v>
      </c>
      <c r="I259" t="s">
        <v>430</v>
      </c>
      <c r="J259" t="s">
        <v>405</v>
      </c>
      <c r="K259" s="89">
        <v>45697</v>
      </c>
      <c r="L259">
        <f>YEAR(Table1[[#This Row],[Data_Compra]])</f>
        <v>2025</v>
      </c>
      <c r="M259">
        <f>MONTH(Table1[[#This Row],[Data_Compra]])</f>
        <v>2</v>
      </c>
      <c r="N259" s="93">
        <f>DAY(Table1[[#This Row],[Data_Compra]])</f>
        <v>9</v>
      </c>
      <c r="O259">
        <f>WEEKDAY(Table1[[#This Row],[Data_Compra]],1)</f>
        <v>1</v>
      </c>
      <c r="P259" t="b">
        <f>ISNUMBER(Table1[[#This Row],[Data_Compra]])</f>
        <v>1</v>
      </c>
      <c r="Q259" t="s">
        <v>706</v>
      </c>
      <c r="R259">
        <v>2</v>
      </c>
      <c r="S259" t="s">
        <v>659</v>
      </c>
      <c r="T259" t="b">
        <f>YEAR(Table1[[#This Row],[Data_Compra]])&gt;2024</f>
        <v>1</v>
      </c>
      <c r="U259" t="b">
        <f>IFERROR(AND(ISNUMBER(Table1[[#This Row],[Data_Compra]]),YEAR(Table1[[#This Row],[Data_Compra]])&gt;2000),FALSE)</f>
        <v>1</v>
      </c>
      <c r="V259" s="89">
        <f>IFERROR(EOMONTH(Table1[[#This Row],[Data_Compra]],0),"")</f>
        <v>45716</v>
      </c>
      <c r="W259">
        <f>DATEDIF(Table1[[#This Row],[Data_Compra]],Table1[[#This Row],[Data limite]],"D")</f>
        <v>19</v>
      </c>
    </row>
    <row r="260" spans="1:23">
      <c r="A260">
        <v>62365</v>
      </c>
      <c r="B260" t="s">
        <v>528</v>
      </c>
      <c r="C260" t="s">
        <v>401</v>
      </c>
      <c r="D260" t="s">
        <v>496</v>
      </c>
      <c r="E260">
        <v>1012.09</v>
      </c>
      <c r="F260">
        <v>5</v>
      </c>
      <c r="G260">
        <v>1</v>
      </c>
      <c r="H260" t="s">
        <v>489</v>
      </c>
      <c r="I260" t="s">
        <v>404</v>
      </c>
      <c r="J260" t="s">
        <v>428</v>
      </c>
      <c r="K260" s="89">
        <v>45694</v>
      </c>
      <c r="L260">
        <f>YEAR(Table1[[#This Row],[Data_Compra]])</f>
        <v>2025</v>
      </c>
      <c r="M260">
        <f>MONTH(Table1[[#This Row],[Data_Compra]])</f>
        <v>2</v>
      </c>
      <c r="N260" s="93">
        <f>DAY(Table1[[#This Row],[Data_Compra]])</f>
        <v>6</v>
      </c>
      <c r="O260">
        <f>WEEKDAY(Table1[[#This Row],[Data_Compra]],1)</f>
        <v>5</v>
      </c>
      <c r="P260" t="b">
        <f>ISNUMBER(Table1[[#This Row],[Data_Compra]])</f>
        <v>1</v>
      </c>
      <c r="Q260" t="s">
        <v>707</v>
      </c>
      <c r="R260">
        <v>2</v>
      </c>
      <c r="S260" t="s">
        <v>648</v>
      </c>
      <c r="T260" t="b">
        <f>YEAR(Table1[[#This Row],[Data_Compra]])&gt;2024</f>
        <v>1</v>
      </c>
      <c r="U260" t="b">
        <f>IFERROR(AND(ISNUMBER(Table1[[#This Row],[Data_Compra]]),YEAR(Table1[[#This Row],[Data_Compra]])&gt;2000),FALSE)</f>
        <v>1</v>
      </c>
      <c r="V260" s="89">
        <f>IFERROR(EOMONTH(Table1[[#This Row],[Data_Compra]],0),"")</f>
        <v>45716</v>
      </c>
      <c r="W260">
        <f>DATEDIF(Table1[[#This Row],[Data_Compra]],Table1[[#This Row],[Data limite]],"D")</f>
        <v>22</v>
      </c>
    </row>
    <row r="261" spans="1:23">
      <c r="A261">
        <v>50433</v>
      </c>
      <c r="B261" t="s">
        <v>425</v>
      </c>
      <c r="C261" t="s">
        <v>455</v>
      </c>
      <c r="D261" t="s">
        <v>436</v>
      </c>
      <c r="E261">
        <v>900.37</v>
      </c>
      <c r="F261">
        <v>20</v>
      </c>
      <c r="G261">
        <v>2</v>
      </c>
      <c r="H261" t="s">
        <v>463</v>
      </c>
      <c r="I261" t="s">
        <v>404</v>
      </c>
      <c r="J261" t="s">
        <v>410</v>
      </c>
      <c r="K261" s="89">
        <v>45694</v>
      </c>
      <c r="L261">
        <f>YEAR(Table1[[#This Row],[Data_Compra]])</f>
        <v>2025</v>
      </c>
      <c r="M261">
        <f>MONTH(Table1[[#This Row],[Data_Compra]])</f>
        <v>2</v>
      </c>
      <c r="N261" s="93">
        <f>DAY(Table1[[#This Row],[Data_Compra]])</f>
        <v>6</v>
      </c>
      <c r="O261">
        <f>WEEKDAY(Table1[[#This Row],[Data_Compra]],1)</f>
        <v>5</v>
      </c>
      <c r="P261" t="b">
        <f>ISNUMBER(Table1[[#This Row],[Data_Compra]])</f>
        <v>1</v>
      </c>
      <c r="Q261" t="s">
        <v>708</v>
      </c>
      <c r="R261">
        <v>3</v>
      </c>
      <c r="S261" t="s">
        <v>648</v>
      </c>
      <c r="T261" t="b">
        <f>YEAR(Table1[[#This Row],[Data_Compra]])&gt;2024</f>
        <v>1</v>
      </c>
      <c r="U261" t="b">
        <f>IFERROR(AND(ISNUMBER(Table1[[#This Row],[Data_Compra]]),YEAR(Table1[[#This Row],[Data_Compra]])&gt;2000),FALSE)</f>
        <v>1</v>
      </c>
      <c r="V261" s="89">
        <f>IFERROR(EOMONTH(Table1[[#This Row],[Data_Compra]],0),"")</f>
        <v>45716</v>
      </c>
      <c r="W261">
        <f>DATEDIF(Table1[[#This Row],[Data_Compra]],Table1[[#This Row],[Data limite]],"D")</f>
        <v>22</v>
      </c>
    </row>
    <row r="262" spans="1:23">
      <c r="A262">
        <v>92674</v>
      </c>
      <c r="B262" t="s">
        <v>400</v>
      </c>
      <c r="C262" t="s">
        <v>510</v>
      </c>
      <c r="D262" t="s">
        <v>491</v>
      </c>
      <c r="E262">
        <v>582.34</v>
      </c>
      <c r="F262">
        <v>5</v>
      </c>
      <c r="G262">
        <v>1</v>
      </c>
      <c r="H262" t="s">
        <v>427</v>
      </c>
      <c r="I262" t="s">
        <v>437</v>
      </c>
      <c r="J262" t="s">
        <v>398</v>
      </c>
      <c r="K262" s="89">
        <v>45700</v>
      </c>
      <c r="L262">
        <f>YEAR(Table1[[#This Row],[Data_Compra]])</f>
        <v>2025</v>
      </c>
      <c r="M262">
        <f>MONTH(Table1[[#This Row],[Data_Compra]])</f>
        <v>2</v>
      </c>
      <c r="N262" s="93">
        <f>DAY(Table1[[#This Row],[Data_Compra]])</f>
        <v>12</v>
      </c>
      <c r="O262">
        <f>WEEKDAY(Table1[[#This Row],[Data_Compra]],1)</f>
        <v>4</v>
      </c>
      <c r="P262" t="b">
        <f>ISNUMBER(Table1[[#This Row],[Data_Compra]])</f>
        <v>1</v>
      </c>
      <c r="Q262" t="s">
        <v>709</v>
      </c>
      <c r="R262">
        <v>1</v>
      </c>
      <c r="S262" t="s">
        <v>659</v>
      </c>
      <c r="T262" t="b">
        <f>YEAR(Table1[[#This Row],[Data_Compra]])&gt;2024</f>
        <v>1</v>
      </c>
      <c r="U262" t="b">
        <f>IFERROR(AND(ISNUMBER(Table1[[#This Row],[Data_Compra]]),YEAR(Table1[[#This Row],[Data_Compra]])&gt;2000),FALSE)</f>
        <v>1</v>
      </c>
      <c r="V262" s="89">
        <f>IFERROR(EOMONTH(Table1[[#This Row],[Data_Compra]],0),"")</f>
        <v>45716</v>
      </c>
      <c r="W262">
        <f>DATEDIF(Table1[[#This Row],[Data_Compra]],Table1[[#This Row],[Data limite]],"D")</f>
        <v>16</v>
      </c>
    </row>
    <row r="263" spans="1:23">
      <c r="A263">
        <v>73909</v>
      </c>
      <c r="B263" t="s">
        <v>474</v>
      </c>
      <c r="C263" t="s">
        <v>408</v>
      </c>
      <c r="D263" t="s">
        <v>402</v>
      </c>
      <c r="E263">
        <v>1181.1600000000001</v>
      </c>
      <c r="F263">
        <v>5</v>
      </c>
      <c r="G263">
        <v>1</v>
      </c>
      <c r="H263" t="s">
        <v>465</v>
      </c>
      <c r="I263" t="s">
        <v>404</v>
      </c>
      <c r="J263" t="s">
        <v>405</v>
      </c>
      <c r="K263" s="89">
        <v>45697</v>
      </c>
      <c r="L263">
        <f>YEAR(Table1[[#This Row],[Data_Compra]])</f>
        <v>2025</v>
      </c>
      <c r="M263">
        <f>MONTH(Table1[[#This Row],[Data_Compra]])</f>
        <v>2</v>
      </c>
      <c r="N263" s="93">
        <f>DAY(Table1[[#This Row],[Data_Compra]])</f>
        <v>9</v>
      </c>
      <c r="O263">
        <f>WEEKDAY(Table1[[#This Row],[Data_Compra]],1)</f>
        <v>1</v>
      </c>
      <c r="P263" t="b">
        <f>ISNUMBER(Table1[[#This Row],[Data_Compra]])</f>
        <v>1</v>
      </c>
      <c r="Q263" t="s">
        <v>710</v>
      </c>
      <c r="R263">
        <v>1</v>
      </c>
      <c r="S263" t="s">
        <v>655</v>
      </c>
      <c r="T263" t="b">
        <f>YEAR(Table1[[#This Row],[Data_Compra]])&gt;2024</f>
        <v>1</v>
      </c>
      <c r="U263" t="b">
        <f>IFERROR(AND(ISNUMBER(Table1[[#This Row],[Data_Compra]]),YEAR(Table1[[#This Row],[Data_Compra]])&gt;2000),FALSE)</f>
        <v>1</v>
      </c>
      <c r="V263" s="89">
        <f>IFERROR(EOMONTH(Table1[[#This Row],[Data_Compra]],0),"")</f>
        <v>45716</v>
      </c>
      <c r="W263">
        <f>DATEDIF(Table1[[#This Row],[Data_Compra]],Table1[[#This Row],[Data limite]],"D")</f>
        <v>19</v>
      </c>
    </row>
    <row r="264" spans="1:23">
      <c r="A264">
        <v>60745</v>
      </c>
      <c r="B264" t="s">
        <v>400</v>
      </c>
      <c r="C264" t="s">
        <v>440</v>
      </c>
      <c r="D264" t="s">
        <v>395</v>
      </c>
      <c r="E264">
        <v>1407.59</v>
      </c>
      <c r="F264">
        <v>0</v>
      </c>
      <c r="G264">
        <v>3</v>
      </c>
      <c r="H264" t="s">
        <v>463</v>
      </c>
      <c r="I264" t="s">
        <v>404</v>
      </c>
      <c r="J264" t="s">
        <v>410</v>
      </c>
      <c r="K264" s="89">
        <v>45700</v>
      </c>
      <c r="L264">
        <f>YEAR(Table1[[#This Row],[Data_Compra]])</f>
        <v>2025</v>
      </c>
      <c r="M264">
        <f>MONTH(Table1[[#This Row],[Data_Compra]])</f>
        <v>2</v>
      </c>
      <c r="N264" s="93">
        <f>DAY(Table1[[#This Row],[Data_Compra]])</f>
        <v>12</v>
      </c>
      <c r="O264">
        <f>WEEKDAY(Table1[[#This Row],[Data_Compra]],1)</f>
        <v>4</v>
      </c>
      <c r="P264" t="b">
        <f>ISNUMBER(Table1[[#This Row],[Data_Compra]])</f>
        <v>1</v>
      </c>
      <c r="Q264" t="s">
        <v>711</v>
      </c>
      <c r="R264">
        <v>1</v>
      </c>
      <c r="S264" t="s">
        <v>652</v>
      </c>
      <c r="T264" t="b">
        <f>YEAR(Table1[[#This Row],[Data_Compra]])&gt;2024</f>
        <v>1</v>
      </c>
      <c r="U264" t="b">
        <f>IFERROR(AND(ISNUMBER(Table1[[#This Row],[Data_Compra]]),YEAR(Table1[[#This Row],[Data_Compra]])&gt;2000),FALSE)</f>
        <v>1</v>
      </c>
      <c r="V264" s="89">
        <f>IFERROR(EOMONTH(Table1[[#This Row],[Data_Compra]],0),"")</f>
        <v>45716</v>
      </c>
      <c r="W264">
        <f>DATEDIF(Table1[[#This Row],[Data_Compra]],Table1[[#This Row],[Data limite]],"D")</f>
        <v>16</v>
      </c>
    </row>
    <row r="265" spans="1:23">
      <c r="A265">
        <v>73948</v>
      </c>
      <c r="B265" t="s">
        <v>412</v>
      </c>
      <c r="C265" t="s">
        <v>408</v>
      </c>
      <c r="D265" t="s">
        <v>426</v>
      </c>
      <c r="E265">
        <v>1249.8699999999999</v>
      </c>
      <c r="F265">
        <v>0</v>
      </c>
      <c r="G265">
        <v>3</v>
      </c>
      <c r="H265" t="s">
        <v>422</v>
      </c>
      <c r="I265" t="s">
        <v>404</v>
      </c>
      <c r="J265" t="s">
        <v>398</v>
      </c>
      <c r="K265" s="89">
        <v>45709</v>
      </c>
      <c r="L265">
        <f>YEAR(Table1[[#This Row],[Data_Compra]])</f>
        <v>2025</v>
      </c>
      <c r="M265">
        <f>MONTH(Table1[[#This Row],[Data_Compra]])</f>
        <v>2</v>
      </c>
      <c r="N265" s="93">
        <f>DAY(Table1[[#This Row],[Data_Compra]])</f>
        <v>21</v>
      </c>
      <c r="O265">
        <f>WEEKDAY(Table1[[#This Row],[Data_Compra]],1)</f>
        <v>6</v>
      </c>
      <c r="P265" t="b">
        <f>ISNUMBER(Table1[[#This Row],[Data_Compra]])</f>
        <v>1</v>
      </c>
      <c r="Q265" t="s">
        <v>712</v>
      </c>
      <c r="R265">
        <v>2</v>
      </c>
      <c r="S265" t="s">
        <v>650</v>
      </c>
      <c r="T265" t="b">
        <f>YEAR(Table1[[#This Row],[Data_Compra]])&gt;2024</f>
        <v>1</v>
      </c>
      <c r="U265" t="b">
        <f>IFERROR(AND(ISNUMBER(Table1[[#This Row],[Data_Compra]]),YEAR(Table1[[#This Row],[Data_Compra]])&gt;2000),FALSE)</f>
        <v>1</v>
      </c>
      <c r="V265" s="89">
        <f>IFERROR(EOMONTH(Table1[[#This Row],[Data_Compra]],0),"")</f>
        <v>45716</v>
      </c>
      <c r="W265">
        <f>DATEDIF(Table1[[#This Row],[Data_Compra]],Table1[[#This Row],[Data limite]],"D")</f>
        <v>7</v>
      </c>
    </row>
    <row r="266" spans="1:23">
      <c r="A266">
        <v>49272</v>
      </c>
      <c r="B266" t="s">
        <v>425</v>
      </c>
      <c r="C266" t="s">
        <v>421</v>
      </c>
      <c r="D266" t="s">
        <v>426</v>
      </c>
      <c r="E266">
        <v>330.72</v>
      </c>
      <c r="F266">
        <v>0</v>
      </c>
      <c r="G266">
        <v>1</v>
      </c>
      <c r="H266" t="s">
        <v>396</v>
      </c>
      <c r="I266" t="s">
        <v>404</v>
      </c>
      <c r="J266" t="s">
        <v>410</v>
      </c>
      <c r="K266" s="89">
        <v>45697</v>
      </c>
      <c r="L266">
        <f>YEAR(Table1[[#This Row],[Data_Compra]])</f>
        <v>2025</v>
      </c>
      <c r="M266">
        <f>MONTH(Table1[[#This Row],[Data_Compra]])</f>
        <v>2</v>
      </c>
      <c r="N266" s="93">
        <f>DAY(Table1[[#This Row],[Data_Compra]])</f>
        <v>9</v>
      </c>
      <c r="O266">
        <f>WEEKDAY(Table1[[#This Row],[Data_Compra]],1)</f>
        <v>1</v>
      </c>
      <c r="P266" t="b">
        <f>ISNUMBER(Table1[[#This Row],[Data_Compra]])</f>
        <v>1</v>
      </c>
      <c r="Q266" t="s">
        <v>713</v>
      </c>
      <c r="R266">
        <v>3</v>
      </c>
      <c r="S266" t="s">
        <v>650</v>
      </c>
      <c r="T266" t="b">
        <f>YEAR(Table1[[#This Row],[Data_Compra]])&gt;2024</f>
        <v>1</v>
      </c>
      <c r="U266" t="b">
        <f>IFERROR(AND(ISNUMBER(Table1[[#This Row],[Data_Compra]]),YEAR(Table1[[#This Row],[Data_Compra]])&gt;2000),FALSE)</f>
        <v>1</v>
      </c>
      <c r="V266" s="89">
        <f>IFERROR(EOMONTH(Table1[[#This Row],[Data_Compra]],0),"")</f>
        <v>45716</v>
      </c>
      <c r="W266">
        <f>DATEDIF(Table1[[#This Row],[Data_Compra]],Table1[[#This Row],[Data limite]],"D")</f>
        <v>19</v>
      </c>
    </row>
    <row r="267" spans="1:23">
      <c r="A267">
        <v>58171</v>
      </c>
      <c r="B267" t="s">
        <v>444</v>
      </c>
      <c r="C267" t="s">
        <v>416</v>
      </c>
      <c r="D267" t="s">
        <v>491</v>
      </c>
      <c r="E267">
        <v>235.94</v>
      </c>
      <c r="F267">
        <v>10</v>
      </c>
      <c r="G267">
        <v>1</v>
      </c>
      <c r="H267" t="s">
        <v>463</v>
      </c>
      <c r="I267" t="s">
        <v>437</v>
      </c>
      <c r="J267" t="s">
        <v>398</v>
      </c>
      <c r="K267" s="89">
        <v>45683</v>
      </c>
      <c r="L267">
        <f>YEAR(Table1[[#This Row],[Data_Compra]])</f>
        <v>2025</v>
      </c>
      <c r="M267">
        <f>MONTH(Table1[[#This Row],[Data_Compra]])</f>
        <v>1</v>
      </c>
      <c r="N267" s="93">
        <f>DAY(Table1[[#This Row],[Data_Compra]])</f>
        <v>26</v>
      </c>
      <c r="O267">
        <f>WEEKDAY(Table1[[#This Row],[Data_Compra]],1)</f>
        <v>1</v>
      </c>
      <c r="P267" t="b">
        <f>ISNUMBER(Table1[[#This Row],[Data_Compra]])</f>
        <v>1</v>
      </c>
      <c r="Q267" t="s">
        <v>714</v>
      </c>
      <c r="R267">
        <v>1</v>
      </c>
      <c r="S267" t="s">
        <v>650</v>
      </c>
      <c r="T267" t="b">
        <f>YEAR(Table1[[#This Row],[Data_Compra]])&gt;2024</f>
        <v>1</v>
      </c>
      <c r="U267" t="b">
        <f>IFERROR(AND(ISNUMBER(Table1[[#This Row],[Data_Compra]]),YEAR(Table1[[#This Row],[Data_Compra]])&gt;2000),FALSE)</f>
        <v>1</v>
      </c>
      <c r="V267" s="89">
        <f>IFERROR(EOMONTH(Table1[[#This Row],[Data_Compra]],0),"")</f>
        <v>45688</v>
      </c>
      <c r="W267">
        <f>DATEDIF(Table1[[#This Row],[Data_Compra]],Table1[[#This Row],[Data limite]],"D")</f>
        <v>5</v>
      </c>
    </row>
    <row r="268" spans="1:23">
      <c r="A268">
        <v>41957</v>
      </c>
      <c r="B268" t="s">
        <v>507</v>
      </c>
      <c r="C268" t="s">
        <v>421</v>
      </c>
      <c r="D268" t="s">
        <v>395</v>
      </c>
      <c r="E268">
        <v>382.16</v>
      </c>
      <c r="F268">
        <v>0</v>
      </c>
      <c r="G268">
        <v>1</v>
      </c>
      <c r="H268" t="s">
        <v>465</v>
      </c>
      <c r="I268" t="s">
        <v>437</v>
      </c>
      <c r="J268" t="s">
        <v>428</v>
      </c>
      <c r="K268" s="89">
        <v>45697</v>
      </c>
      <c r="L268">
        <f>YEAR(Table1[[#This Row],[Data_Compra]])</f>
        <v>2025</v>
      </c>
      <c r="M268">
        <f>MONTH(Table1[[#This Row],[Data_Compra]])</f>
        <v>2</v>
      </c>
      <c r="N268" s="93">
        <f>DAY(Table1[[#This Row],[Data_Compra]])</f>
        <v>9</v>
      </c>
      <c r="O268">
        <f>WEEKDAY(Table1[[#This Row],[Data_Compra]],1)</f>
        <v>1</v>
      </c>
      <c r="P268" t="b">
        <f>ISNUMBER(Table1[[#This Row],[Data_Compra]])</f>
        <v>1</v>
      </c>
      <c r="Q268" t="s">
        <v>715</v>
      </c>
      <c r="R268">
        <v>1</v>
      </c>
      <c r="S268" t="s">
        <v>648</v>
      </c>
      <c r="T268" t="b">
        <f>YEAR(Table1[[#This Row],[Data_Compra]])&gt;2024</f>
        <v>1</v>
      </c>
      <c r="U268" t="b">
        <f>IFERROR(AND(ISNUMBER(Table1[[#This Row],[Data_Compra]]),YEAR(Table1[[#This Row],[Data_Compra]])&gt;2000),FALSE)</f>
        <v>1</v>
      </c>
      <c r="V268" s="89">
        <f>IFERROR(EOMONTH(Table1[[#This Row],[Data_Compra]],0),"")</f>
        <v>45716</v>
      </c>
      <c r="W268">
        <f>DATEDIF(Table1[[#This Row],[Data_Compra]],Table1[[#This Row],[Data limite]],"D")</f>
        <v>19</v>
      </c>
    </row>
    <row r="269" spans="1:23">
      <c r="A269">
        <v>81266</v>
      </c>
      <c r="B269" t="s">
        <v>393</v>
      </c>
      <c r="C269" t="s">
        <v>401</v>
      </c>
      <c r="D269" t="s">
        <v>395</v>
      </c>
      <c r="E269">
        <v>1495.2</v>
      </c>
      <c r="F269">
        <v>5</v>
      </c>
      <c r="G269">
        <v>3</v>
      </c>
      <c r="H269" t="s">
        <v>427</v>
      </c>
      <c r="I269" t="s">
        <v>430</v>
      </c>
      <c r="J269" t="s">
        <v>428</v>
      </c>
      <c r="K269" s="89">
        <v>45690</v>
      </c>
      <c r="L269">
        <f>YEAR(Table1[[#This Row],[Data_Compra]])</f>
        <v>2025</v>
      </c>
      <c r="M269">
        <f>MONTH(Table1[[#This Row],[Data_Compra]])</f>
        <v>2</v>
      </c>
      <c r="N269" s="93">
        <f>DAY(Table1[[#This Row],[Data_Compra]])</f>
        <v>2</v>
      </c>
      <c r="O269">
        <f>WEEKDAY(Table1[[#This Row],[Data_Compra]],1)</f>
        <v>1</v>
      </c>
      <c r="P269" t="b">
        <f>ISNUMBER(Table1[[#This Row],[Data_Compra]])</f>
        <v>1</v>
      </c>
      <c r="Q269" t="s">
        <v>716</v>
      </c>
      <c r="R269">
        <v>2</v>
      </c>
      <c r="S269" t="s">
        <v>650</v>
      </c>
      <c r="T269" t="b">
        <f>YEAR(Table1[[#This Row],[Data_Compra]])&gt;2024</f>
        <v>1</v>
      </c>
      <c r="U269" t="b">
        <f>IFERROR(AND(ISNUMBER(Table1[[#This Row],[Data_Compra]]),YEAR(Table1[[#This Row],[Data_Compra]])&gt;2000),FALSE)</f>
        <v>1</v>
      </c>
      <c r="V269" s="89">
        <f>IFERROR(EOMONTH(Table1[[#This Row],[Data_Compra]],0),"")</f>
        <v>45716</v>
      </c>
      <c r="W269">
        <f>DATEDIF(Table1[[#This Row],[Data_Compra]],Table1[[#This Row],[Data limite]],"D")</f>
        <v>26</v>
      </c>
    </row>
    <row r="270" spans="1:23">
      <c r="A270">
        <v>97436</v>
      </c>
      <c r="B270" t="s">
        <v>400</v>
      </c>
      <c r="C270" t="s">
        <v>455</v>
      </c>
      <c r="D270" t="s">
        <v>491</v>
      </c>
      <c r="E270">
        <v>449.05</v>
      </c>
      <c r="F270">
        <v>20</v>
      </c>
      <c r="G270">
        <v>3</v>
      </c>
      <c r="H270" t="s">
        <v>489</v>
      </c>
      <c r="I270" t="s">
        <v>430</v>
      </c>
      <c r="J270" t="s">
        <v>398</v>
      </c>
      <c r="K270" s="89">
        <v>45696</v>
      </c>
      <c r="L270">
        <f>YEAR(Table1[[#This Row],[Data_Compra]])</f>
        <v>2025</v>
      </c>
      <c r="M270">
        <f>MONTH(Table1[[#This Row],[Data_Compra]])</f>
        <v>2</v>
      </c>
      <c r="N270" s="93">
        <f>DAY(Table1[[#This Row],[Data_Compra]])</f>
        <v>8</v>
      </c>
      <c r="O270">
        <f>WEEKDAY(Table1[[#This Row],[Data_Compra]],1)</f>
        <v>7</v>
      </c>
      <c r="P270" t="b">
        <f>ISNUMBER(Table1[[#This Row],[Data_Compra]])</f>
        <v>1</v>
      </c>
      <c r="Q270" t="s">
        <v>717</v>
      </c>
      <c r="R270">
        <v>1</v>
      </c>
      <c r="S270" t="s">
        <v>648</v>
      </c>
      <c r="T270" t="b">
        <f>YEAR(Table1[[#This Row],[Data_Compra]])&gt;2024</f>
        <v>1</v>
      </c>
      <c r="U270" t="b">
        <f>IFERROR(AND(ISNUMBER(Table1[[#This Row],[Data_Compra]]),YEAR(Table1[[#This Row],[Data_Compra]])&gt;2000),FALSE)</f>
        <v>1</v>
      </c>
      <c r="V270" s="89">
        <f>IFERROR(EOMONTH(Table1[[#This Row],[Data_Compra]],0),"")</f>
        <v>45716</v>
      </c>
      <c r="W270">
        <f>DATEDIF(Table1[[#This Row],[Data_Compra]],Table1[[#This Row],[Data limite]],"D")</f>
        <v>20</v>
      </c>
    </row>
    <row r="271" spans="1:23">
      <c r="A271">
        <v>28093</v>
      </c>
      <c r="B271" t="s">
        <v>412</v>
      </c>
      <c r="C271" t="s">
        <v>394</v>
      </c>
      <c r="D271" t="s">
        <v>496</v>
      </c>
      <c r="E271">
        <v>1303.53</v>
      </c>
      <c r="F271">
        <v>5</v>
      </c>
      <c r="G271">
        <v>3</v>
      </c>
      <c r="H271" t="s">
        <v>396</v>
      </c>
      <c r="I271" t="s">
        <v>430</v>
      </c>
      <c r="J271" t="s">
        <v>405</v>
      </c>
      <c r="K271" s="89">
        <v>45699</v>
      </c>
      <c r="L271">
        <f>YEAR(Table1[[#This Row],[Data_Compra]])</f>
        <v>2025</v>
      </c>
      <c r="M271">
        <f>MONTH(Table1[[#This Row],[Data_Compra]])</f>
        <v>2</v>
      </c>
      <c r="N271" s="93">
        <f>DAY(Table1[[#This Row],[Data_Compra]])</f>
        <v>11</v>
      </c>
      <c r="O271">
        <f>WEEKDAY(Table1[[#This Row],[Data_Compra]],1)</f>
        <v>3</v>
      </c>
      <c r="P271" t="b">
        <f>ISNUMBER(Table1[[#This Row],[Data_Compra]])</f>
        <v>1</v>
      </c>
      <c r="Q271" t="s">
        <v>718</v>
      </c>
      <c r="R271">
        <v>3</v>
      </c>
      <c r="S271" t="s">
        <v>655</v>
      </c>
      <c r="T271" t="b">
        <f>YEAR(Table1[[#This Row],[Data_Compra]])&gt;2024</f>
        <v>1</v>
      </c>
      <c r="U271" t="b">
        <f>IFERROR(AND(ISNUMBER(Table1[[#This Row],[Data_Compra]]),YEAR(Table1[[#This Row],[Data_Compra]])&gt;2000),FALSE)</f>
        <v>1</v>
      </c>
      <c r="V271" s="89">
        <f>IFERROR(EOMONTH(Table1[[#This Row],[Data_Compra]],0),"")</f>
        <v>45716</v>
      </c>
      <c r="W271">
        <f>DATEDIF(Table1[[#This Row],[Data_Compra]],Table1[[#This Row],[Data limite]],"D")</f>
        <v>17</v>
      </c>
    </row>
    <row r="272" spans="1:23">
      <c r="A272">
        <v>91273</v>
      </c>
      <c r="B272" t="s">
        <v>432</v>
      </c>
      <c r="C272" t="s">
        <v>515</v>
      </c>
      <c r="D272" t="s">
        <v>491</v>
      </c>
      <c r="E272">
        <v>521.6</v>
      </c>
      <c r="F272">
        <v>5</v>
      </c>
      <c r="G272">
        <v>1</v>
      </c>
      <c r="H272" t="s">
        <v>409</v>
      </c>
      <c r="I272" t="s">
        <v>437</v>
      </c>
      <c r="J272" t="s">
        <v>398</v>
      </c>
      <c r="K272" s="89">
        <v>45703</v>
      </c>
      <c r="L272">
        <f>YEAR(Table1[[#This Row],[Data_Compra]])</f>
        <v>2025</v>
      </c>
      <c r="M272">
        <f>MONTH(Table1[[#This Row],[Data_Compra]])</f>
        <v>2</v>
      </c>
      <c r="N272" s="93">
        <f>DAY(Table1[[#This Row],[Data_Compra]])</f>
        <v>15</v>
      </c>
      <c r="O272">
        <f>WEEKDAY(Table1[[#This Row],[Data_Compra]],1)</f>
        <v>7</v>
      </c>
      <c r="P272" t="b">
        <f>ISNUMBER(Table1[[#This Row],[Data_Compra]])</f>
        <v>1</v>
      </c>
      <c r="Q272" t="s">
        <v>719</v>
      </c>
      <c r="R272">
        <v>3</v>
      </c>
      <c r="S272" t="s">
        <v>650</v>
      </c>
      <c r="T272" t="b">
        <f>YEAR(Table1[[#This Row],[Data_Compra]])&gt;2024</f>
        <v>1</v>
      </c>
      <c r="U272" t="b">
        <f>IFERROR(AND(ISNUMBER(Table1[[#This Row],[Data_Compra]]),YEAR(Table1[[#This Row],[Data_Compra]])&gt;2000),FALSE)</f>
        <v>1</v>
      </c>
      <c r="V272" s="89">
        <f>IFERROR(EOMONTH(Table1[[#This Row],[Data_Compra]],0),"")</f>
        <v>45716</v>
      </c>
      <c r="W272">
        <f>DATEDIF(Table1[[#This Row],[Data_Compra]],Table1[[#This Row],[Data limite]],"D")</f>
        <v>13</v>
      </c>
    </row>
    <row r="273" spans="1:23">
      <c r="A273">
        <v>94322</v>
      </c>
      <c r="B273" t="s">
        <v>474</v>
      </c>
      <c r="C273" t="s">
        <v>394</v>
      </c>
      <c r="D273" t="s">
        <v>419</v>
      </c>
      <c r="E273">
        <v>217.16</v>
      </c>
      <c r="F273">
        <v>5</v>
      </c>
      <c r="G273">
        <v>2</v>
      </c>
      <c r="H273" t="s">
        <v>422</v>
      </c>
      <c r="I273" t="s">
        <v>437</v>
      </c>
      <c r="J273" t="s">
        <v>398</v>
      </c>
      <c r="K273" s="89">
        <v>45694</v>
      </c>
      <c r="L273">
        <f>YEAR(Table1[[#This Row],[Data_Compra]])</f>
        <v>2025</v>
      </c>
      <c r="M273">
        <f>MONTH(Table1[[#This Row],[Data_Compra]])</f>
        <v>2</v>
      </c>
      <c r="N273" s="93">
        <f>DAY(Table1[[#This Row],[Data_Compra]])</f>
        <v>6</v>
      </c>
      <c r="O273">
        <f>WEEKDAY(Table1[[#This Row],[Data_Compra]],1)</f>
        <v>5</v>
      </c>
      <c r="P273" t="b">
        <f>ISNUMBER(Table1[[#This Row],[Data_Compra]])</f>
        <v>1</v>
      </c>
      <c r="Q273" t="s">
        <v>720</v>
      </c>
      <c r="R273">
        <v>1</v>
      </c>
      <c r="S273" t="s">
        <v>655</v>
      </c>
      <c r="T273" t="b">
        <f>YEAR(Table1[[#This Row],[Data_Compra]])&gt;2024</f>
        <v>1</v>
      </c>
      <c r="U273" t="b">
        <f>IFERROR(AND(ISNUMBER(Table1[[#This Row],[Data_Compra]]),YEAR(Table1[[#This Row],[Data_Compra]])&gt;2000),FALSE)</f>
        <v>1</v>
      </c>
      <c r="V273" s="89">
        <f>IFERROR(EOMONTH(Table1[[#This Row],[Data_Compra]],0),"")</f>
        <v>45716</v>
      </c>
      <c r="W273">
        <f>DATEDIF(Table1[[#This Row],[Data_Compra]],Table1[[#This Row],[Data limite]],"D")</f>
        <v>22</v>
      </c>
    </row>
    <row r="274" spans="1:23">
      <c r="A274">
        <v>81214</v>
      </c>
      <c r="B274" t="s">
        <v>444</v>
      </c>
      <c r="C274" t="s">
        <v>510</v>
      </c>
      <c r="D274" t="s">
        <v>433</v>
      </c>
      <c r="E274">
        <v>851.54</v>
      </c>
      <c r="F274">
        <v>0</v>
      </c>
      <c r="G274">
        <v>1</v>
      </c>
      <c r="H274" t="s">
        <v>403</v>
      </c>
      <c r="I274" t="s">
        <v>437</v>
      </c>
      <c r="J274" t="s">
        <v>410</v>
      </c>
      <c r="K274" s="89">
        <v>45695</v>
      </c>
      <c r="L274">
        <f>YEAR(Table1[[#This Row],[Data_Compra]])</f>
        <v>2025</v>
      </c>
      <c r="M274">
        <f>MONTH(Table1[[#This Row],[Data_Compra]])</f>
        <v>2</v>
      </c>
      <c r="N274" s="93">
        <f>DAY(Table1[[#This Row],[Data_Compra]])</f>
        <v>7</v>
      </c>
      <c r="O274">
        <f>WEEKDAY(Table1[[#This Row],[Data_Compra]],1)</f>
        <v>6</v>
      </c>
      <c r="P274" t="b">
        <f>ISNUMBER(Table1[[#This Row],[Data_Compra]])</f>
        <v>1</v>
      </c>
      <c r="Q274" t="s">
        <v>721</v>
      </c>
      <c r="R274">
        <v>2</v>
      </c>
      <c r="S274" t="s">
        <v>659</v>
      </c>
      <c r="T274" t="b">
        <f>YEAR(Table1[[#This Row],[Data_Compra]])&gt;2024</f>
        <v>1</v>
      </c>
      <c r="U274" t="b">
        <f>IFERROR(AND(ISNUMBER(Table1[[#This Row],[Data_Compra]]),YEAR(Table1[[#This Row],[Data_Compra]])&gt;2000),FALSE)</f>
        <v>1</v>
      </c>
      <c r="V274" s="89">
        <f>IFERROR(EOMONTH(Table1[[#This Row],[Data_Compra]],0),"")</f>
        <v>45716</v>
      </c>
      <c r="W274">
        <f>DATEDIF(Table1[[#This Row],[Data_Compra]],Table1[[#This Row],[Data limite]],"D")</f>
        <v>21</v>
      </c>
    </row>
    <row r="275" spans="1:23">
      <c r="A275">
        <v>42117</v>
      </c>
      <c r="B275" t="s">
        <v>474</v>
      </c>
      <c r="C275" t="s">
        <v>416</v>
      </c>
      <c r="D275" t="s">
        <v>491</v>
      </c>
      <c r="E275">
        <v>246.44</v>
      </c>
      <c r="F275">
        <v>20</v>
      </c>
      <c r="G275">
        <v>1</v>
      </c>
      <c r="H275" t="s">
        <v>465</v>
      </c>
      <c r="I275" t="s">
        <v>397</v>
      </c>
      <c r="J275" t="s">
        <v>405</v>
      </c>
      <c r="K275" s="89">
        <v>45692</v>
      </c>
      <c r="L275">
        <f>YEAR(Table1[[#This Row],[Data_Compra]])</f>
        <v>2025</v>
      </c>
      <c r="M275">
        <f>MONTH(Table1[[#This Row],[Data_Compra]])</f>
        <v>2</v>
      </c>
      <c r="N275" s="93">
        <f>DAY(Table1[[#This Row],[Data_Compra]])</f>
        <v>4</v>
      </c>
      <c r="O275">
        <f>WEEKDAY(Table1[[#This Row],[Data_Compra]],1)</f>
        <v>3</v>
      </c>
      <c r="P275" t="b">
        <f>ISNUMBER(Table1[[#This Row],[Data_Compra]])</f>
        <v>1</v>
      </c>
      <c r="Q275" t="s">
        <v>722</v>
      </c>
      <c r="R275">
        <v>2</v>
      </c>
      <c r="S275" t="s">
        <v>659</v>
      </c>
      <c r="T275" t="b">
        <f>YEAR(Table1[[#This Row],[Data_Compra]])&gt;2024</f>
        <v>1</v>
      </c>
      <c r="U275" t="b">
        <f>IFERROR(AND(ISNUMBER(Table1[[#This Row],[Data_Compra]]),YEAR(Table1[[#This Row],[Data_Compra]])&gt;2000),FALSE)</f>
        <v>1</v>
      </c>
      <c r="V275" s="89">
        <f>IFERROR(EOMONTH(Table1[[#This Row],[Data_Compra]],0),"")</f>
        <v>45716</v>
      </c>
      <c r="W275">
        <f>DATEDIF(Table1[[#This Row],[Data_Compra]],Table1[[#This Row],[Data limite]],"D")</f>
        <v>24</v>
      </c>
    </row>
    <row r="276" spans="1:23">
      <c r="A276">
        <v>59247</v>
      </c>
      <c r="B276" t="s">
        <v>444</v>
      </c>
      <c r="C276" t="s">
        <v>440</v>
      </c>
      <c r="D276" t="s">
        <v>395</v>
      </c>
      <c r="E276">
        <v>672.09</v>
      </c>
      <c r="F276">
        <v>15</v>
      </c>
      <c r="G276">
        <v>2</v>
      </c>
      <c r="H276" t="s">
        <v>465</v>
      </c>
      <c r="I276" t="s">
        <v>437</v>
      </c>
      <c r="J276" t="s">
        <v>405</v>
      </c>
      <c r="K276" s="89">
        <v>45708</v>
      </c>
      <c r="L276">
        <f>YEAR(Table1[[#This Row],[Data_Compra]])</f>
        <v>2025</v>
      </c>
      <c r="M276">
        <f>MONTH(Table1[[#This Row],[Data_Compra]])</f>
        <v>2</v>
      </c>
      <c r="N276" s="93">
        <f>DAY(Table1[[#This Row],[Data_Compra]])</f>
        <v>20</v>
      </c>
      <c r="O276">
        <f>WEEKDAY(Table1[[#This Row],[Data_Compra]],1)</f>
        <v>5</v>
      </c>
      <c r="P276" t="b">
        <f>ISNUMBER(Table1[[#This Row],[Data_Compra]])</f>
        <v>1</v>
      </c>
      <c r="Q276" t="s">
        <v>723</v>
      </c>
      <c r="R276">
        <v>3</v>
      </c>
      <c r="S276" t="s">
        <v>652</v>
      </c>
      <c r="T276" t="b">
        <f>YEAR(Table1[[#This Row],[Data_Compra]])&gt;2024</f>
        <v>1</v>
      </c>
      <c r="U276" t="b">
        <f>IFERROR(AND(ISNUMBER(Table1[[#This Row],[Data_Compra]]),YEAR(Table1[[#This Row],[Data_Compra]])&gt;2000),FALSE)</f>
        <v>1</v>
      </c>
      <c r="V276" s="89">
        <f>IFERROR(EOMONTH(Table1[[#This Row],[Data_Compra]],0),"")</f>
        <v>45716</v>
      </c>
      <c r="W276">
        <f>DATEDIF(Table1[[#This Row],[Data_Compra]],Table1[[#This Row],[Data limite]],"D")</f>
        <v>8</v>
      </c>
    </row>
    <row r="277" spans="1:23">
      <c r="A277">
        <v>43304</v>
      </c>
      <c r="B277" t="s">
        <v>507</v>
      </c>
      <c r="C277" t="s">
        <v>401</v>
      </c>
      <c r="D277" t="s">
        <v>426</v>
      </c>
      <c r="E277">
        <v>195.79</v>
      </c>
      <c r="F277">
        <v>5</v>
      </c>
      <c r="G277">
        <v>2</v>
      </c>
      <c r="H277" t="s">
        <v>409</v>
      </c>
      <c r="I277" t="s">
        <v>404</v>
      </c>
      <c r="J277" t="s">
        <v>405</v>
      </c>
      <c r="K277" s="89">
        <v>45701</v>
      </c>
      <c r="L277">
        <f>YEAR(Table1[[#This Row],[Data_Compra]])</f>
        <v>2025</v>
      </c>
      <c r="M277">
        <f>MONTH(Table1[[#This Row],[Data_Compra]])</f>
        <v>2</v>
      </c>
      <c r="N277" s="93">
        <f>DAY(Table1[[#This Row],[Data_Compra]])</f>
        <v>13</v>
      </c>
      <c r="O277">
        <f>WEEKDAY(Table1[[#This Row],[Data_Compra]],1)</f>
        <v>5</v>
      </c>
      <c r="P277" t="b">
        <f>ISNUMBER(Table1[[#This Row],[Data_Compra]])</f>
        <v>1</v>
      </c>
      <c r="Q277" t="s">
        <v>724</v>
      </c>
      <c r="R277">
        <v>1</v>
      </c>
      <c r="S277" t="s">
        <v>655</v>
      </c>
      <c r="T277" t="b">
        <f>YEAR(Table1[[#This Row],[Data_Compra]])&gt;2024</f>
        <v>1</v>
      </c>
      <c r="U277" t="b">
        <f>IFERROR(AND(ISNUMBER(Table1[[#This Row],[Data_Compra]]),YEAR(Table1[[#This Row],[Data_Compra]])&gt;2000),FALSE)</f>
        <v>1</v>
      </c>
      <c r="V277" s="89">
        <f>IFERROR(EOMONTH(Table1[[#This Row],[Data_Compra]],0),"")</f>
        <v>45716</v>
      </c>
      <c r="W277">
        <f>DATEDIF(Table1[[#This Row],[Data_Compra]],Table1[[#This Row],[Data limite]],"D")</f>
        <v>15</v>
      </c>
    </row>
    <row r="278" spans="1:23">
      <c r="A278">
        <v>12355</v>
      </c>
      <c r="B278" t="s">
        <v>393</v>
      </c>
      <c r="C278" t="s">
        <v>421</v>
      </c>
      <c r="D278" t="s">
        <v>426</v>
      </c>
      <c r="E278">
        <v>479.81</v>
      </c>
      <c r="F278">
        <v>15</v>
      </c>
      <c r="G278">
        <v>3</v>
      </c>
      <c r="H278" t="s">
        <v>489</v>
      </c>
      <c r="I278" t="s">
        <v>404</v>
      </c>
      <c r="J278" t="s">
        <v>428</v>
      </c>
      <c r="K278" s="89">
        <v>45708</v>
      </c>
      <c r="L278">
        <f>YEAR(Table1[[#This Row],[Data_Compra]])</f>
        <v>2025</v>
      </c>
      <c r="M278">
        <f>MONTH(Table1[[#This Row],[Data_Compra]])</f>
        <v>2</v>
      </c>
      <c r="N278" s="93">
        <f>DAY(Table1[[#This Row],[Data_Compra]])</f>
        <v>20</v>
      </c>
      <c r="O278">
        <f>WEEKDAY(Table1[[#This Row],[Data_Compra]],1)</f>
        <v>5</v>
      </c>
      <c r="P278" t="b">
        <f>ISNUMBER(Table1[[#This Row],[Data_Compra]])</f>
        <v>1</v>
      </c>
      <c r="Q278" t="s">
        <v>725</v>
      </c>
      <c r="R278">
        <v>3</v>
      </c>
      <c r="S278" t="s">
        <v>659</v>
      </c>
      <c r="T278" t="b">
        <f>YEAR(Table1[[#This Row],[Data_Compra]])&gt;2024</f>
        <v>1</v>
      </c>
      <c r="U278" t="b">
        <f>IFERROR(AND(ISNUMBER(Table1[[#This Row],[Data_Compra]]),YEAR(Table1[[#This Row],[Data_Compra]])&gt;2000),FALSE)</f>
        <v>1</v>
      </c>
      <c r="V278" s="89">
        <f>IFERROR(EOMONTH(Table1[[#This Row],[Data_Compra]],0),"")</f>
        <v>45716</v>
      </c>
      <c r="W278">
        <f>DATEDIF(Table1[[#This Row],[Data_Compra]],Table1[[#This Row],[Data limite]],"D")</f>
        <v>8</v>
      </c>
    </row>
    <row r="279" spans="1:23">
      <c r="A279">
        <v>87262</v>
      </c>
      <c r="B279" t="s">
        <v>393</v>
      </c>
      <c r="C279" t="s">
        <v>421</v>
      </c>
      <c r="D279" t="s">
        <v>436</v>
      </c>
      <c r="E279">
        <v>411.84</v>
      </c>
      <c r="F279">
        <v>5</v>
      </c>
      <c r="G279">
        <v>1</v>
      </c>
      <c r="H279" t="s">
        <v>409</v>
      </c>
      <c r="I279" t="s">
        <v>430</v>
      </c>
      <c r="J279" t="s">
        <v>398</v>
      </c>
      <c r="K279" s="89">
        <v>45711</v>
      </c>
      <c r="L279">
        <f>YEAR(Table1[[#This Row],[Data_Compra]])</f>
        <v>2025</v>
      </c>
      <c r="M279">
        <f>MONTH(Table1[[#This Row],[Data_Compra]])</f>
        <v>2</v>
      </c>
      <c r="N279" s="93">
        <f>DAY(Table1[[#This Row],[Data_Compra]])</f>
        <v>23</v>
      </c>
      <c r="O279">
        <f>WEEKDAY(Table1[[#This Row],[Data_Compra]],1)</f>
        <v>1</v>
      </c>
      <c r="P279" t="b">
        <f>ISNUMBER(Table1[[#This Row],[Data_Compra]])</f>
        <v>1</v>
      </c>
      <c r="Q279" t="s">
        <v>726</v>
      </c>
      <c r="R279">
        <v>2</v>
      </c>
      <c r="S279" t="s">
        <v>650</v>
      </c>
      <c r="T279" t="b">
        <f>YEAR(Table1[[#This Row],[Data_Compra]])&gt;2024</f>
        <v>1</v>
      </c>
      <c r="U279" t="b">
        <f>IFERROR(AND(ISNUMBER(Table1[[#This Row],[Data_Compra]]),YEAR(Table1[[#This Row],[Data_Compra]])&gt;2000),FALSE)</f>
        <v>1</v>
      </c>
      <c r="V279" s="89">
        <f>IFERROR(EOMONTH(Table1[[#This Row],[Data_Compra]],0),"")</f>
        <v>45716</v>
      </c>
      <c r="W279">
        <f>DATEDIF(Table1[[#This Row],[Data_Compra]],Table1[[#This Row],[Data limite]],"D")</f>
        <v>5</v>
      </c>
    </row>
    <row r="280" spans="1:23">
      <c r="A280">
        <v>97995</v>
      </c>
      <c r="B280" t="s">
        <v>400</v>
      </c>
      <c r="C280" t="s">
        <v>413</v>
      </c>
      <c r="D280" t="s">
        <v>419</v>
      </c>
      <c r="E280">
        <v>969.1</v>
      </c>
      <c r="F280">
        <v>5</v>
      </c>
      <c r="G280">
        <v>1</v>
      </c>
      <c r="H280" t="s">
        <v>403</v>
      </c>
      <c r="I280" t="s">
        <v>437</v>
      </c>
      <c r="J280" t="s">
        <v>398</v>
      </c>
      <c r="K280" s="89">
        <v>45701</v>
      </c>
      <c r="L280">
        <f>YEAR(Table1[[#This Row],[Data_Compra]])</f>
        <v>2025</v>
      </c>
      <c r="M280">
        <f>MONTH(Table1[[#This Row],[Data_Compra]])</f>
        <v>2</v>
      </c>
      <c r="N280" s="93">
        <f>DAY(Table1[[#This Row],[Data_Compra]])</f>
        <v>13</v>
      </c>
      <c r="O280">
        <f>WEEKDAY(Table1[[#This Row],[Data_Compra]],1)</f>
        <v>5</v>
      </c>
      <c r="P280" t="b">
        <f>ISNUMBER(Table1[[#This Row],[Data_Compra]])</f>
        <v>1</v>
      </c>
      <c r="Q280" t="s">
        <v>727</v>
      </c>
      <c r="R280">
        <v>1</v>
      </c>
      <c r="S280" t="s">
        <v>650</v>
      </c>
      <c r="T280" t="b">
        <f>YEAR(Table1[[#This Row],[Data_Compra]])&gt;2024</f>
        <v>1</v>
      </c>
      <c r="U280" t="b">
        <f>IFERROR(AND(ISNUMBER(Table1[[#This Row],[Data_Compra]]),YEAR(Table1[[#This Row],[Data_Compra]])&gt;2000),FALSE)</f>
        <v>1</v>
      </c>
      <c r="V280" s="89">
        <f>IFERROR(EOMONTH(Table1[[#This Row],[Data_Compra]],0),"")</f>
        <v>45716</v>
      </c>
      <c r="W280">
        <f>DATEDIF(Table1[[#This Row],[Data_Compra]],Table1[[#This Row],[Data limite]],"D")</f>
        <v>15</v>
      </c>
    </row>
    <row r="281" spans="1:23">
      <c r="A281">
        <v>73168</v>
      </c>
      <c r="B281" t="s">
        <v>474</v>
      </c>
      <c r="C281" t="s">
        <v>510</v>
      </c>
      <c r="D281" t="s">
        <v>496</v>
      </c>
      <c r="E281">
        <v>414.41</v>
      </c>
      <c r="F281">
        <v>10</v>
      </c>
      <c r="G281">
        <v>1</v>
      </c>
      <c r="H281" t="s">
        <v>465</v>
      </c>
      <c r="I281" t="s">
        <v>404</v>
      </c>
      <c r="J281" t="s">
        <v>405</v>
      </c>
      <c r="K281" s="89">
        <v>45691</v>
      </c>
      <c r="L281">
        <f>YEAR(Table1[[#This Row],[Data_Compra]])</f>
        <v>2025</v>
      </c>
      <c r="M281">
        <f>MONTH(Table1[[#This Row],[Data_Compra]])</f>
        <v>2</v>
      </c>
      <c r="N281" s="93">
        <f>DAY(Table1[[#This Row],[Data_Compra]])</f>
        <v>3</v>
      </c>
      <c r="O281">
        <f>WEEKDAY(Table1[[#This Row],[Data_Compra]],1)</f>
        <v>2</v>
      </c>
      <c r="P281" t="b">
        <f>ISNUMBER(Table1[[#This Row],[Data_Compra]])</f>
        <v>1</v>
      </c>
      <c r="Q281" t="s">
        <v>728</v>
      </c>
      <c r="R281">
        <v>1</v>
      </c>
      <c r="S281" t="s">
        <v>655</v>
      </c>
      <c r="T281" t="b">
        <f>YEAR(Table1[[#This Row],[Data_Compra]])&gt;2024</f>
        <v>1</v>
      </c>
      <c r="U281" t="b">
        <f>IFERROR(AND(ISNUMBER(Table1[[#This Row],[Data_Compra]]),YEAR(Table1[[#This Row],[Data_Compra]])&gt;2000),FALSE)</f>
        <v>1</v>
      </c>
      <c r="V281" s="89">
        <f>IFERROR(EOMONTH(Table1[[#This Row],[Data_Compra]],0),"")</f>
        <v>45716</v>
      </c>
      <c r="W281">
        <f>DATEDIF(Table1[[#This Row],[Data_Compra]],Table1[[#This Row],[Data limite]],"D")</f>
        <v>25</v>
      </c>
    </row>
    <row r="282" spans="1:23">
      <c r="A282">
        <v>50096</v>
      </c>
      <c r="B282" t="s">
        <v>412</v>
      </c>
      <c r="C282" t="s">
        <v>401</v>
      </c>
      <c r="D282" t="s">
        <v>433</v>
      </c>
      <c r="E282">
        <v>1115.77</v>
      </c>
      <c r="F282">
        <v>0</v>
      </c>
      <c r="G282">
        <v>1</v>
      </c>
      <c r="H282" t="s">
        <v>427</v>
      </c>
      <c r="I282" t="s">
        <v>437</v>
      </c>
      <c r="J282" t="s">
        <v>398</v>
      </c>
      <c r="K282" s="89">
        <v>45689</v>
      </c>
      <c r="L282">
        <f>YEAR(Table1[[#This Row],[Data_Compra]])</f>
        <v>2025</v>
      </c>
      <c r="M282">
        <f>MONTH(Table1[[#This Row],[Data_Compra]])</f>
        <v>2</v>
      </c>
      <c r="N282" s="93">
        <f>DAY(Table1[[#This Row],[Data_Compra]])</f>
        <v>1</v>
      </c>
      <c r="O282">
        <f>WEEKDAY(Table1[[#This Row],[Data_Compra]],1)</f>
        <v>7</v>
      </c>
      <c r="P282" t="b">
        <f>ISNUMBER(Table1[[#This Row],[Data_Compra]])</f>
        <v>1</v>
      </c>
      <c r="Q282" t="s">
        <v>729</v>
      </c>
      <c r="R282">
        <v>2</v>
      </c>
      <c r="S282" t="s">
        <v>652</v>
      </c>
      <c r="T282" t="b">
        <f>YEAR(Table1[[#This Row],[Data_Compra]])&gt;2024</f>
        <v>1</v>
      </c>
      <c r="U282" t="b">
        <f>IFERROR(AND(ISNUMBER(Table1[[#This Row],[Data_Compra]]),YEAR(Table1[[#This Row],[Data_Compra]])&gt;2000),FALSE)</f>
        <v>1</v>
      </c>
      <c r="V282" s="89">
        <f>IFERROR(EOMONTH(Table1[[#This Row],[Data_Compra]],0),"")</f>
        <v>45716</v>
      </c>
      <c r="W282">
        <f>DATEDIF(Table1[[#This Row],[Data_Compra]],Table1[[#This Row],[Data limite]],"D")</f>
        <v>27</v>
      </c>
    </row>
    <row r="283" spans="1:23">
      <c r="A283">
        <v>22942</v>
      </c>
      <c r="B283" t="s">
        <v>454</v>
      </c>
      <c r="C283" t="s">
        <v>416</v>
      </c>
      <c r="D283" t="s">
        <v>470</v>
      </c>
      <c r="E283">
        <v>214.25</v>
      </c>
      <c r="F283">
        <v>5</v>
      </c>
      <c r="G283">
        <v>1</v>
      </c>
      <c r="H283" t="s">
        <v>409</v>
      </c>
      <c r="I283" t="s">
        <v>437</v>
      </c>
      <c r="J283" t="s">
        <v>398</v>
      </c>
      <c r="K283" s="89">
        <v>45695</v>
      </c>
      <c r="L283">
        <f>YEAR(Table1[[#This Row],[Data_Compra]])</f>
        <v>2025</v>
      </c>
      <c r="M283">
        <f>MONTH(Table1[[#This Row],[Data_Compra]])</f>
        <v>2</v>
      </c>
      <c r="N283" s="93">
        <f>DAY(Table1[[#This Row],[Data_Compra]])</f>
        <v>7</v>
      </c>
      <c r="O283">
        <f>WEEKDAY(Table1[[#This Row],[Data_Compra]],1)</f>
        <v>6</v>
      </c>
      <c r="P283" t="b">
        <f>ISNUMBER(Table1[[#This Row],[Data_Compra]])</f>
        <v>1</v>
      </c>
      <c r="Q283" t="s">
        <v>730</v>
      </c>
      <c r="R283">
        <v>1</v>
      </c>
      <c r="S283" t="s">
        <v>648</v>
      </c>
      <c r="T283" t="b">
        <f>YEAR(Table1[[#This Row],[Data_Compra]])&gt;2024</f>
        <v>1</v>
      </c>
      <c r="U283" t="b">
        <f>IFERROR(AND(ISNUMBER(Table1[[#This Row],[Data_Compra]]),YEAR(Table1[[#This Row],[Data_Compra]])&gt;2000),FALSE)</f>
        <v>1</v>
      </c>
      <c r="V283" s="89">
        <f>IFERROR(EOMONTH(Table1[[#This Row],[Data_Compra]],0),"")</f>
        <v>45716</v>
      </c>
      <c r="W283">
        <f>DATEDIF(Table1[[#This Row],[Data_Compra]],Table1[[#This Row],[Data limite]],"D")</f>
        <v>21</v>
      </c>
    </row>
    <row r="284" spans="1:23">
      <c r="A284">
        <v>27941</v>
      </c>
      <c r="B284" t="s">
        <v>432</v>
      </c>
      <c r="C284" t="s">
        <v>394</v>
      </c>
      <c r="D284" t="s">
        <v>491</v>
      </c>
      <c r="E284">
        <v>1372.15</v>
      </c>
      <c r="F284">
        <v>20</v>
      </c>
      <c r="G284">
        <v>3</v>
      </c>
      <c r="H284" t="s">
        <v>396</v>
      </c>
      <c r="I284" t="s">
        <v>437</v>
      </c>
      <c r="J284" t="s">
        <v>410</v>
      </c>
      <c r="K284" s="89">
        <v>45686</v>
      </c>
      <c r="L284">
        <f>YEAR(Table1[[#This Row],[Data_Compra]])</f>
        <v>2025</v>
      </c>
      <c r="M284">
        <f>MONTH(Table1[[#This Row],[Data_Compra]])</f>
        <v>1</v>
      </c>
      <c r="N284" s="93">
        <f>DAY(Table1[[#This Row],[Data_Compra]])</f>
        <v>29</v>
      </c>
      <c r="O284">
        <f>WEEKDAY(Table1[[#This Row],[Data_Compra]],1)</f>
        <v>4</v>
      </c>
      <c r="P284" t="b">
        <f>ISNUMBER(Table1[[#This Row],[Data_Compra]])</f>
        <v>1</v>
      </c>
      <c r="Q284" t="s">
        <v>731</v>
      </c>
      <c r="R284">
        <v>1</v>
      </c>
      <c r="S284" t="s">
        <v>659</v>
      </c>
      <c r="T284" t="b">
        <f>YEAR(Table1[[#This Row],[Data_Compra]])&gt;2024</f>
        <v>1</v>
      </c>
      <c r="U284" t="b">
        <f>IFERROR(AND(ISNUMBER(Table1[[#This Row],[Data_Compra]]),YEAR(Table1[[#This Row],[Data_Compra]])&gt;2000),FALSE)</f>
        <v>1</v>
      </c>
      <c r="V284" s="89">
        <f>IFERROR(EOMONTH(Table1[[#This Row],[Data_Compra]],0),"")</f>
        <v>45688</v>
      </c>
      <c r="W284">
        <f>DATEDIF(Table1[[#This Row],[Data_Compra]],Table1[[#This Row],[Data limite]],"D")</f>
        <v>2</v>
      </c>
    </row>
    <row r="285" spans="1:23">
      <c r="A285">
        <v>25180</v>
      </c>
      <c r="B285" t="s">
        <v>454</v>
      </c>
      <c r="C285" t="s">
        <v>401</v>
      </c>
      <c r="D285" t="s">
        <v>496</v>
      </c>
      <c r="E285">
        <v>648.99</v>
      </c>
      <c r="F285">
        <v>5</v>
      </c>
      <c r="G285">
        <v>1</v>
      </c>
      <c r="H285" t="s">
        <v>403</v>
      </c>
      <c r="I285" t="s">
        <v>437</v>
      </c>
      <c r="J285" t="s">
        <v>410</v>
      </c>
      <c r="K285" s="89">
        <v>45695</v>
      </c>
      <c r="L285">
        <f>YEAR(Table1[[#This Row],[Data_Compra]])</f>
        <v>2025</v>
      </c>
      <c r="M285">
        <f>MONTH(Table1[[#This Row],[Data_Compra]])</f>
        <v>2</v>
      </c>
      <c r="N285" s="93">
        <f>DAY(Table1[[#This Row],[Data_Compra]])</f>
        <v>7</v>
      </c>
      <c r="O285">
        <f>WEEKDAY(Table1[[#This Row],[Data_Compra]],1)</f>
        <v>6</v>
      </c>
      <c r="P285" t="b">
        <f>ISNUMBER(Table1[[#This Row],[Data_Compra]])</f>
        <v>1</v>
      </c>
      <c r="Q285" t="s">
        <v>732</v>
      </c>
      <c r="R285">
        <v>3</v>
      </c>
      <c r="S285" t="s">
        <v>648</v>
      </c>
      <c r="T285" t="b">
        <f>YEAR(Table1[[#This Row],[Data_Compra]])&gt;2024</f>
        <v>1</v>
      </c>
      <c r="U285" t="b">
        <f>IFERROR(AND(ISNUMBER(Table1[[#This Row],[Data_Compra]]),YEAR(Table1[[#This Row],[Data_Compra]])&gt;2000),FALSE)</f>
        <v>1</v>
      </c>
      <c r="V285" s="89">
        <f>IFERROR(EOMONTH(Table1[[#This Row],[Data_Compra]],0),"")</f>
        <v>45716</v>
      </c>
      <c r="W285">
        <f>DATEDIF(Table1[[#This Row],[Data_Compra]],Table1[[#This Row],[Data limite]],"D")</f>
        <v>21</v>
      </c>
    </row>
    <row r="286" spans="1:23">
      <c r="A286">
        <v>13846</v>
      </c>
      <c r="B286" t="s">
        <v>454</v>
      </c>
      <c r="C286" t="s">
        <v>416</v>
      </c>
      <c r="D286" t="s">
        <v>491</v>
      </c>
      <c r="E286">
        <v>1104.46</v>
      </c>
      <c r="F286">
        <v>5</v>
      </c>
      <c r="G286">
        <v>3</v>
      </c>
      <c r="H286" t="s">
        <v>403</v>
      </c>
      <c r="I286" t="s">
        <v>437</v>
      </c>
      <c r="J286" t="s">
        <v>405</v>
      </c>
      <c r="K286" s="89">
        <v>45688</v>
      </c>
      <c r="L286">
        <f>YEAR(Table1[[#This Row],[Data_Compra]])</f>
        <v>2025</v>
      </c>
      <c r="M286">
        <f>MONTH(Table1[[#This Row],[Data_Compra]])</f>
        <v>1</v>
      </c>
      <c r="N286" s="93">
        <f>DAY(Table1[[#This Row],[Data_Compra]])</f>
        <v>31</v>
      </c>
      <c r="O286">
        <f>WEEKDAY(Table1[[#This Row],[Data_Compra]],1)</f>
        <v>6</v>
      </c>
      <c r="P286" t="b">
        <f>ISNUMBER(Table1[[#This Row],[Data_Compra]])</f>
        <v>1</v>
      </c>
      <c r="Q286" t="s">
        <v>733</v>
      </c>
      <c r="R286">
        <v>1</v>
      </c>
      <c r="S286" t="s">
        <v>655</v>
      </c>
      <c r="T286" t="b">
        <f>YEAR(Table1[[#This Row],[Data_Compra]])&gt;2024</f>
        <v>1</v>
      </c>
      <c r="U286" t="b">
        <f>IFERROR(AND(ISNUMBER(Table1[[#This Row],[Data_Compra]]),YEAR(Table1[[#This Row],[Data_Compra]])&gt;2000),FALSE)</f>
        <v>1</v>
      </c>
      <c r="V286" s="89">
        <f>IFERROR(EOMONTH(Table1[[#This Row],[Data_Compra]],0),"")</f>
        <v>45688</v>
      </c>
      <c r="W286">
        <f>DATEDIF(Table1[[#This Row],[Data_Compra]],Table1[[#This Row],[Data limite]],"D")</f>
        <v>0</v>
      </c>
    </row>
    <row r="287" spans="1:23">
      <c r="A287">
        <v>62320</v>
      </c>
      <c r="B287" t="s">
        <v>528</v>
      </c>
      <c r="C287" t="s">
        <v>510</v>
      </c>
      <c r="D287" t="s">
        <v>402</v>
      </c>
      <c r="E287">
        <v>606.38</v>
      </c>
      <c r="F287">
        <v>15</v>
      </c>
      <c r="G287">
        <v>2</v>
      </c>
      <c r="H287" t="s">
        <v>465</v>
      </c>
      <c r="I287" t="s">
        <v>430</v>
      </c>
      <c r="J287" t="s">
        <v>428</v>
      </c>
      <c r="K287" s="89">
        <v>45697</v>
      </c>
      <c r="L287">
        <f>YEAR(Table1[[#This Row],[Data_Compra]])</f>
        <v>2025</v>
      </c>
      <c r="M287">
        <f>MONTH(Table1[[#This Row],[Data_Compra]])</f>
        <v>2</v>
      </c>
      <c r="N287" s="93">
        <f>DAY(Table1[[#This Row],[Data_Compra]])</f>
        <v>9</v>
      </c>
      <c r="O287">
        <f>WEEKDAY(Table1[[#This Row],[Data_Compra]],1)</f>
        <v>1</v>
      </c>
      <c r="P287" t="b">
        <f>ISNUMBER(Table1[[#This Row],[Data_Compra]])</f>
        <v>1</v>
      </c>
      <c r="Q287" t="s">
        <v>734</v>
      </c>
      <c r="R287">
        <v>1</v>
      </c>
      <c r="S287" t="s">
        <v>659</v>
      </c>
      <c r="T287" t="b">
        <f>YEAR(Table1[[#This Row],[Data_Compra]])&gt;2024</f>
        <v>1</v>
      </c>
      <c r="U287" t="b">
        <f>IFERROR(AND(ISNUMBER(Table1[[#This Row],[Data_Compra]]),YEAR(Table1[[#This Row],[Data_Compra]])&gt;2000),FALSE)</f>
        <v>1</v>
      </c>
      <c r="V287" s="89">
        <f>IFERROR(EOMONTH(Table1[[#This Row],[Data_Compra]],0),"")</f>
        <v>45716</v>
      </c>
      <c r="W287">
        <f>DATEDIF(Table1[[#This Row],[Data_Compra]],Table1[[#This Row],[Data limite]],"D")</f>
        <v>19</v>
      </c>
    </row>
    <row r="288" spans="1:23">
      <c r="A288">
        <v>44096</v>
      </c>
      <c r="B288" t="s">
        <v>507</v>
      </c>
      <c r="C288" t="s">
        <v>413</v>
      </c>
      <c r="D288" t="s">
        <v>426</v>
      </c>
      <c r="E288">
        <v>488.79</v>
      </c>
      <c r="F288">
        <v>15</v>
      </c>
      <c r="G288">
        <v>1</v>
      </c>
      <c r="H288" t="s">
        <v>396</v>
      </c>
      <c r="I288" t="s">
        <v>430</v>
      </c>
      <c r="J288" t="s">
        <v>410</v>
      </c>
      <c r="K288" s="89">
        <v>45693</v>
      </c>
      <c r="L288">
        <f>YEAR(Table1[[#This Row],[Data_Compra]])</f>
        <v>2025</v>
      </c>
      <c r="M288">
        <f>MONTH(Table1[[#This Row],[Data_Compra]])</f>
        <v>2</v>
      </c>
      <c r="N288" s="93">
        <f>DAY(Table1[[#This Row],[Data_Compra]])</f>
        <v>5</v>
      </c>
      <c r="O288">
        <f>WEEKDAY(Table1[[#This Row],[Data_Compra]],1)</f>
        <v>4</v>
      </c>
      <c r="P288" t="b">
        <f>ISNUMBER(Table1[[#This Row],[Data_Compra]])</f>
        <v>1</v>
      </c>
      <c r="Q288" t="s">
        <v>735</v>
      </c>
      <c r="R288">
        <v>2</v>
      </c>
      <c r="S288" t="s">
        <v>655</v>
      </c>
      <c r="T288" t="b">
        <f>YEAR(Table1[[#This Row],[Data_Compra]])&gt;2024</f>
        <v>1</v>
      </c>
      <c r="U288" t="b">
        <f>IFERROR(AND(ISNUMBER(Table1[[#This Row],[Data_Compra]]),YEAR(Table1[[#This Row],[Data_Compra]])&gt;2000),FALSE)</f>
        <v>1</v>
      </c>
      <c r="V288" s="89">
        <f>IFERROR(EOMONTH(Table1[[#This Row],[Data_Compra]],0),"")</f>
        <v>45716</v>
      </c>
      <c r="W288">
        <f>DATEDIF(Table1[[#This Row],[Data_Compra]],Table1[[#This Row],[Data limite]],"D")</f>
        <v>23</v>
      </c>
    </row>
    <row r="289" spans="1:23">
      <c r="A289">
        <v>24473</v>
      </c>
      <c r="B289" t="s">
        <v>412</v>
      </c>
      <c r="C289" t="s">
        <v>401</v>
      </c>
      <c r="D289" t="s">
        <v>496</v>
      </c>
      <c r="E289">
        <v>526.19000000000005</v>
      </c>
      <c r="F289">
        <v>20</v>
      </c>
      <c r="G289">
        <v>3</v>
      </c>
      <c r="H289" t="s">
        <v>465</v>
      </c>
      <c r="I289" t="s">
        <v>397</v>
      </c>
      <c r="J289" t="s">
        <v>410</v>
      </c>
      <c r="K289" s="89">
        <v>45688</v>
      </c>
      <c r="L289">
        <f>YEAR(Table1[[#This Row],[Data_Compra]])</f>
        <v>2025</v>
      </c>
      <c r="M289">
        <f>MONTH(Table1[[#This Row],[Data_Compra]])</f>
        <v>1</v>
      </c>
      <c r="N289" s="93">
        <f>DAY(Table1[[#This Row],[Data_Compra]])</f>
        <v>31</v>
      </c>
      <c r="O289">
        <f>WEEKDAY(Table1[[#This Row],[Data_Compra]],1)</f>
        <v>6</v>
      </c>
      <c r="P289" t="b">
        <f>ISNUMBER(Table1[[#This Row],[Data_Compra]])</f>
        <v>1</v>
      </c>
      <c r="Q289" t="s">
        <v>736</v>
      </c>
      <c r="R289">
        <v>2</v>
      </c>
      <c r="S289" t="s">
        <v>652</v>
      </c>
      <c r="T289" t="b">
        <f>YEAR(Table1[[#This Row],[Data_Compra]])&gt;2024</f>
        <v>1</v>
      </c>
      <c r="U289" t="b">
        <f>IFERROR(AND(ISNUMBER(Table1[[#This Row],[Data_Compra]]),YEAR(Table1[[#This Row],[Data_Compra]])&gt;2000),FALSE)</f>
        <v>1</v>
      </c>
      <c r="V289" s="89">
        <f>IFERROR(EOMONTH(Table1[[#This Row],[Data_Compra]],0),"")</f>
        <v>45688</v>
      </c>
      <c r="W289">
        <f>DATEDIF(Table1[[#This Row],[Data_Compra]],Table1[[#This Row],[Data limite]],"D")</f>
        <v>0</v>
      </c>
    </row>
    <row r="290" spans="1:23">
      <c r="A290">
        <v>78767</v>
      </c>
      <c r="B290" t="s">
        <v>507</v>
      </c>
      <c r="C290" t="s">
        <v>408</v>
      </c>
      <c r="D290" t="s">
        <v>436</v>
      </c>
      <c r="E290">
        <v>367.35</v>
      </c>
      <c r="F290">
        <v>10</v>
      </c>
      <c r="G290">
        <v>1</v>
      </c>
      <c r="H290" t="s">
        <v>465</v>
      </c>
      <c r="I290" t="s">
        <v>430</v>
      </c>
      <c r="J290" t="s">
        <v>428</v>
      </c>
      <c r="K290" s="89">
        <v>45689</v>
      </c>
      <c r="L290">
        <f>YEAR(Table1[[#This Row],[Data_Compra]])</f>
        <v>2025</v>
      </c>
      <c r="M290">
        <f>MONTH(Table1[[#This Row],[Data_Compra]])</f>
        <v>2</v>
      </c>
      <c r="N290" s="93">
        <f>DAY(Table1[[#This Row],[Data_Compra]])</f>
        <v>1</v>
      </c>
      <c r="O290">
        <f>WEEKDAY(Table1[[#This Row],[Data_Compra]],1)</f>
        <v>7</v>
      </c>
      <c r="P290" t="b">
        <f>ISNUMBER(Table1[[#This Row],[Data_Compra]])</f>
        <v>1</v>
      </c>
      <c r="Q290" t="s">
        <v>737</v>
      </c>
      <c r="R290">
        <v>2</v>
      </c>
      <c r="S290" t="s">
        <v>652</v>
      </c>
      <c r="T290" t="b">
        <f>YEAR(Table1[[#This Row],[Data_Compra]])&gt;2024</f>
        <v>1</v>
      </c>
      <c r="U290" t="b">
        <f>IFERROR(AND(ISNUMBER(Table1[[#This Row],[Data_Compra]]),YEAR(Table1[[#This Row],[Data_Compra]])&gt;2000),FALSE)</f>
        <v>1</v>
      </c>
      <c r="V290" s="89">
        <f>IFERROR(EOMONTH(Table1[[#This Row],[Data_Compra]],0),"")</f>
        <v>45716</v>
      </c>
      <c r="W290">
        <f>DATEDIF(Table1[[#This Row],[Data_Compra]],Table1[[#This Row],[Data limite]],"D")</f>
        <v>27</v>
      </c>
    </row>
    <row r="291" spans="1:23">
      <c r="A291">
        <v>49005</v>
      </c>
      <c r="B291" t="s">
        <v>432</v>
      </c>
      <c r="C291" t="s">
        <v>455</v>
      </c>
      <c r="D291" t="s">
        <v>395</v>
      </c>
      <c r="E291">
        <v>110.27</v>
      </c>
      <c r="F291">
        <v>5</v>
      </c>
      <c r="G291">
        <v>3</v>
      </c>
      <c r="H291" t="s">
        <v>396</v>
      </c>
      <c r="I291" t="s">
        <v>397</v>
      </c>
      <c r="J291" t="s">
        <v>398</v>
      </c>
      <c r="K291" s="89">
        <v>45691</v>
      </c>
      <c r="L291">
        <f>YEAR(Table1[[#This Row],[Data_Compra]])</f>
        <v>2025</v>
      </c>
      <c r="M291">
        <f>MONTH(Table1[[#This Row],[Data_Compra]])</f>
        <v>2</v>
      </c>
      <c r="N291" s="93">
        <f>DAY(Table1[[#This Row],[Data_Compra]])</f>
        <v>3</v>
      </c>
      <c r="O291">
        <f>WEEKDAY(Table1[[#This Row],[Data_Compra]],1)</f>
        <v>2</v>
      </c>
      <c r="P291" t="b">
        <f>ISNUMBER(Table1[[#This Row],[Data_Compra]])</f>
        <v>1</v>
      </c>
      <c r="Q291" t="s">
        <v>738</v>
      </c>
      <c r="R291">
        <v>3</v>
      </c>
      <c r="S291" t="s">
        <v>650</v>
      </c>
      <c r="T291" t="b">
        <f>YEAR(Table1[[#This Row],[Data_Compra]])&gt;2024</f>
        <v>1</v>
      </c>
      <c r="U291" t="b">
        <f>IFERROR(AND(ISNUMBER(Table1[[#This Row],[Data_Compra]]),YEAR(Table1[[#This Row],[Data_Compra]])&gt;2000),FALSE)</f>
        <v>1</v>
      </c>
      <c r="V291" s="89">
        <f>IFERROR(EOMONTH(Table1[[#This Row],[Data_Compra]],0),"")</f>
        <v>45716</v>
      </c>
      <c r="W291">
        <f>DATEDIF(Table1[[#This Row],[Data_Compra]],Table1[[#This Row],[Data limite]],"D")</f>
        <v>25</v>
      </c>
    </row>
    <row r="292" spans="1:23">
      <c r="A292">
        <v>45008</v>
      </c>
      <c r="B292" t="s">
        <v>432</v>
      </c>
      <c r="C292" t="s">
        <v>394</v>
      </c>
      <c r="D292" t="s">
        <v>433</v>
      </c>
      <c r="E292">
        <v>450.26</v>
      </c>
      <c r="F292">
        <v>15</v>
      </c>
      <c r="G292">
        <v>2</v>
      </c>
      <c r="H292" t="s">
        <v>427</v>
      </c>
      <c r="I292" t="s">
        <v>404</v>
      </c>
      <c r="J292" t="s">
        <v>410</v>
      </c>
      <c r="K292" s="89">
        <v>45701</v>
      </c>
      <c r="L292">
        <f>YEAR(Table1[[#This Row],[Data_Compra]])</f>
        <v>2025</v>
      </c>
      <c r="M292">
        <f>MONTH(Table1[[#This Row],[Data_Compra]])</f>
        <v>2</v>
      </c>
      <c r="N292" s="93">
        <f>DAY(Table1[[#This Row],[Data_Compra]])</f>
        <v>13</v>
      </c>
      <c r="O292">
        <f>WEEKDAY(Table1[[#This Row],[Data_Compra]],1)</f>
        <v>5</v>
      </c>
      <c r="P292" t="b">
        <f>ISNUMBER(Table1[[#This Row],[Data_Compra]])</f>
        <v>1</v>
      </c>
      <c r="Q292" t="s">
        <v>739</v>
      </c>
      <c r="R292">
        <v>3</v>
      </c>
      <c r="S292" t="s">
        <v>652</v>
      </c>
      <c r="T292" t="b">
        <f>YEAR(Table1[[#This Row],[Data_Compra]])&gt;2024</f>
        <v>1</v>
      </c>
      <c r="U292" t="b">
        <f>IFERROR(AND(ISNUMBER(Table1[[#This Row],[Data_Compra]]),YEAR(Table1[[#This Row],[Data_Compra]])&gt;2000),FALSE)</f>
        <v>1</v>
      </c>
      <c r="V292" s="89">
        <f>IFERROR(EOMONTH(Table1[[#This Row],[Data_Compra]],0),"")</f>
        <v>45716</v>
      </c>
      <c r="W292">
        <f>DATEDIF(Table1[[#This Row],[Data_Compra]],Table1[[#This Row],[Data limite]],"D")</f>
        <v>15</v>
      </c>
    </row>
    <row r="293" spans="1:23">
      <c r="A293">
        <v>24164</v>
      </c>
      <c r="B293" t="s">
        <v>400</v>
      </c>
      <c r="C293" t="s">
        <v>510</v>
      </c>
      <c r="D293" t="s">
        <v>395</v>
      </c>
      <c r="E293">
        <v>1236.23</v>
      </c>
      <c r="F293">
        <v>20</v>
      </c>
      <c r="G293">
        <v>3</v>
      </c>
      <c r="H293" t="s">
        <v>409</v>
      </c>
      <c r="I293" t="s">
        <v>404</v>
      </c>
      <c r="J293" t="s">
        <v>405</v>
      </c>
      <c r="K293" s="89">
        <v>45686</v>
      </c>
      <c r="L293">
        <f>YEAR(Table1[[#This Row],[Data_Compra]])</f>
        <v>2025</v>
      </c>
      <c r="M293">
        <f>MONTH(Table1[[#This Row],[Data_Compra]])</f>
        <v>1</v>
      </c>
      <c r="N293" s="93">
        <f>DAY(Table1[[#This Row],[Data_Compra]])</f>
        <v>29</v>
      </c>
      <c r="O293">
        <f>WEEKDAY(Table1[[#This Row],[Data_Compra]],1)</f>
        <v>4</v>
      </c>
      <c r="P293" t="b">
        <f>ISNUMBER(Table1[[#This Row],[Data_Compra]])</f>
        <v>1</v>
      </c>
      <c r="Q293" t="s">
        <v>740</v>
      </c>
      <c r="R293">
        <v>2</v>
      </c>
      <c r="S293" t="s">
        <v>655</v>
      </c>
      <c r="T293" t="b">
        <f>YEAR(Table1[[#This Row],[Data_Compra]])&gt;2024</f>
        <v>1</v>
      </c>
      <c r="U293" t="b">
        <f>IFERROR(AND(ISNUMBER(Table1[[#This Row],[Data_Compra]]),YEAR(Table1[[#This Row],[Data_Compra]])&gt;2000),FALSE)</f>
        <v>1</v>
      </c>
      <c r="V293" s="89">
        <f>IFERROR(EOMONTH(Table1[[#This Row],[Data_Compra]],0),"")</f>
        <v>45688</v>
      </c>
      <c r="W293">
        <f>DATEDIF(Table1[[#This Row],[Data_Compra]],Table1[[#This Row],[Data limite]],"D")</f>
        <v>2</v>
      </c>
    </row>
    <row r="294" spans="1:23">
      <c r="A294">
        <v>66983</v>
      </c>
      <c r="B294" t="s">
        <v>432</v>
      </c>
      <c r="C294" t="s">
        <v>455</v>
      </c>
      <c r="D294" t="s">
        <v>402</v>
      </c>
      <c r="E294">
        <v>834</v>
      </c>
      <c r="F294">
        <v>5</v>
      </c>
      <c r="G294">
        <v>1</v>
      </c>
      <c r="H294" t="s">
        <v>422</v>
      </c>
      <c r="I294" t="s">
        <v>397</v>
      </c>
      <c r="J294" t="s">
        <v>428</v>
      </c>
      <c r="K294" s="89">
        <v>45708</v>
      </c>
      <c r="L294">
        <f>YEAR(Table1[[#This Row],[Data_Compra]])</f>
        <v>2025</v>
      </c>
      <c r="M294">
        <f>MONTH(Table1[[#This Row],[Data_Compra]])</f>
        <v>2</v>
      </c>
      <c r="N294" s="93">
        <f>DAY(Table1[[#This Row],[Data_Compra]])</f>
        <v>20</v>
      </c>
      <c r="O294">
        <f>WEEKDAY(Table1[[#This Row],[Data_Compra]],1)</f>
        <v>5</v>
      </c>
      <c r="P294" t="b">
        <f>ISNUMBER(Table1[[#This Row],[Data_Compra]])</f>
        <v>1</v>
      </c>
      <c r="Q294" t="s">
        <v>741</v>
      </c>
      <c r="R294">
        <v>3</v>
      </c>
      <c r="S294" t="s">
        <v>659</v>
      </c>
      <c r="T294" t="b">
        <f>YEAR(Table1[[#This Row],[Data_Compra]])&gt;2024</f>
        <v>1</v>
      </c>
      <c r="U294" t="b">
        <f>IFERROR(AND(ISNUMBER(Table1[[#This Row],[Data_Compra]]),YEAR(Table1[[#This Row],[Data_Compra]])&gt;2000),FALSE)</f>
        <v>1</v>
      </c>
      <c r="V294" s="89">
        <f>IFERROR(EOMONTH(Table1[[#This Row],[Data_Compra]],0),"")</f>
        <v>45716</v>
      </c>
      <c r="W294">
        <f>DATEDIF(Table1[[#This Row],[Data_Compra]],Table1[[#This Row],[Data limite]],"D")</f>
        <v>8</v>
      </c>
    </row>
    <row r="295" spans="1:23">
      <c r="A295">
        <v>58333</v>
      </c>
      <c r="B295" t="s">
        <v>432</v>
      </c>
      <c r="C295" t="s">
        <v>421</v>
      </c>
      <c r="D295" t="s">
        <v>414</v>
      </c>
      <c r="E295">
        <v>1292.08</v>
      </c>
      <c r="F295">
        <v>15</v>
      </c>
      <c r="G295">
        <v>3</v>
      </c>
      <c r="H295" t="s">
        <v>409</v>
      </c>
      <c r="I295" t="s">
        <v>430</v>
      </c>
      <c r="J295" t="s">
        <v>398</v>
      </c>
      <c r="K295" s="89">
        <v>45705</v>
      </c>
      <c r="L295">
        <f>YEAR(Table1[[#This Row],[Data_Compra]])</f>
        <v>2025</v>
      </c>
      <c r="M295">
        <f>MONTH(Table1[[#This Row],[Data_Compra]])</f>
        <v>2</v>
      </c>
      <c r="N295" s="93">
        <f>DAY(Table1[[#This Row],[Data_Compra]])</f>
        <v>17</v>
      </c>
      <c r="O295">
        <f>WEEKDAY(Table1[[#This Row],[Data_Compra]],1)</f>
        <v>2</v>
      </c>
      <c r="P295" t="b">
        <f>ISNUMBER(Table1[[#This Row],[Data_Compra]])</f>
        <v>1</v>
      </c>
      <c r="Q295" t="s">
        <v>742</v>
      </c>
      <c r="R295">
        <v>3</v>
      </c>
      <c r="S295" t="s">
        <v>659</v>
      </c>
      <c r="T295" t="b">
        <f>YEAR(Table1[[#This Row],[Data_Compra]])&gt;2024</f>
        <v>1</v>
      </c>
      <c r="U295" t="b">
        <f>IFERROR(AND(ISNUMBER(Table1[[#This Row],[Data_Compra]]),YEAR(Table1[[#This Row],[Data_Compra]])&gt;2000),FALSE)</f>
        <v>1</v>
      </c>
      <c r="V295" s="89">
        <f>IFERROR(EOMONTH(Table1[[#This Row],[Data_Compra]],0),"")</f>
        <v>45716</v>
      </c>
      <c r="W295">
        <f>DATEDIF(Table1[[#This Row],[Data_Compra]],Table1[[#This Row],[Data limite]],"D")</f>
        <v>11</v>
      </c>
    </row>
    <row r="296" spans="1:23">
      <c r="A296">
        <v>92029</v>
      </c>
      <c r="B296" t="s">
        <v>432</v>
      </c>
      <c r="C296" t="s">
        <v>394</v>
      </c>
      <c r="D296" t="s">
        <v>491</v>
      </c>
      <c r="E296">
        <v>671.82</v>
      </c>
      <c r="F296">
        <v>5</v>
      </c>
      <c r="G296">
        <v>3</v>
      </c>
      <c r="H296" t="s">
        <v>403</v>
      </c>
      <c r="I296" t="s">
        <v>430</v>
      </c>
      <c r="J296" t="s">
        <v>398</v>
      </c>
      <c r="K296" s="89">
        <v>45683</v>
      </c>
      <c r="L296">
        <f>YEAR(Table1[[#This Row],[Data_Compra]])</f>
        <v>2025</v>
      </c>
      <c r="M296">
        <f>MONTH(Table1[[#This Row],[Data_Compra]])</f>
        <v>1</v>
      </c>
      <c r="N296" s="93">
        <f>DAY(Table1[[#This Row],[Data_Compra]])</f>
        <v>26</v>
      </c>
      <c r="O296">
        <f>WEEKDAY(Table1[[#This Row],[Data_Compra]],1)</f>
        <v>1</v>
      </c>
      <c r="P296" t="b">
        <f>ISNUMBER(Table1[[#This Row],[Data_Compra]])</f>
        <v>1</v>
      </c>
      <c r="Q296" t="s">
        <v>743</v>
      </c>
      <c r="R296">
        <v>2</v>
      </c>
      <c r="S296" t="s">
        <v>659</v>
      </c>
      <c r="T296" t="b">
        <f>YEAR(Table1[[#This Row],[Data_Compra]])&gt;2024</f>
        <v>1</v>
      </c>
      <c r="U296" t="b">
        <f>IFERROR(AND(ISNUMBER(Table1[[#This Row],[Data_Compra]]),YEAR(Table1[[#This Row],[Data_Compra]])&gt;2000),FALSE)</f>
        <v>1</v>
      </c>
      <c r="V296" s="89">
        <f>IFERROR(EOMONTH(Table1[[#This Row],[Data_Compra]],0),"")</f>
        <v>45688</v>
      </c>
      <c r="W296">
        <f>DATEDIF(Table1[[#This Row],[Data_Compra]],Table1[[#This Row],[Data limite]],"D")</f>
        <v>5</v>
      </c>
    </row>
    <row r="297" spans="1:23">
      <c r="A297">
        <v>47436</v>
      </c>
      <c r="B297" t="s">
        <v>528</v>
      </c>
      <c r="C297" t="s">
        <v>515</v>
      </c>
      <c r="D297" t="s">
        <v>419</v>
      </c>
      <c r="E297">
        <v>966.12</v>
      </c>
      <c r="F297">
        <v>20</v>
      </c>
      <c r="G297">
        <v>1</v>
      </c>
      <c r="H297" t="s">
        <v>403</v>
      </c>
      <c r="I297" t="s">
        <v>437</v>
      </c>
      <c r="J297" t="s">
        <v>398</v>
      </c>
      <c r="K297" s="89">
        <v>45704</v>
      </c>
      <c r="L297">
        <f>YEAR(Table1[[#This Row],[Data_Compra]])</f>
        <v>2025</v>
      </c>
      <c r="M297">
        <f>MONTH(Table1[[#This Row],[Data_Compra]])</f>
        <v>2</v>
      </c>
      <c r="N297" s="93">
        <f>DAY(Table1[[#This Row],[Data_Compra]])</f>
        <v>16</v>
      </c>
      <c r="O297">
        <f>WEEKDAY(Table1[[#This Row],[Data_Compra]],1)</f>
        <v>1</v>
      </c>
      <c r="P297" t="b">
        <f>ISNUMBER(Table1[[#This Row],[Data_Compra]])</f>
        <v>1</v>
      </c>
      <c r="Q297" t="s">
        <v>744</v>
      </c>
      <c r="R297">
        <v>2</v>
      </c>
      <c r="S297" t="s">
        <v>652</v>
      </c>
      <c r="T297" t="b">
        <f>YEAR(Table1[[#This Row],[Data_Compra]])&gt;2024</f>
        <v>1</v>
      </c>
      <c r="U297" t="b">
        <f>IFERROR(AND(ISNUMBER(Table1[[#This Row],[Data_Compra]]),YEAR(Table1[[#This Row],[Data_Compra]])&gt;2000),FALSE)</f>
        <v>1</v>
      </c>
      <c r="V297" s="89">
        <f>IFERROR(EOMONTH(Table1[[#This Row],[Data_Compra]],0),"")</f>
        <v>45716</v>
      </c>
      <c r="W297">
        <f>DATEDIF(Table1[[#This Row],[Data_Compra]],Table1[[#This Row],[Data limite]],"D")</f>
        <v>12</v>
      </c>
    </row>
    <row r="298" spans="1:23">
      <c r="A298">
        <v>75734</v>
      </c>
      <c r="B298" t="s">
        <v>432</v>
      </c>
      <c r="C298" t="s">
        <v>515</v>
      </c>
      <c r="D298" t="s">
        <v>470</v>
      </c>
      <c r="E298">
        <v>1300.48</v>
      </c>
      <c r="F298">
        <v>20</v>
      </c>
      <c r="G298">
        <v>2</v>
      </c>
      <c r="H298" t="s">
        <v>409</v>
      </c>
      <c r="I298" t="s">
        <v>437</v>
      </c>
      <c r="J298" t="s">
        <v>398</v>
      </c>
      <c r="K298" s="89">
        <v>45711</v>
      </c>
      <c r="L298">
        <f>YEAR(Table1[[#This Row],[Data_Compra]])</f>
        <v>2025</v>
      </c>
      <c r="M298">
        <f>MONTH(Table1[[#This Row],[Data_Compra]])</f>
        <v>2</v>
      </c>
      <c r="N298" s="93">
        <f>DAY(Table1[[#This Row],[Data_Compra]])</f>
        <v>23</v>
      </c>
      <c r="O298">
        <f>WEEKDAY(Table1[[#This Row],[Data_Compra]],1)</f>
        <v>1</v>
      </c>
      <c r="P298" t="b">
        <f>ISNUMBER(Table1[[#This Row],[Data_Compra]])</f>
        <v>1</v>
      </c>
      <c r="Q298" t="s">
        <v>745</v>
      </c>
      <c r="R298">
        <v>2</v>
      </c>
      <c r="S298" t="s">
        <v>659</v>
      </c>
      <c r="T298" t="b">
        <f>YEAR(Table1[[#This Row],[Data_Compra]])&gt;2024</f>
        <v>1</v>
      </c>
      <c r="U298" t="b">
        <f>IFERROR(AND(ISNUMBER(Table1[[#This Row],[Data_Compra]]),YEAR(Table1[[#This Row],[Data_Compra]])&gt;2000),FALSE)</f>
        <v>1</v>
      </c>
      <c r="V298" s="89">
        <f>IFERROR(EOMONTH(Table1[[#This Row],[Data_Compra]],0),"")</f>
        <v>45716</v>
      </c>
      <c r="W298">
        <f>DATEDIF(Table1[[#This Row],[Data_Compra]],Table1[[#This Row],[Data limite]],"D")</f>
        <v>5</v>
      </c>
    </row>
    <row r="299" spans="1:23">
      <c r="A299">
        <v>39863</v>
      </c>
      <c r="B299" t="s">
        <v>454</v>
      </c>
      <c r="C299" t="s">
        <v>394</v>
      </c>
      <c r="D299" t="s">
        <v>491</v>
      </c>
      <c r="E299">
        <v>934.54</v>
      </c>
      <c r="F299">
        <v>15</v>
      </c>
      <c r="G299">
        <v>2</v>
      </c>
      <c r="H299" t="s">
        <v>396</v>
      </c>
      <c r="I299" t="s">
        <v>404</v>
      </c>
      <c r="J299" t="s">
        <v>405</v>
      </c>
      <c r="K299" s="89">
        <v>45702</v>
      </c>
      <c r="L299">
        <f>YEAR(Table1[[#This Row],[Data_Compra]])</f>
        <v>2025</v>
      </c>
      <c r="M299">
        <f>MONTH(Table1[[#This Row],[Data_Compra]])</f>
        <v>2</v>
      </c>
      <c r="N299" s="93">
        <f>DAY(Table1[[#This Row],[Data_Compra]])</f>
        <v>14</v>
      </c>
      <c r="O299">
        <f>WEEKDAY(Table1[[#This Row],[Data_Compra]],1)</f>
        <v>6</v>
      </c>
      <c r="P299" t="b">
        <f>ISNUMBER(Table1[[#This Row],[Data_Compra]])</f>
        <v>1</v>
      </c>
      <c r="Q299" t="s">
        <v>746</v>
      </c>
      <c r="R299">
        <v>2</v>
      </c>
      <c r="S299" t="s">
        <v>655</v>
      </c>
      <c r="T299" t="b">
        <f>YEAR(Table1[[#This Row],[Data_Compra]])&gt;2024</f>
        <v>1</v>
      </c>
      <c r="U299" t="b">
        <f>IFERROR(AND(ISNUMBER(Table1[[#This Row],[Data_Compra]]),YEAR(Table1[[#This Row],[Data_Compra]])&gt;2000),FALSE)</f>
        <v>1</v>
      </c>
      <c r="V299" s="89">
        <f>IFERROR(EOMONTH(Table1[[#This Row],[Data_Compra]],0),"")</f>
        <v>45716</v>
      </c>
      <c r="W299">
        <f>DATEDIF(Table1[[#This Row],[Data_Compra]],Table1[[#This Row],[Data limite]],"D")</f>
        <v>14</v>
      </c>
    </row>
    <row r="300" spans="1:23">
      <c r="A300">
        <v>11999</v>
      </c>
      <c r="B300" t="s">
        <v>507</v>
      </c>
      <c r="C300" t="s">
        <v>416</v>
      </c>
      <c r="D300" t="s">
        <v>433</v>
      </c>
      <c r="E300">
        <v>1138.6300000000001</v>
      </c>
      <c r="F300">
        <v>0</v>
      </c>
      <c r="G300">
        <v>3</v>
      </c>
      <c r="H300" t="s">
        <v>465</v>
      </c>
      <c r="I300" t="s">
        <v>430</v>
      </c>
      <c r="J300" t="s">
        <v>398</v>
      </c>
      <c r="K300" s="89">
        <v>45687</v>
      </c>
      <c r="L300">
        <f>YEAR(Table1[[#This Row],[Data_Compra]])</f>
        <v>2025</v>
      </c>
      <c r="M300">
        <f>MONTH(Table1[[#This Row],[Data_Compra]])</f>
        <v>1</v>
      </c>
      <c r="N300" s="93">
        <f>DAY(Table1[[#This Row],[Data_Compra]])</f>
        <v>30</v>
      </c>
      <c r="O300">
        <f>WEEKDAY(Table1[[#This Row],[Data_Compra]],1)</f>
        <v>5</v>
      </c>
      <c r="P300" t="b">
        <f>ISNUMBER(Table1[[#This Row],[Data_Compra]])</f>
        <v>1</v>
      </c>
      <c r="Q300" t="s">
        <v>747</v>
      </c>
      <c r="R300">
        <v>1</v>
      </c>
      <c r="S300" t="s">
        <v>655</v>
      </c>
      <c r="T300" t="b">
        <f>YEAR(Table1[[#This Row],[Data_Compra]])&gt;2024</f>
        <v>1</v>
      </c>
      <c r="U300" t="b">
        <f>IFERROR(AND(ISNUMBER(Table1[[#This Row],[Data_Compra]]),YEAR(Table1[[#This Row],[Data_Compra]])&gt;2000),FALSE)</f>
        <v>1</v>
      </c>
      <c r="V300" s="89">
        <f>IFERROR(EOMONTH(Table1[[#This Row],[Data_Compra]],0),"")</f>
        <v>45688</v>
      </c>
      <c r="W300">
        <f>DATEDIF(Table1[[#This Row],[Data_Compra]],Table1[[#This Row],[Data limite]],"D")</f>
        <v>1</v>
      </c>
    </row>
    <row r="301" spans="1:23">
      <c r="A301">
        <v>65079</v>
      </c>
      <c r="B301" t="s">
        <v>444</v>
      </c>
      <c r="C301" t="s">
        <v>455</v>
      </c>
      <c r="D301" t="s">
        <v>436</v>
      </c>
      <c r="E301">
        <v>652.23</v>
      </c>
      <c r="F301">
        <v>0</v>
      </c>
      <c r="G301">
        <v>3</v>
      </c>
      <c r="H301" t="s">
        <v>463</v>
      </c>
      <c r="I301" t="s">
        <v>430</v>
      </c>
      <c r="J301" t="s">
        <v>398</v>
      </c>
      <c r="K301" s="89">
        <v>45684</v>
      </c>
      <c r="L301">
        <f>YEAR(Table1[[#This Row],[Data_Compra]])</f>
        <v>2025</v>
      </c>
      <c r="M301">
        <f>MONTH(Table1[[#This Row],[Data_Compra]])</f>
        <v>1</v>
      </c>
      <c r="N301" s="93">
        <f>DAY(Table1[[#This Row],[Data_Compra]])</f>
        <v>27</v>
      </c>
      <c r="O301">
        <f>WEEKDAY(Table1[[#This Row],[Data_Compra]],1)</f>
        <v>2</v>
      </c>
      <c r="P301" t="b">
        <f>ISNUMBER(Table1[[#This Row],[Data_Compra]])</f>
        <v>1</v>
      </c>
      <c r="Q301" t="s">
        <v>748</v>
      </c>
      <c r="R301">
        <v>1</v>
      </c>
      <c r="S301" t="s">
        <v>648</v>
      </c>
      <c r="T301" t="b">
        <f>YEAR(Table1[[#This Row],[Data_Compra]])&gt;2024</f>
        <v>1</v>
      </c>
      <c r="U301" t="b">
        <f>IFERROR(AND(ISNUMBER(Table1[[#This Row],[Data_Compra]]),YEAR(Table1[[#This Row],[Data_Compra]])&gt;2000),FALSE)</f>
        <v>1</v>
      </c>
      <c r="V301" s="89">
        <f>IFERROR(EOMONTH(Table1[[#This Row],[Data_Compra]],0),"")</f>
        <v>45688</v>
      </c>
      <c r="W301">
        <f>DATEDIF(Table1[[#This Row],[Data_Compra]],Table1[[#This Row],[Data limite]],"D")</f>
        <v>4</v>
      </c>
    </row>
    <row r="302" spans="1:23">
      <c r="A302">
        <v>31817</v>
      </c>
      <c r="B302" t="s">
        <v>393</v>
      </c>
      <c r="C302" t="s">
        <v>401</v>
      </c>
      <c r="D302" t="s">
        <v>470</v>
      </c>
      <c r="E302">
        <v>251.6</v>
      </c>
      <c r="F302">
        <v>0</v>
      </c>
      <c r="G302">
        <v>1</v>
      </c>
      <c r="H302" t="s">
        <v>465</v>
      </c>
      <c r="I302" t="s">
        <v>437</v>
      </c>
      <c r="J302" t="s">
        <v>428</v>
      </c>
      <c r="K302" s="89">
        <v>45689</v>
      </c>
      <c r="L302">
        <f>YEAR(Table1[[#This Row],[Data_Compra]])</f>
        <v>2025</v>
      </c>
      <c r="M302">
        <f>MONTH(Table1[[#This Row],[Data_Compra]])</f>
        <v>2</v>
      </c>
      <c r="N302" s="93">
        <f>DAY(Table1[[#This Row],[Data_Compra]])</f>
        <v>1</v>
      </c>
      <c r="O302">
        <f>WEEKDAY(Table1[[#This Row],[Data_Compra]],1)</f>
        <v>7</v>
      </c>
      <c r="P302" t="b">
        <f>ISNUMBER(Table1[[#This Row],[Data_Compra]])</f>
        <v>1</v>
      </c>
      <c r="Q302" t="s">
        <v>749</v>
      </c>
      <c r="R302">
        <v>3</v>
      </c>
      <c r="S302" t="s">
        <v>652</v>
      </c>
      <c r="T302" t="b">
        <f>YEAR(Table1[[#This Row],[Data_Compra]])&gt;2024</f>
        <v>1</v>
      </c>
      <c r="U302" t="b">
        <f>IFERROR(AND(ISNUMBER(Table1[[#This Row],[Data_Compra]]),YEAR(Table1[[#This Row],[Data_Compra]])&gt;2000),FALSE)</f>
        <v>1</v>
      </c>
      <c r="V302" s="89">
        <f>IFERROR(EOMONTH(Table1[[#This Row],[Data_Compra]],0),"")</f>
        <v>45716</v>
      </c>
      <c r="W302">
        <f>DATEDIF(Table1[[#This Row],[Data_Compra]],Table1[[#This Row],[Data limite]],"D")</f>
        <v>27</v>
      </c>
    </row>
    <row r="303" spans="1:23">
      <c r="A303">
        <v>15945</v>
      </c>
      <c r="B303" t="s">
        <v>444</v>
      </c>
      <c r="C303" t="s">
        <v>421</v>
      </c>
      <c r="D303" t="s">
        <v>491</v>
      </c>
      <c r="E303">
        <v>519.78</v>
      </c>
      <c r="F303">
        <v>20</v>
      </c>
      <c r="G303">
        <v>1</v>
      </c>
      <c r="H303" t="s">
        <v>422</v>
      </c>
      <c r="I303" t="s">
        <v>397</v>
      </c>
      <c r="J303" t="s">
        <v>428</v>
      </c>
      <c r="K303" s="89">
        <v>45710</v>
      </c>
      <c r="L303">
        <f>YEAR(Table1[[#This Row],[Data_Compra]])</f>
        <v>2025</v>
      </c>
      <c r="M303">
        <f>MONTH(Table1[[#This Row],[Data_Compra]])</f>
        <v>2</v>
      </c>
      <c r="N303" s="93">
        <f>DAY(Table1[[#This Row],[Data_Compra]])</f>
        <v>22</v>
      </c>
      <c r="O303">
        <f>WEEKDAY(Table1[[#This Row],[Data_Compra]],1)</f>
        <v>7</v>
      </c>
      <c r="P303" t="b">
        <f>ISNUMBER(Table1[[#This Row],[Data_Compra]])</f>
        <v>1</v>
      </c>
      <c r="Q303" t="s">
        <v>750</v>
      </c>
      <c r="R303">
        <v>3</v>
      </c>
      <c r="S303" t="s">
        <v>659</v>
      </c>
      <c r="T303" t="b">
        <f>YEAR(Table1[[#This Row],[Data_Compra]])&gt;2024</f>
        <v>1</v>
      </c>
      <c r="U303" t="b">
        <f>IFERROR(AND(ISNUMBER(Table1[[#This Row],[Data_Compra]]),YEAR(Table1[[#This Row],[Data_Compra]])&gt;2000),FALSE)</f>
        <v>1</v>
      </c>
      <c r="V303" s="89">
        <f>IFERROR(EOMONTH(Table1[[#This Row],[Data_Compra]],0),"")</f>
        <v>45716</v>
      </c>
      <c r="W303">
        <f>DATEDIF(Table1[[#This Row],[Data_Compra]],Table1[[#This Row],[Data limite]],"D")</f>
        <v>6</v>
      </c>
    </row>
    <row r="304" spans="1:23">
      <c r="A304">
        <v>52528</v>
      </c>
      <c r="B304" t="s">
        <v>400</v>
      </c>
      <c r="C304" t="s">
        <v>455</v>
      </c>
      <c r="D304" t="s">
        <v>419</v>
      </c>
      <c r="E304">
        <v>257.44</v>
      </c>
      <c r="F304">
        <v>10</v>
      </c>
      <c r="G304">
        <v>3</v>
      </c>
      <c r="H304" t="s">
        <v>422</v>
      </c>
      <c r="I304" t="s">
        <v>404</v>
      </c>
      <c r="J304" t="s">
        <v>410</v>
      </c>
      <c r="K304" s="89">
        <v>45707</v>
      </c>
      <c r="L304">
        <f>YEAR(Table1[[#This Row],[Data_Compra]])</f>
        <v>2025</v>
      </c>
      <c r="M304">
        <f>MONTH(Table1[[#This Row],[Data_Compra]])</f>
        <v>2</v>
      </c>
      <c r="N304" s="93">
        <f>DAY(Table1[[#This Row],[Data_Compra]])</f>
        <v>19</v>
      </c>
      <c r="O304">
        <f>WEEKDAY(Table1[[#This Row],[Data_Compra]],1)</f>
        <v>4</v>
      </c>
      <c r="P304" t="b">
        <f>ISNUMBER(Table1[[#This Row],[Data_Compra]])</f>
        <v>1</v>
      </c>
      <c r="Q304" t="s">
        <v>751</v>
      </c>
      <c r="R304">
        <v>3</v>
      </c>
      <c r="S304" t="s">
        <v>650</v>
      </c>
      <c r="T304" t="b">
        <f>YEAR(Table1[[#This Row],[Data_Compra]])&gt;2024</f>
        <v>1</v>
      </c>
      <c r="U304" t="b">
        <f>IFERROR(AND(ISNUMBER(Table1[[#This Row],[Data_Compra]]),YEAR(Table1[[#This Row],[Data_Compra]])&gt;2000),FALSE)</f>
        <v>1</v>
      </c>
      <c r="V304" s="89">
        <f>IFERROR(EOMONTH(Table1[[#This Row],[Data_Compra]],0),"")</f>
        <v>45716</v>
      </c>
      <c r="W304">
        <f>DATEDIF(Table1[[#This Row],[Data_Compra]],Table1[[#This Row],[Data limite]],"D")</f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EBFA-50A2-4E90-8314-5129B29F29D5}">
  <dimension ref="A1:A51"/>
  <sheetViews>
    <sheetView tabSelected="1" workbookViewId="0"/>
  </sheetViews>
  <sheetFormatPr defaultRowHeight="15"/>
  <cols>
    <col min="2" max="2" width="42.28515625" customWidth="1"/>
    <col min="3" max="3" width="43.28515625" customWidth="1"/>
  </cols>
  <sheetData>
    <row r="1" spans="1:1">
      <c r="A1" t="s">
        <v>752</v>
      </c>
    </row>
    <row r="2" spans="1:1">
      <c r="A2" t="s">
        <v>753</v>
      </c>
    </row>
    <row r="3" spans="1:1">
      <c r="A3" t="s">
        <v>754</v>
      </c>
    </row>
    <row r="4" spans="1:1" ht="15" customHeight="1">
      <c r="A4" t="s">
        <v>755</v>
      </c>
    </row>
    <row r="5" spans="1:1">
      <c r="A5" t="s">
        <v>756</v>
      </c>
    </row>
    <row r="6" spans="1:1">
      <c r="A6" t="s">
        <v>757</v>
      </c>
    </row>
    <row r="7" spans="1:1">
      <c r="A7" t="s">
        <v>758</v>
      </c>
    </row>
    <row r="8" spans="1:1">
      <c r="A8" t="s">
        <v>759</v>
      </c>
    </row>
    <row r="9" spans="1:1">
      <c r="A9" t="s">
        <v>760</v>
      </c>
    </row>
    <row r="10" spans="1:1">
      <c r="A10" t="s">
        <v>761</v>
      </c>
    </row>
    <row r="11" spans="1:1">
      <c r="A11" t="s">
        <v>762</v>
      </c>
    </row>
    <row r="12" spans="1:1">
      <c r="A12" t="s">
        <v>763</v>
      </c>
    </row>
    <row r="13" spans="1:1">
      <c r="A13" t="s">
        <v>764</v>
      </c>
    </row>
    <row r="14" spans="1:1">
      <c r="A14" t="s">
        <v>765</v>
      </c>
    </row>
    <row r="15" spans="1:1">
      <c r="A15" t="s">
        <v>766</v>
      </c>
    </row>
    <row r="16" spans="1:1">
      <c r="A16" t="s">
        <v>767</v>
      </c>
    </row>
    <row r="17" spans="1:1">
      <c r="A17" t="s">
        <v>768</v>
      </c>
    </row>
    <row r="18" spans="1:1">
      <c r="A18" t="s">
        <v>769</v>
      </c>
    </row>
    <row r="19" spans="1:1">
      <c r="A19" t="s">
        <v>770</v>
      </c>
    </row>
    <row r="20" spans="1:1">
      <c r="A20" t="s">
        <v>771</v>
      </c>
    </row>
    <row r="21" spans="1:1">
      <c r="A21" t="s">
        <v>772</v>
      </c>
    </row>
    <row r="22" spans="1:1">
      <c r="A22" t="s">
        <v>773</v>
      </c>
    </row>
    <row r="23" spans="1:1">
      <c r="A23" t="s">
        <v>774</v>
      </c>
    </row>
    <row r="24" spans="1:1">
      <c r="A24" t="s">
        <v>775</v>
      </c>
    </row>
    <row r="25" spans="1:1">
      <c r="A25" t="s">
        <v>776</v>
      </c>
    </row>
    <row r="26" spans="1:1">
      <c r="A26" t="s">
        <v>777</v>
      </c>
    </row>
    <row r="27" spans="1:1">
      <c r="A27" t="s">
        <v>778</v>
      </c>
    </row>
    <row r="28" spans="1:1">
      <c r="A28" t="s">
        <v>779</v>
      </c>
    </row>
    <row r="29" spans="1:1">
      <c r="A29" t="s">
        <v>780</v>
      </c>
    </row>
    <row r="30" spans="1:1">
      <c r="A30" t="s">
        <v>781</v>
      </c>
    </row>
    <row r="31" spans="1:1">
      <c r="A31" t="s">
        <v>782</v>
      </c>
    </row>
    <row r="32" spans="1:1">
      <c r="A32" t="s">
        <v>783</v>
      </c>
    </row>
    <row r="33" spans="1:1">
      <c r="A33" t="s">
        <v>784</v>
      </c>
    </row>
    <row r="34" spans="1:1">
      <c r="A34" t="s">
        <v>785</v>
      </c>
    </row>
    <row r="35" spans="1:1">
      <c r="A35" t="s">
        <v>786</v>
      </c>
    </row>
    <row r="36" spans="1:1">
      <c r="A36" t="s">
        <v>787</v>
      </c>
    </row>
    <row r="37" spans="1:1">
      <c r="A37" t="s">
        <v>788</v>
      </c>
    </row>
    <row r="38" spans="1:1">
      <c r="A38" t="s">
        <v>789</v>
      </c>
    </row>
    <row r="39" spans="1:1">
      <c r="A39" t="s">
        <v>790</v>
      </c>
    </row>
    <row r="40" spans="1:1">
      <c r="A40" t="s">
        <v>791</v>
      </c>
    </row>
    <row r="41" spans="1:1">
      <c r="A41" t="s">
        <v>792</v>
      </c>
    </row>
    <row r="42" spans="1:1">
      <c r="A42" t="s">
        <v>793</v>
      </c>
    </row>
    <row r="43" spans="1:1">
      <c r="A43" t="s">
        <v>794</v>
      </c>
    </row>
    <row r="44" spans="1:1">
      <c r="A44" t="s">
        <v>795</v>
      </c>
    </row>
    <row r="45" spans="1:1">
      <c r="A45" t="s">
        <v>796</v>
      </c>
    </row>
    <row r="46" spans="1:1">
      <c r="A46" t="s">
        <v>797</v>
      </c>
    </row>
    <row r="47" spans="1:1">
      <c r="A47" t="s">
        <v>798</v>
      </c>
    </row>
    <row r="48" spans="1:1">
      <c r="A48" t="s">
        <v>799</v>
      </c>
    </row>
    <row r="49" spans="1:1">
      <c r="A49" t="s">
        <v>800</v>
      </c>
    </row>
    <row r="50" spans="1:1">
      <c r="A50" t="s">
        <v>801</v>
      </c>
    </row>
    <row r="51" spans="1:1">
      <c r="A5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2025-06-04T14:18:55Z</dcterms:created>
  <dcterms:modified xsi:type="dcterms:W3CDTF">2025-06-10T01:47:03Z</dcterms:modified>
  <cp:category/>
  <cp:contentStatus/>
</cp:coreProperties>
</file>