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be\Documents\TFG\museo-eii\documentacion\"/>
    </mc:Choice>
  </mc:AlternateContent>
  <xr:revisionPtr revIDLastSave="0" documentId="13_ncr:1_{C9563D7F-7472-424F-93F8-AEE6B8FD2998}" xr6:coauthVersionLast="47" xr6:coauthVersionMax="47" xr10:uidLastSave="{00000000-0000-0000-0000-000000000000}"/>
  <bookViews>
    <workbookView xWindow="-120" yWindow="-120" windowWidth="38640" windowHeight="21240" activeTab="3" xr2:uid="{32274598-76A2-4831-A324-486B832359D0}"/>
  </bookViews>
  <sheets>
    <sheet name="Presupuesto del cliente" sheetId="1" r:id="rId1"/>
    <sheet name="Presupuesto" sheetId="2" r:id="rId2"/>
    <sheet name="Recursos" sheetId="3" r:id="rId3"/>
    <sheet name="Presupuesto planificación" sheetId="4" r:id="rId4"/>
    <sheet name="Costes indirecto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5" i="1" l="1"/>
  <c r="D44" i="1"/>
  <c r="D43" i="1"/>
  <c r="D42" i="1"/>
  <c r="D41" i="1"/>
  <c r="D40" i="1"/>
  <c r="C40" i="1"/>
  <c r="D39" i="1"/>
  <c r="C45" i="1"/>
  <c r="C44" i="1"/>
  <c r="C43" i="1"/>
  <c r="C42" i="1"/>
  <c r="C41" i="1"/>
  <c r="C39" i="1"/>
  <c r="C6" i="1"/>
  <c r="D6" i="1"/>
  <c r="C7" i="1"/>
  <c r="D7" i="1"/>
  <c r="B8" i="1"/>
  <c r="D8" i="1"/>
  <c r="C9" i="1"/>
  <c r="D9" i="1"/>
  <c r="B10" i="1"/>
  <c r="D10" i="1"/>
  <c r="C11" i="1"/>
  <c r="D11" i="1"/>
  <c r="C12" i="1"/>
  <c r="D12" i="1"/>
  <c r="B13" i="1"/>
  <c r="D13" i="1"/>
  <c r="C14" i="1"/>
  <c r="D14" i="1"/>
  <c r="C15" i="1"/>
  <c r="D15" i="1"/>
  <c r="C16" i="1"/>
  <c r="D16" i="1"/>
  <c r="C17" i="1"/>
  <c r="D17" i="1"/>
  <c r="C18" i="1"/>
  <c r="D18" i="1"/>
  <c r="B19" i="1"/>
  <c r="D19" i="1"/>
  <c r="C20" i="1"/>
  <c r="D20" i="1"/>
  <c r="C21" i="1"/>
  <c r="D21" i="1"/>
  <c r="C22" i="1"/>
  <c r="D22" i="1"/>
  <c r="C23" i="1"/>
  <c r="D23" i="1"/>
  <c r="B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B31" i="1"/>
  <c r="D31" i="1"/>
  <c r="C32" i="1"/>
  <c r="D32" i="1"/>
  <c r="C33" i="1"/>
  <c r="D33" i="1"/>
  <c r="D5" i="1"/>
  <c r="B5" i="1"/>
  <c r="E4" i="5" l="1"/>
  <c r="D43" i="2"/>
  <c r="D44" i="2"/>
  <c r="D40" i="2"/>
  <c r="D41" i="2"/>
  <c r="D42" i="2"/>
  <c r="C41" i="2"/>
  <c r="C42" i="2"/>
  <c r="C44" i="2"/>
  <c r="B43" i="2"/>
  <c r="G8" i="5"/>
  <c r="E8" i="5"/>
  <c r="H8" i="5" s="1"/>
  <c r="E44" i="2" s="1"/>
  <c r="I7" i="5" l="1"/>
  <c r="F43" i="2" s="1"/>
  <c r="G4" i="5"/>
  <c r="C40" i="2"/>
  <c r="B39" i="2"/>
  <c r="D39" i="2"/>
  <c r="D4" i="5"/>
  <c r="F4" i="5"/>
  <c r="D5" i="5"/>
  <c r="F5" i="5"/>
  <c r="G5" i="5"/>
  <c r="D6" i="5"/>
  <c r="F6" i="5"/>
  <c r="G6" i="5"/>
  <c r="Q16" i="5"/>
  <c r="Q17" i="5" s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C33" i="2"/>
  <c r="C6" i="2"/>
  <c r="C7" i="2"/>
  <c r="C9" i="2"/>
  <c r="C11" i="2"/>
  <c r="C12" i="2"/>
  <c r="C14" i="2"/>
  <c r="C15" i="2"/>
  <c r="C16" i="2"/>
  <c r="C17" i="2"/>
  <c r="C18" i="2"/>
  <c r="C20" i="2"/>
  <c r="C21" i="2"/>
  <c r="C22" i="2"/>
  <c r="C23" i="2"/>
  <c r="C25" i="2"/>
  <c r="C26" i="2"/>
  <c r="C27" i="2"/>
  <c r="C28" i="2"/>
  <c r="C29" i="2"/>
  <c r="C30" i="2"/>
  <c r="C32" i="2"/>
  <c r="D5" i="2"/>
  <c r="B31" i="2"/>
  <c r="B24" i="2"/>
  <c r="B8" i="2"/>
  <c r="B10" i="2"/>
  <c r="B13" i="2"/>
  <c r="B19" i="2"/>
  <c r="B5" i="2"/>
  <c r="H53" i="4"/>
  <c r="I53" i="4" s="1"/>
  <c r="E33" i="2" s="1"/>
  <c r="H51" i="4"/>
  <c r="I51" i="4" s="1"/>
  <c r="J49" i="4" s="1"/>
  <c r="F31" i="2" s="1"/>
  <c r="H48" i="4"/>
  <c r="I48" i="4" s="1"/>
  <c r="E30" i="2" s="1"/>
  <c r="H46" i="4"/>
  <c r="I46" i="4" s="1"/>
  <c r="E29" i="2" s="1"/>
  <c r="H44" i="4"/>
  <c r="I44" i="4" s="1"/>
  <c r="E28" i="2" s="1"/>
  <c r="H42" i="4"/>
  <c r="I42" i="4" s="1"/>
  <c r="E27" i="2" s="1"/>
  <c r="H40" i="4"/>
  <c r="I40" i="4" s="1"/>
  <c r="E26" i="2" s="1"/>
  <c r="H38" i="4"/>
  <c r="I38" i="4" s="1"/>
  <c r="E25" i="2" s="1"/>
  <c r="H35" i="4"/>
  <c r="I35" i="4" s="1"/>
  <c r="E23" i="2" s="1"/>
  <c r="H33" i="4"/>
  <c r="I33" i="4" s="1"/>
  <c r="E22" i="2" s="1"/>
  <c r="H31" i="4"/>
  <c r="I31" i="4" s="1"/>
  <c r="E21" i="2" s="1"/>
  <c r="H29" i="4"/>
  <c r="I29" i="4" s="1"/>
  <c r="E20" i="2" s="1"/>
  <c r="H26" i="4"/>
  <c r="I26" i="4" s="1"/>
  <c r="E18" i="2" s="1"/>
  <c r="H24" i="4"/>
  <c r="I24" i="4" s="1"/>
  <c r="E17" i="2" s="1"/>
  <c r="H22" i="4"/>
  <c r="I22" i="4" s="1"/>
  <c r="E16" i="2" s="1"/>
  <c r="H20" i="4"/>
  <c r="I20" i="4" s="1"/>
  <c r="E15" i="2" s="1"/>
  <c r="H18" i="4"/>
  <c r="I18" i="4" s="1"/>
  <c r="H15" i="4"/>
  <c r="I15" i="4" s="1"/>
  <c r="E12" i="2" s="1"/>
  <c r="H13" i="4"/>
  <c r="I13" i="4" s="1"/>
  <c r="E11" i="2" s="1"/>
  <c r="H10" i="4"/>
  <c r="I10" i="4" s="1"/>
  <c r="J8" i="4" s="1"/>
  <c r="F8" i="2" s="1"/>
  <c r="H7" i="4"/>
  <c r="I7" i="4" s="1"/>
  <c r="E7" i="2" s="1"/>
  <c r="H5" i="4"/>
  <c r="I5" i="4" s="1"/>
  <c r="G53" i="4"/>
  <c r="G51" i="4"/>
  <c r="G48" i="4"/>
  <c r="G46" i="4"/>
  <c r="G44" i="4"/>
  <c r="G42" i="4"/>
  <c r="G40" i="4"/>
  <c r="G38" i="4"/>
  <c r="G35" i="4"/>
  <c r="G33" i="4"/>
  <c r="G31" i="4"/>
  <c r="G29" i="4"/>
  <c r="G26" i="4"/>
  <c r="G24" i="4"/>
  <c r="G22" i="4"/>
  <c r="G20" i="4"/>
  <c r="G18" i="4"/>
  <c r="G15" i="4"/>
  <c r="G13" i="4"/>
  <c r="G10" i="4"/>
  <c r="G7" i="4"/>
  <c r="G5" i="4"/>
  <c r="E53" i="4"/>
  <c r="E51" i="4"/>
  <c r="E48" i="4"/>
  <c r="E46" i="4"/>
  <c r="E44" i="4"/>
  <c r="E42" i="4"/>
  <c r="E40" i="4"/>
  <c r="E38" i="4"/>
  <c r="E35" i="4"/>
  <c r="E33" i="4"/>
  <c r="E31" i="4"/>
  <c r="E29" i="4"/>
  <c r="E26" i="4"/>
  <c r="E24" i="4"/>
  <c r="E22" i="4"/>
  <c r="E20" i="4"/>
  <c r="E18" i="4"/>
  <c r="E15" i="4"/>
  <c r="E13" i="4"/>
  <c r="E10" i="4"/>
  <c r="E7" i="4"/>
  <c r="E5" i="4"/>
  <c r="E5" i="5" l="1"/>
  <c r="H5" i="5" s="1"/>
  <c r="E41" i="2" s="1"/>
  <c r="H4" i="5"/>
  <c r="J16" i="4"/>
  <c r="F13" i="2" s="1"/>
  <c r="E9" i="2"/>
  <c r="J3" i="4"/>
  <c r="F5" i="2" s="1"/>
  <c r="J36" i="4"/>
  <c r="F24" i="2" s="1"/>
  <c r="E6" i="2"/>
  <c r="J11" i="4"/>
  <c r="F10" i="2" s="1"/>
  <c r="E32" i="2"/>
  <c r="E14" i="2"/>
  <c r="J27" i="4"/>
  <c r="F19" i="2" s="1"/>
  <c r="E6" i="5"/>
  <c r="H6" i="5" s="1"/>
  <c r="E42" i="2" s="1"/>
  <c r="I3" i="5" l="1"/>
  <c r="F39" i="2" s="1"/>
  <c r="E49" i="2" s="1"/>
  <c r="E40" i="2"/>
  <c r="E48" i="2"/>
  <c r="J55" i="4"/>
  <c r="E51" i="2" l="1"/>
  <c r="E50" i="2"/>
  <c r="E53" i="2" s="1"/>
  <c r="E21" i="1" l="1"/>
  <c r="E20" i="1"/>
  <c r="E17" i="1"/>
  <c r="E16" i="1"/>
  <c r="E14" i="1"/>
  <c r="E9" i="1"/>
  <c r="F8" i="1" s="1"/>
  <c r="E40" i="1" s="1"/>
  <c r="E7" i="1"/>
  <c r="E6" i="1"/>
  <c r="E26" i="1"/>
  <c r="E25" i="1"/>
  <c r="E23" i="1"/>
  <c r="E30" i="1"/>
  <c r="E11" i="1"/>
  <c r="F10" i="1" s="1"/>
  <c r="E41" i="1" s="1"/>
  <c r="E28" i="1"/>
  <c r="E22" i="1"/>
  <c r="E18" i="1"/>
  <c r="E15" i="1"/>
  <c r="E33" i="1"/>
  <c r="E32" i="1"/>
  <c r="F31" i="1" s="1"/>
  <c r="E45" i="1" s="1"/>
  <c r="E29" i="1"/>
  <c r="E27" i="1"/>
  <c r="E12" i="1"/>
  <c r="F13" i="1" l="1"/>
  <c r="E42" i="1" s="1"/>
  <c r="F24" i="1"/>
  <c r="E44" i="1" s="1"/>
  <c r="F5" i="1"/>
  <c r="F19" i="1"/>
  <c r="E43" i="1" s="1"/>
  <c r="E39" i="1" l="1"/>
  <c r="F34" i="1"/>
  <c r="E46" i="1" s="1"/>
</calcChain>
</file>

<file path=xl/sharedStrings.xml><?xml version="1.0" encoding="utf-8"?>
<sst xmlns="http://schemas.openxmlformats.org/spreadsheetml/2006/main" count="108" uniqueCount="72">
  <si>
    <t>Mano de obra</t>
  </si>
  <si>
    <t>Perfil</t>
  </si>
  <si>
    <t>Desarrollador full-stack</t>
  </si>
  <si>
    <t>Costes indirectos</t>
  </si>
  <si>
    <t>Servicio</t>
  </si>
  <si>
    <t>Amortización de equipo de desarrollo</t>
  </si>
  <si>
    <t>Material de oficina</t>
  </si>
  <si>
    <t>Suministros (electricidad, agua, gas…)</t>
  </si>
  <si>
    <t>Id</t>
  </si>
  <si>
    <t>L1</t>
  </si>
  <si>
    <t>L2</t>
  </si>
  <si>
    <t>L3</t>
  </si>
  <si>
    <t>Descripción</t>
  </si>
  <si>
    <t>Cantidad</t>
  </si>
  <si>
    <t>Unidades</t>
  </si>
  <si>
    <t>Precio</t>
  </si>
  <si>
    <t>Mes</t>
  </si>
  <si>
    <t>Precio/Unidad</t>
  </si>
  <si>
    <t>Importe</t>
  </si>
  <si>
    <t>Total</t>
  </si>
  <si>
    <t>Planificación del Sistema de Información</t>
  </si>
  <si>
    <t>Inicio del Plan de Sistemas de Información</t>
  </si>
  <si>
    <t>Definición de la Arquitectura Tecnológica</t>
  </si>
  <si>
    <t>Estudio de Viabilidad del Sistema</t>
  </si>
  <si>
    <t>Estudio y valoración de Alternativas de Solución. Selección de Alternativa Final.</t>
  </si>
  <si>
    <t>Planificación y Gestión del TFG</t>
  </si>
  <si>
    <t>Planificación del Proyecto</t>
  </si>
  <si>
    <t>Cierre del Proyecto</t>
  </si>
  <si>
    <t>Analisís del sistema de información</t>
  </si>
  <si>
    <t>Establecimiento de requisitos</t>
  </si>
  <si>
    <t>Análisis de los Casos de Uso</t>
  </si>
  <si>
    <t>Análisis de Clases</t>
  </si>
  <si>
    <t>Definición de Interfaces de usuario</t>
  </si>
  <si>
    <t>Especificación del Plan de Pruebas</t>
  </si>
  <si>
    <t>Diseño del sistema de información</t>
  </si>
  <si>
    <t>Diseño de clases</t>
  </si>
  <si>
    <t>Diseño de la Arquitectura de Módulos del Sistema</t>
  </si>
  <si>
    <t>Diseño físico de datos</t>
  </si>
  <si>
    <t>Especificación Técnica del Plan de Pruebas</t>
  </si>
  <si>
    <t>Construcción del sistema de información</t>
  </si>
  <si>
    <t>Preparación del entorno de generación y construcción</t>
  </si>
  <si>
    <t>Generación del código de los componentes y procedimientos</t>
  </si>
  <si>
    <t>Ejecución de las Pruebas Unitarias</t>
  </si>
  <si>
    <t>Ejecución de las Pruebas de Integración</t>
  </si>
  <si>
    <t>Ejecución de las Pruebas del Sistema</t>
  </si>
  <si>
    <t>Elaboración de los Manuales de Usuario</t>
  </si>
  <si>
    <t>Apéndices y anexos</t>
  </si>
  <si>
    <t>Apéndices</t>
  </si>
  <si>
    <t>Anexos</t>
  </si>
  <si>
    <t>Horas</t>
  </si>
  <si>
    <t>TOTAL</t>
  </si>
  <si>
    <t>Coste directo</t>
  </si>
  <si>
    <t>Coste</t>
  </si>
  <si>
    <t>Coste/Unidad</t>
  </si>
  <si>
    <t>Horas de trabajo diarias</t>
  </si>
  <si>
    <t>Días de trabajo mensuales</t>
  </si>
  <si>
    <t>Horas de trabajo al mes</t>
  </si>
  <si>
    <t>Coste indirecto</t>
  </si>
  <si>
    <t>Servicios</t>
  </si>
  <si>
    <t>Porcentaje de repercusión de costes indirectos</t>
  </si>
  <si>
    <t>Total coste directo</t>
  </si>
  <si>
    <t>Total coste indirecto</t>
  </si>
  <si>
    <t>Total costes</t>
  </si>
  <si>
    <t>Hardware</t>
  </si>
  <si>
    <t>Servidor web</t>
  </si>
  <si>
    <t>Beneficio deseado</t>
  </si>
  <si>
    <t>Total (costes + beneficio)</t>
  </si>
  <si>
    <t>Presupuesto del cliente</t>
  </si>
  <si>
    <t>ID 1</t>
  </si>
  <si>
    <t>ID 2</t>
  </si>
  <si>
    <t>Resumen del presupuesto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</si>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</sst>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4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  <xf numFmtId="0" fontId="10" fillId="6" borderId="8" applyNumberFormat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0" fillId="0" borderId="3" xfId="0" applyBorder="1"/>
    <xf numFmtId="164" fontId="0" fillId="0" borderId="3" xfId="0" applyNumberFormat="1" applyBorder="1"/>
    <xf numFmtId="164" fontId="0" fillId="0" borderId="0" xfId="0" applyNumberFormat="1"/>
    <xf numFmtId="165" fontId="0" fillId="0" borderId="3" xfId="0" applyNumberFormat="1" applyBorder="1"/>
    <xf numFmtId="0" fontId="4" fillId="0" borderId="3" xfId="0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3" xfId="0" applyNumberFormat="1" applyBorder="1" applyAlignment="1">
      <alignment horizontal="center" vertical="top"/>
    </xf>
    <xf numFmtId="0" fontId="4" fillId="0" borderId="3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left" vertical="center" wrapText="1" indent="2"/>
    </xf>
    <xf numFmtId="0" fontId="6" fillId="5" borderId="3" xfId="0" applyFont="1" applyFill="1" applyBorder="1" applyAlignment="1">
      <alignment horizontal="left" vertical="center" wrapText="1" indent="2"/>
    </xf>
    <xf numFmtId="0" fontId="0" fillId="0" borderId="3" xfId="0" applyBorder="1" applyAlignment="1">
      <alignment horizontal="left" indent="2"/>
    </xf>
    <xf numFmtId="165" fontId="0" fillId="0" borderId="0" xfId="0" applyNumberFormat="1" applyAlignment="1">
      <alignment horizontal="center"/>
    </xf>
    <xf numFmtId="2" fontId="0" fillId="0" borderId="0" xfId="0" applyNumberFormat="1"/>
    <xf numFmtId="165" fontId="3" fillId="0" borderId="3" xfId="2" applyNumberFormat="1" applyBorder="1" applyAlignment="1">
      <alignment horizontal="center"/>
    </xf>
    <xf numFmtId="0" fontId="3" fillId="0" borderId="3" xfId="2" applyBorder="1" applyAlignment="1">
      <alignment horizontal="center"/>
    </xf>
    <xf numFmtId="2" fontId="3" fillId="0" borderId="3" xfId="2" applyNumberFormat="1" applyBorder="1" applyAlignment="1">
      <alignment horizontal="center"/>
    </xf>
    <xf numFmtId="164" fontId="3" fillId="0" borderId="3" xfId="2" applyNumberFormat="1" applyBorder="1" applyAlignment="1">
      <alignment horizontal="center"/>
    </xf>
    <xf numFmtId="165" fontId="1" fillId="3" borderId="3" xfId="4" applyNumberFormat="1" applyBorder="1" applyAlignment="1">
      <alignment horizontal="center"/>
    </xf>
    <xf numFmtId="0" fontId="1" fillId="3" borderId="3" xfId="4" applyBorder="1" applyAlignment="1">
      <alignment horizontal="left" vertical="center" wrapText="1" indent="1"/>
    </xf>
    <xf numFmtId="0" fontId="1" fillId="3" borderId="3" xfId="4" applyBorder="1"/>
    <xf numFmtId="164" fontId="1" fillId="3" borderId="3" xfId="4" applyNumberFormat="1" applyBorder="1"/>
    <xf numFmtId="165" fontId="7" fillId="2" borderId="2" xfId="3" applyNumberFormat="1" applyFont="1" applyBorder="1" applyAlignment="1">
      <alignment horizontal="center"/>
    </xf>
    <xf numFmtId="0" fontId="7" fillId="2" borderId="2" xfId="3" applyFont="1" applyBorder="1"/>
    <xf numFmtId="164" fontId="7" fillId="2" borderId="2" xfId="3" applyNumberFormat="1" applyFont="1" applyBorder="1"/>
    <xf numFmtId="0" fontId="7" fillId="2" borderId="2" xfId="3" applyFont="1" applyBorder="1" applyAlignment="1">
      <alignment horizontal="left" vertical="center" wrapText="1"/>
    </xf>
    <xf numFmtId="0" fontId="7" fillId="2" borderId="2" xfId="3" applyFont="1" applyBorder="1" applyAlignment="1">
      <alignment vertical="center" wrapText="1"/>
    </xf>
    <xf numFmtId="165" fontId="7" fillId="2" borderId="7" xfId="3" applyNumberFormat="1" applyFont="1" applyBorder="1" applyAlignment="1">
      <alignment horizontal="center"/>
    </xf>
    <xf numFmtId="165" fontId="7" fillId="2" borderId="7" xfId="3" applyNumberFormat="1" applyFont="1" applyBorder="1"/>
    <xf numFmtId="164" fontId="7" fillId="2" borderId="7" xfId="3" applyNumberFormat="1" applyFont="1" applyBorder="1"/>
    <xf numFmtId="165" fontId="7" fillId="2" borderId="3" xfId="3" applyNumberFormat="1" applyFont="1" applyBorder="1" applyAlignment="1">
      <alignment horizontal="center"/>
    </xf>
    <xf numFmtId="165" fontId="7" fillId="2" borderId="3" xfId="3" applyNumberFormat="1" applyFont="1" applyBorder="1"/>
    <xf numFmtId="164" fontId="7" fillId="2" borderId="3" xfId="3" applyNumberFormat="1" applyFont="1" applyBorder="1"/>
    <xf numFmtId="0" fontId="7" fillId="2" borderId="3" xfId="3" applyFont="1" applyBorder="1"/>
    <xf numFmtId="2" fontId="7" fillId="2" borderId="3" xfId="3" applyNumberFormat="1" applyFont="1" applyBorder="1"/>
    <xf numFmtId="165" fontId="8" fillId="0" borderId="3" xfId="3" applyNumberFormat="1" applyFont="1" applyFill="1" applyBorder="1" applyAlignment="1">
      <alignment horizontal="center"/>
    </xf>
    <xf numFmtId="165" fontId="8" fillId="0" borderId="3" xfId="3" applyNumberFormat="1" applyFont="1" applyFill="1" applyBorder="1"/>
    <xf numFmtId="2" fontId="8" fillId="0" borderId="3" xfId="3" applyNumberFormat="1" applyFont="1" applyFill="1" applyBorder="1"/>
    <xf numFmtId="0" fontId="8" fillId="0" borderId="3" xfId="3" applyFont="1" applyFill="1" applyBorder="1"/>
    <xf numFmtId="164" fontId="8" fillId="0" borderId="3" xfId="3" applyNumberFormat="1" applyFont="1" applyFill="1" applyBorder="1"/>
    <xf numFmtId="0" fontId="0" fillId="0" borderId="3" xfId="0" applyFont="1" applyFill="1" applyBorder="1"/>
    <xf numFmtId="164" fontId="0" fillId="0" borderId="3" xfId="0" applyNumberFormat="1" applyFont="1" applyFill="1" applyBorder="1"/>
    <xf numFmtId="165" fontId="9" fillId="2" borderId="3" xfId="3" applyNumberFormat="1" applyFont="1" applyBorder="1" applyAlignment="1">
      <alignment horizontal="center" vertical="top"/>
    </xf>
    <xf numFmtId="0" fontId="9" fillId="2" borderId="3" xfId="3" applyFont="1" applyBorder="1" applyAlignment="1">
      <alignment horizontal="center"/>
    </xf>
    <xf numFmtId="0" fontId="9" fillId="2" borderId="3" xfId="3" applyFont="1" applyBorder="1"/>
    <xf numFmtId="165" fontId="4" fillId="0" borderId="3" xfId="0" applyNumberFormat="1" applyFont="1" applyBorder="1" applyAlignment="1">
      <alignment horizontal="center" vertical="top"/>
    </xf>
    <xf numFmtId="165" fontId="4" fillId="0" borderId="3" xfId="0" applyNumberFormat="1" applyFont="1" applyBorder="1" applyAlignment="1">
      <alignment horizontal="center"/>
    </xf>
    <xf numFmtId="165" fontId="9" fillId="2" borderId="3" xfId="3" applyNumberFormat="1" applyFont="1" applyBorder="1" applyAlignment="1">
      <alignment horizontal="center"/>
    </xf>
    <xf numFmtId="165" fontId="0" fillId="0" borderId="0" xfId="0" applyNumberFormat="1" applyAlignment="1">
      <alignment horizontal="center" vertical="top"/>
    </xf>
    <xf numFmtId="2" fontId="5" fillId="2" borderId="3" xfId="3" applyNumberFormat="1" applyBorder="1"/>
    <xf numFmtId="164" fontId="5" fillId="2" borderId="3" xfId="3" applyNumberFormat="1" applyBorder="1"/>
    <xf numFmtId="165" fontId="7" fillId="0" borderId="3" xfId="3" applyNumberFormat="1" applyFont="1" applyFill="1" applyBorder="1" applyAlignment="1">
      <alignment horizontal="center"/>
    </xf>
    <xf numFmtId="164" fontId="7" fillId="0" borderId="3" xfId="3" applyNumberFormat="1" applyFont="1" applyFill="1" applyBorder="1"/>
    <xf numFmtId="0" fontId="11" fillId="6" borderId="8" xfId="5" applyFont="1"/>
    <xf numFmtId="164" fontId="11" fillId="6" borderId="8" xfId="5" applyNumberFormat="1" applyFont="1"/>
    <xf numFmtId="9" fontId="11" fillId="6" borderId="8" xfId="5" applyNumberFormat="1" applyFont="1"/>
    <xf numFmtId="165" fontId="0" fillId="0" borderId="3" xfId="0" applyNumberFormat="1" applyBorder="1" applyAlignment="1">
      <alignment wrapText="1"/>
    </xf>
    <xf numFmtId="165" fontId="0" fillId="0" borderId="0" xfId="0" applyNumberFormat="1" applyAlignment="1">
      <alignment horizontal="center" vertical="center"/>
    </xf>
    <xf numFmtId="165" fontId="3" fillId="0" borderId="3" xfId="2" applyNumberFormat="1" applyBorder="1" applyAlignment="1">
      <alignment horizontal="center" vertical="center"/>
    </xf>
    <xf numFmtId="165" fontId="7" fillId="2" borderId="7" xfId="3" applyNumberFormat="1" applyFon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7" fillId="2" borderId="3" xfId="3" applyNumberFormat="1" applyFont="1" applyBorder="1" applyAlignment="1">
      <alignment horizontal="center" vertical="center"/>
    </xf>
    <xf numFmtId="165" fontId="0" fillId="0" borderId="3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4" fontId="12" fillId="6" borderId="9" xfId="5" applyNumberFormat="1" applyFont="1" applyBorder="1"/>
    <xf numFmtId="164" fontId="5" fillId="0" borderId="3" xfId="3" applyNumberFormat="1" applyFill="1" applyBorder="1"/>
    <xf numFmtId="0" fontId="0" fillId="0" borderId="3" xfId="0" applyBorder="1" applyAlignment="1">
      <alignment wrapText="1"/>
    </xf>
    <xf numFmtId="165" fontId="2" fillId="0" borderId="0" xfId="1" applyNumberFormat="1" applyAlignment="1">
      <alignment vertical="center"/>
    </xf>
    <xf numFmtId="165" fontId="0" fillId="0" borderId="3" xfId="0" applyNumberFormat="1" applyBorder="1" applyAlignment="1">
      <alignment horizontal="left" vertical="center"/>
    </xf>
    <xf numFmtId="164" fontId="0" fillId="0" borderId="3" xfId="0" applyNumberFormat="1" applyBorder="1" applyAlignment="1">
      <alignment horizontal="right" vertical="center"/>
    </xf>
    <xf numFmtId="164" fontId="12" fillId="6" borderId="8" xfId="5" applyNumberFormat="1" applyFont="1" applyAlignment="1">
      <alignment horizontal="right"/>
    </xf>
    <xf numFmtId="0" fontId="2" fillId="0" borderId="3" xfId="1" applyBorder="1" applyAlignment="1">
      <alignment horizontal="center"/>
    </xf>
    <xf numFmtId="165" fontId="12" fillId="6" borderId="9" xfId="5" applyNumberFormat="1" applyFont="1" applyBorder="1" applyAlignment="1">
      <alignment horizontal="center" vertical="center"/>
    </xf>
    <xf numFmtId="165" fontId="2" fillId="0" borderId="3" xfId="1" applyNumberFormat="1" applyBorder="1" applyAlignment="1">
      <alignment horizontal="center" vertical="center"/>
    </xf>
    <xf numFmtId="165" fontId="12" fillId="6" borderId="8" xfId="5" applyNumberFormat="1" applyFont="1" applyAlignment="1">
      <alignment horizontal="center" vertical="center"/>
    </xf>
    <xf numFmtId="165" fontId="2" fillId="0" borderId="4" xfId="1" applyNumberFormat="1" applyBorder="1" applyAlignment="1">
      <alignment horizontal="center"/>
    </xf>
    <xf numFmtId="165" fontId="2" fillId="0" borderId="5" xfId="1" applyNumberFormat="1" applyBorder="1" applyAlignment="1">
      <alignment horizontal="center"/>
    </xf>
    <xf numFmtId="165" fontId="2" fillId="0" borderId="6" xfId="1" applyNumberFormat="1" applyBorder="1" applyAlignment="1">
      <alignment horizontal="center"/>
    </xf>
    <xf numFmtId="165" fontId="2" fillId="0" borderId="3" xfId="1" applyNumberFormat="1" applyBorder="1" applyAlignment="1">
      <alignment horizontal="center"/>
    </xf>
  </cellXfs>
  <cellStyles count="6">
    <cellStyle name="20% - Énfasis3" xfId="4" builtinId="38"/>
    <cellStyle name="Cálculo" xfId="5" builtinId="22"/>
    <cellStyle name="Encabezado 1" xfId="2" builtinId="16"/>
    <cellStyle name="Énfasis1" xfId="3" builtinId="29"/>
    <cellStyle name="Normal" xfId="0" builtinId="0"/>
    <cellStyle name="Título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C9377-8451-4D7F-B3A3-2C3801C9DACD}">
  <dimension ref="B3:F46"/>
  <sheetViews>
    <sheetView workbookViewId="0">
      <selection activeCell="I45" sqref="I45"/>
    </sheetView>
  </sheetViews>
  <sheetFormatPr baseColWidth="10" defaultRowHeight="15" x14ac:dyDescent="0.25"/>
  <cols>
    <col min="2" max="2" width="6.85546875" style="60" customWidth="1"/>
    <col min="3" max="3" width="6.42578125" style="60" customWidth="1"/>
    <col min="4" max="4" width="49.140625" customWidth="1"/>
    <col min="5" max="5" width="15.140625" style="5" customWidth="1"/>
    <col min="6" max="6" width="14.7109375" style="5" bestFit="1" customWidth="1"/>
  </cols>
  <sheetData>
    <row r="3" spans="2:6" ht="23.25" x14ac:dyDescent="0.35">
      <c r="B3" s="74" t="s">
        <v>67</v>
      </c>
      <c r="C3" s="74"/>
      <c r="D3" s="74"/>
      <c r="E3" s="74"/>
      <c r="F3" s="74"/>
    </row>
    <row r="4" spans="2:6" ht="19.5" x14ac:dyDescent="0.3">
      <c r="B4" s="61" t="s">
        <v>68</v>
      </c>
      <c r="C4" s="61" t="s">
        <v>69</v>
      </c>
      <c r="D4" s="18" t="s">
        <v>12</v>
      </c>
      <c r="E4" s="20" t="s">
        <v>18</v>
      </c>
      <c r="F4" s="20" t="s">
        <v>19</v>
      </c>
    </row>
    <row r="5" spans="2:6" ht="15.75" x14ac:dyDescent="0.25">
      <c r="B5" s="64">
        <f>Presupuesto!B5</f>
        <v>1</v>
      </c>
      <c r="C5" s="64"/>
      <c r="D5" s="36" t="str">
        <f>Presupuesto!D5</f>
        <v>Planificación del Sistema de Información</v>
      </c>
      <c r="E5" s="53"/>
      <c r="F5" s="35">
        <f>SUM(E6:E7)</f>
        <v>335.41666666666669</v>
      </c>
    </row>
    <row r="6" spans="2:6" x14ac:dyDescent="0.25">
      <c r="B6" s="63"/>
      <c r="C6" s="63">
        <f>Presupuesto!C6</f>
        <v>1</v>
      </c>
      <c r="D6" s="3" t="str">
        <f>Presupuesto!D6</f>
        <v>Inicio del Plan de Sistemas de Información</v>
      </c>
      <c r="E6" s="4">
        <f>Presupuesto!E6*(1+Presupuesto!$E$52)*(1+Presupuesto!$E$51)</f>
        <v>239.58333333333334</v>
      </c>
      <c r="F6" s="68"/>
    </row>
    <row r="7" spans="2:6" x14ac:dyDescent="0.25">
      <c r="B7" s="63"/>
      <c r="C7" s="63">
        <f>Presupuesto!C7</f>
        <v>2</v>
      </c>
      <c r="D7" s="3" t="str">
        <f>Presupuesto!D7</f>
        <v>Definición de la Arquitectura Tecnológica</v>
      </c>
      <c r="E7" s="4">
        <f>Presupuesto!E7*(1+Presupuesto!$E$52)*(1+Presupuesto!$E$51)</f>
        <v>95.833333333333343</v>
      </c>
      <c r="F7" s="68"/>
    </row>
    <row r="8" spans="2:6" ht="15.75" x14ac:dyDescent="0.25">
      <c r="B8" s="64">
        <f>Presupuesto!B8</f>
        <v>2</v>
      </c>
      <c r="C8" s="64"/>
      <c r="D8" s="36" t="str">
        <f>Presupuesto!D8</f>
        <v>Estudio de Viabilidad del Sistema</v>
      </c>
      <c r="E8" s="53"/>
      <c r="F8" s="35">
        <f>SUM(E9)</f>
        <v>191.66666666666669</v>
      </c>
    </row>
    <row r="9" spans="2:6" ht="30" x14ac:dyDescent="0.25">
      <c r="B9" s="63"/>
      <c r="C9" s="63">
        <f>Presupuesto!C9</f>
        <v>1</v>
      </c>
      <c r="D9" s="69" t="str">
        <f>Presupuesto!D9</f>
        <v>Estudio y valoración de Alternativas de Solución. Selección de Alternativa Final.</v>
      </c>
      <c r="E9" s="4">
        <f>Presupuesto!E9*(1+Presupuesto!$E$52)*(1+Presupuesto!$E$51)</f>
        <v>191.66666666666669</v>
      </c>
      <c r="F9" s="68"/>
    </row>
    <row r="10" spans="2:6" ht="15.75" x14ac:dyDescent="0.25">
      <c r="B10" s="64">
        <f>Presupuesto!B10</f>
        <v>3</v>
      </c>
      <c r="C10" s="64"/>
      <c r="D10" s="36" t="str">
        <f>Presupuesto!D10</f>
        <v>Planificación y Gestión del TFG</v>
      </c>
      <c r="E10" s="53"/>
      <c r="F10" s="35">
        <f>SUM(E11:E12)</f>
        <v>1054.1666666666667</v>
      </c>
    </row>
    <row r="11" spans="2:6" x14ac:dyDescent="0.25">
      <c r="B11" s="63"/>
      <c r="C11" s="63">
        <f>Presupuesto!C11</f>
        <v>1</v>
      </c>
      <c r="D11" s="3" t="str">
        <f>Presupuesto!D11</f>
        <v>Planificación del Proyecto</v>
      </c>
      <c r="E11" s="4">
        <f>Presupuesto!E11*(1+Presupuesto!$E$52)*(1+Presupuesto!$E$51)</f>
        <v>670.83333333333337</v>
      </c>
      <c r="F11" s="68"/>
    </row>
    <row r="12" spans="2:6" x14ac:dyDescent="0.25">
      <c r="B12" s="63"/>
      <c r="C12" s="63">
        <f>Presupuesto!C12</f>
        <v>2</v>
      </c>
      <c r="D12" s="3" t="str">
        <f>Presupuesto!D12</f>
        <v>Cierre del Proyecto</v>
      </c>
      <c r="E12" s="4">
        <f>Presupuesto!E12*(1+Presupuesto!$E$52)*(1+Presupuesto!$E$51)</f>
        <v>383.33333333333337</v>
      </c>
      <c r="F12" s="68"/>
    </row>
    <row r="13" spans="2:6" ht="15.75" x14ac:dyDescent="0.25">
      <c r="B13" s="64">
        <f>Presupuesto!B13</f>
        <v>4</v>
      </c>
      <c r="C13" s="64"/>
      <c r="D13" s="36" t="str">
        <f>Presupuesto!D13</f>
        <v>Analisís del sistema de información</v>
      </c>
      <c r="E13" s="53"/>
      <c r="F13" s="35">
        <f>SUM(E14:E18)</f>
        <v>1054.1666666666667</v>
      </c>
    </row>
    <row r="14" spans="2:6" x14ac:dyDescent="0.25">
      <c r="B14" s="63"/>
      <c r="C14" s="63">
        <f>Presupuesto!C14</f>
        <v>1</v>
      </c>
      <c r="D14" s="3" t="str">
        <f>Presupuesto!D14</f>
        <v>Establecimiento de requisitos</v>
      </c>
      <c r="E14" s="4">
        <f>Presupuesto!E14*(1+Presupuesto!$E$52)*(1+Presupuesto!$E$51)</f>
        <v>335.41666666666669</v>
      </c>
      <c r="F14" s="68"/>
    </row>
    <row r="15" spans="2:6" x14ac:dyDescent="0.25">
      <c r="B15" s="63"/>
      <c r="C15" s="63">
        <f>Presupuesto!C15</f>
        <v>2</v>
      </c>
      <c r="D15" s="3" t="str">
        <f>Presupuesto!D15</f>
        <v>Análisis de los Casos de Uso</v>
      </c>
      <c r="E15" s="4">
        <f>Presupuesto!E15*(1+Presupuesto!$E$52)*(1+Presupuesto!$E$51)</f>
        <v>95.833333333333343</v>
      </c>
      <c r="F15" s="68"/>
    </row>
    <row r="16" spans="2:6" x14ac:dyDescent="0.25">
      <c r="B16" s="63"/>
      <c r="C16" s="63">
        <f>Presupuesto!C16</f>
        <v>3</v>
      </c>
      <c r="D16" s="3" t="str">
        <f>Presupuesto!D16</f>
        <v>Análisis de Clases</v>
      </c>
      <c r="E16" s="4">
        <f>Presupuesto!E16*(1+Presupuesto!$E$52)*(1+Presupuesto!$E$51)</f>
        <v>239.58333333333334</v>
      </c>
      <c r="F16" s="68"/>
    </row>
    <row r="17" spans="2:6" x14ac:dyDescent="0.25">
      <c r="B17" s="63"/>
      <c r="C17" s="63">
        <f>Presupuesto!C17</f>
        <v>4</v>
      </c>
      <c r="D17" s="3" t="str">
        <f>Presupuesto!D17</f>
        <v>Definición de Interfaces de usuario</v>
      </c>
      <c r="E17" s="4">
        <f>Presupuesto!E17*(1+Presupuesto!$E$52)*(1+Presupuesto!$E$51)</f>
        <v>191.66666666666669</v>
      </c>
      <c r="F17" s="68"/>
    </row>
    <row r="18" spans="2:6" x14ac:dyDescent="0.25">
      <c r="B18" s="63"/>
      <c r="C18" s="63">
        <f>Presupuesto!C18</f>
        <v>5</v>
      </c>
      <c r="D18" s="3" t="str">
        <f>Presupuesto!D18</f>
        <v>Especificación del Plan de Pruebas</v>
      </c>
      <c r="E18" s="4">
        <f>Presupuesto!E18*(1+Presupuesto!$E$52)*(1+Presupuesto!$E$51)</f>
        <v>191.66666666666669</v>
      </c>
      <c r="F18" s="68"/>
    </row>
    <row r="19" spans="2:6" ht="15.75" x14ac:dyDescent="0.25">
      <c r="B19" s="64">
        <f>Presupuesto!B19</f>
        <v>5</v>
      </c>
      <c r="C19" s="64"/>
      <c r="D19" s="36" t="str">
        <f>Presupuesto!D19</f>
        <v>Diseño del sistema de información</v>
      </c>
      <c r="E19" s="53"/>
      <c r="F19" s="35">
        <f>SUM(E20:E23)</f>
        <v>670.83333333333337</v>
      </c>
    </row>
    <row r="20" spans="2:6" x14ac:dyDescent="0.25">
      <c r="B20" s="63"/>
      <c r="C20" s="63">
        <f>Presupuesto!C20</f>
        <v>1</v>
      </c>
      <c r="D20" s="3" t="str">
        <f>Presupuesto!D20</f>
        <v>Diseño de clases</v>
      </c>
      <c r="E20" s="4">
        <f>Presupuesto!E20*(1+Presupuesto!$E$52)*(1+Presupuesto!$E$51)</f>
        <v>95.833333333333343</v>
      </c>
      <c r="F20" s="68"/>
    </row>
    <row r="21" spans="2:6" x14ac:dyDescent="0.25">
      <c r="B21" s="63"/>
      <c r="C21" s="63">
        <f>Presupuesto!C21</f>
        <v>2</v>
      </c>
      <c r="D21" s="3" t="str">
        <f>Presupuesto!D21</f>
        <v>Diseño de la Arquitectura de Módulos del Sistema</v>
      </c>
      <c r="E21" s="4">
        <f>Presupuesto!E21*(1+Presupuesto!$E$52)*(1+Presupuesto!$E$51)</f>
        <v>191.66666666666669</v>
      </c>
      <c r="F21" s="68"/>
    </row>
    <row r="22" spans="2:6" x14ac:dyDescent="0.25">
      <c r="B22" s="63"/>
      <c r="C22" s="63">
        <f>Presupuesto!C22</f>
        <v>3</v>
      </c>
      <c r="D22" s="3" t="str">
        <f>Presupuesto!D22</f>
        <v>Diseño físico de datos</v>
      </c>
      <c r="E22" s="4">
        <f>Presupuesto!E22*(1+Presupuesto!$E$52)*(1+Presupuesto!$E$51)</f>
        <v>143.75</v>
      </c>
      <c r="F22" s="68"/>
    </row>
    <row r="23" spans="2:6" x14ac:dyDescent="0.25">
      <c r="B23" s="63"/>
      <c r="C23" s="63">
        <f>Presupuesto!C23</f>
        <v>4</v>
      </c>
      <c r="D23" s="3" t="str">
        <f>Presupuesto!D23</f>
        <v>Especificación Técnica del Plan de Pruebas</v>
      </c>
      <c r="E23" s="4">
        <f>Presupuesto!E23*(1+Presupuesto!$E$52)*(1+Presupuesto!$E$51)</f>
        <v>239.58333333333334</v>
      </c>
      <c r="F23" s="68"/>
    </row>
    <row r="24" spans="2:6" ht="15.75" x14ac:dyDescent="0.25">
      <c r="B24" s="64">
        <f>Presupuesto!B24</f>
        <v>6</v>
      </c>
      <c r="C24" s="64"/>
      <c r="D24" s="36" t="str">
        <f>Presupuesto!D24</f>
        <v>Construcción del sistema de información</v>
      </c>
      <c r="E24" s="53"/>
      <c r="F24" s="35">
        <f>SUM(E25:E30)</f>
        <v>8577.0833333333339</v>
      </c>
    </row>
    <row r="25" spans="2:6" x14ac:dyDescent="0.25">
      <c r="B25" s="63"/>
      <c r="C25" s="63">
        <f>Presupuesto!C25</f>
        <v>1</v>
      </c>
      <c r="D25" s="3" t="str">
        <f>Presupuesto!D25</f>
        <v>Preparación del entorno de generación y construcción</v>
      </c>
      <c r="E25" s="4">
        <f>Presupuesto!E25*(1+Presupuesto!$E$52)*(1+Presupuesto!$E$51)</f>
        <v>143.75</v>
      </c>
      <c r="F25" s="68"/>
    </row>
    <row r="26" spans="2:6" ht="30" x14ac:dyDescent="0.25">
      <c r="B26" s="63"/>
      <c r="C26" s="63">
        <f>Presupuesto!C26</f>
        <v>2</v>
      </c>
      <c r="D26" s="69" t="str">
        <f>Presupuesto!D26</f>
        <v>Generación del código de los componentes y procedimientos</v>
      </c>
      <c r="E26" s="4">
        <f>Presupuesto!E26*(1+Presupuesto!$E$52)*(1+Presupuesto!$E$51)</f>
        <v>7810.416666666667</v>
      </c>
      <c r="F26" s="68"/>
    </row>
    <row r="27" spans="2:6" x14ac:dyDescent="0.25">
      <c r="B27" s="63"/>
      <c r="C27" s="63">
        <f>Presupuesto!C27</f>
        <v>3</v>
      </c>
      <c r="D27" s="3" t="str">
        <f>Presupuesto!D27</f>
        <v>Ejecución de las Pruebas Unitarias</v>
      </c>
      <c r="E27" s="4">
        <f>Presupuesto!E27*(1+Presupuesto!$E$52)*(1+Presupuesto!$E$51)</f>
        <v>47.916666666666671</v>
      </c>
      <c r="F27" s="68"/>
    </row>
    <row r="28" spans="2:6" x14ac:dyDescent="0.25">
      <c r="B28" s="63"/>
      <c r="C28" s="63">
        <f>Presupuesto!C28</f>
        <v>4</v>
      </c>
      <c r="D28" s="3" t="str">
        <f>Presupuesto!D28</f>
        <v>Ejecución de las Pruebas de Integración</v>
      </c>
      <c r="E28" s="4">
        <f>Presupuesto!E28*(1+Presupuesto!$E$52)*(1+Presupuesto!$E$51)</f>
        <v>143.75</v>
      </c>
      <c r="F28" s="68"/>
    </row>
    <row r="29" spans="2:6" x14ac:dyDescent="0.25">
      <c r="B29" s="63"/>
      <c r="C29" s="63">
        <f>Presupuesto!C29</f>
        <v>5</v>
      </c>
      <c r="D29" s="3" t="str">
        <f>Presupuesto!D29</f>
        <v>Ejecución de las Pruebas del Sistema</v>
      </c>
      <c r="E29" s="4">
        <f>Presupuesto!E29*(1+Presupuesto!$E$52)*(1+Presupuesto!$E$51)</f>
        <v>95.833333333333343</v>
      </c>
      <c r="F29" s="68"/>
    </row>
    <row r="30" spans="2:6" x14ac:dyDescent="0.25">
      <c r="B30" s="63"/>
      <c r="C30" s="63">
        <f>Presupuesto!C30</f>
        <v>6</v>
      </c>
      <c r="D30" s="3" t="str">
        <f>Presupuesto!D30</f>
        <v>Elaboración de los Manuales de Usuario</v>
      </c>
      <c r="E30" s="4">
        <f>Presupuesto!E30*(1+Presupuesto!$E$52)*(1+Presupuesto!$E$51)</f>
        <v>335.41666666666669</v>
      </c>
      <c r="F30" s="68"/>
    </row>
    <row r="31" spans="2:6" ht="15.75" x14ac:dyDescent="0.25">
      <c r="B31" s="64">
        <f>Presupuesto!B31</f>
        <v>7</v>
      </c>
      <c r="C31" s="64"/>
      <c r="D31" s="36" t="str">
        <f>Presupuesto!D31</f>
        <v>Apéndices y anexos</v>
      </c>
      <c r="E31" s="53"/>
      <c r="F31" s="35">
        <f>SUM(E32:E33)</f>
        <v>383.33333333333337</v>
      </c>
    </row>
    <row r="32" spans="2:6" x14ac:dyDescent="0.25">
      <c r="B32" s="63"/>
      <c r="C32" s="63">
        <f>Presupuesto!C32</f>
        <v>1</v>
      </c>
      <c r="D32" s="3" t="str">
        <f>Presupuesto!D32</f>
        <v>Apéndices</v>
      </c>
      <c r="E32" s="4">
        <f>Presupuesto!E32*(1+Presupuesto!$E$52)*(1+Presupuesto!$E$51)</f>
        <v>143.75</v>
      </c>
      <c r="F32" s="4"/>
    </row>
    <row r="33" spans="2:6" x14ac:dyDescent="0.25">
      <c r="B33" s="63"/>
      <c r="C33" s="63">
        <f>Presupuesto!C33</f>
        <v>2</v>
      </c>
      <c r="D33" s="3" t="str">
        <f>Presupuesto!D33</f>
        <v>Anexos</v>
      </c>
      <c r="E33" s="4">
        <f>Presupuesto!E33*(1+Presupuesto!$E$52)*(1+Presupuesto!$E$51)</f>
        <v>239.58333333333334</v>
      </c>
      <c r="F33" s="4"/>
    </row>
    <row r="34" spans="2:6" ht="18.75" x14ac:dyDescent="0.3">
      <c r="B34" s="75" t="s">
        <v>50</v>
      </c>
      <c r="C34" s="75"/>
      <c r="D34" s="75"/>
      <c r="E34" s="75"/>
      <c r="F34" s="67">
        <f>SUM(F5:F33)</f>
        <v>12266.666666666668</v>
      </c>
    </row>
    <row r="37" spans="2:6" ht="23.25" x14ac:dyDescent="0.25">
      <c r="C37" s="76" t="s">
        <v>70</v>
      </c>
      <c r="D37" s="76"/>
      <c r="E37" s="76"/>
      <c r="F37" s="70"/>
    </row>
    <row r="38" spans="2:6" ht="19.5" x14ac:dyDescent="0.3">
      <c r="C38" s="61" t="s">
        <v>71</v>
      </c>
      <c r="D38" s="18" t="s">
        <v>12</v>
      </c>
      <c r="E38" s="20" t="s">
        <v>19</v>
      </c>
    </row>
    <row r="39" spans="2:6" x14ac:dyDescent="0.25">
      <c r="C39" s="63">
        <f>B5</f>
        <v>1</v>
      </c>
      <c r="D39" s="71" t="str">
        <f>D5</f>
        <v>Planificación del Sistema de Información</v>
      </c>
      <c r="E39" s="72">
        <f>F5</f>
        <v>335.41666666666669</v>
      </c>
    </row>
    <row r="40" spans="2:6" x14ac:dyDescent="0.25">
      <c r="C40" s="63">
        <f>B8</f>
        <v>2</v>
      </c>
      <c r="D40" s="71" t="str">
        <f>D8</f>
        <v>Estudio de Viabilidad del Sistema</v>
      </c>
      <c r="E40" s="72">
        <f>F8</f>
        <v>191.66666666666669</v>
      </c>
    </row>
    <row r="41" spans="2:6" x14ac:dyDescent="0.25">
      <c r="C41" s="63">
        <f>B10</f>
        <v>3</v>
      </c>
      <c r="D41" s="71" t="str">
        <f>D10</f>
        <v>Planificación y Gestión del TFG</v>
      </c>
      <c r="E41" s="72">
        <f>F10</f>
        <v>1054.1666666666667</v>
      </c>
    </row>
    <row r="42" spans="2:6" x14ac:dyDescent="0.25">
      <c r="C42" s="63">
        <f>B13</f>
        <v>4</v>
      </c>
      <c r="D42" s="71" t="str">
        <f>D13</f>
        <v>Analisís del sistema de información</v>
      </c>
      <c r="E42" s="72">
        <f>F13</f>
        <v>1054.1666666666667</v>
      </c>
    </row>
    <row r="43" spans="2:6" x14ac:dyDescent="0.25">
      <c r="C43" s="63">
        <f>B19</f>
        <v>5</v>
      </c>
      <c r="D43" s="71" t="str">
        <f>D19</f>
        <v>Diseño del sistema de información</v>
      </c>
      <c r="E43" s="72">
        <f>F19</f>
        <v>670.83333333333337</v>
      </c>
    </row>
    <row r="44" spans="2:6" x14ac:dyDescent="0.25">
      <c r="C44" s="63">
        <f>B24</f>
        <v>6</v>
      </c>
      <c r="D44" s="71" t="str">
        <f>D24</f>
        <v>Construcción del sistema de información</v>
      </c>
      <c r="E44" s="72">
        <f>F24</f>
        <v>8577.0833333333339</v>
      </c>
    </row>
    <row r="45" spans="2:6" x14ac:dyDescent="0.25">
      <c r="C45" s="63">
        <f>B31</f>
        <v>7</v>
      </c>
      <c r="D45" s="71" t="str">
        <f>D31</f>
        <v>Apéndices y anexos</v>
      </c>
      <c r="E45" s="72">
        <f>F31</f>
        <v>383.33333333333337</v>
      </c>
    </row>
    <row r="46" spans="2:6" ht="18.75" x14ac:dyDescent="0.3">
      <c r="C46" s="77" t="s">
        <v>50</v>
      </c>
      <c r="D46" s="77"/>
      <c r="E46" s="73">
        <f>F34</f>
        <v>12266.666666666668</v>
      </c>
    </row>
  </sheetData>
  <mergeCells count="4">
    <mergeCell ref="B3:F3"/>
    <mergeCell ref="B34:E34"/>
    <mergeCell ref="C37:E37"/>
    <mergeCell ref="C46:D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54E93-42CD-4ED0-A57B-ED18AAC16C0D}">
  <dimension ref="B3:F53"/>
  <sheetViews>
    <sheetView workbookViewId="0">
      <selection activeCell="G11" sqref="G11"/>
    </sheetView>
  </sheetViews>
  <sheetFormatPr baseColWidth="10" defaultRowHeight="15" x14ac:dyDescent="0.25"/>
  <cols>
    <col min="2" max="2" width="6.85546875" style="15" customWidth="1"/>
    <col min="3" max="3" width="7.28515625" style="60" customWidth="1"/>
    <col min="4" max="4" width="48.140625" customWidth="1"/>
    <col min="5" max="5" width="11.85546875" style="5" bestFit="1" customWidth="1"/>
    <col min="6" max="6" width="13.28515625" style="5" bestFit="1" customWidth="1"/>
  </cols>
  <sheetData>
    <row r="3" spans="2:6" ht="23.25" x14ac:dyDescent="0.35">
      <c r="B3" s="78" t="s">
        <v>51</v>
      </c>
      <c r="C3" s="79"/>
      <c r="D3" s="79"/>
      <c r="E3" s="79"/>
      <c r="F3" s="80"/>
    </row>
    <row r="4" spans="2:6" ht="19.5" x14ac:dyDescent="0.3">
      <c r="B4" s="17" t="s">
        <v>9</v>
      </c>
      <c r="C4" s="61" t="s">
        <v>10</v>
      </c>
      <c r="D4" s="18" t="s">
        <v>12</v>
      </c>
      <c r="E4" s="20" t="s">
        <v>18</v>
      </c>
      <c r="F4" s="20" t="s">
        <v>19</v>
      </c>
    </row>
    <row r="5" spans="2:6" ht="15.75" x14ac:dyDescent="0.25">
      <c r="B5" s="30">
        <f>'Presupuesto planificación'!B3</f>
        <v>1</v>
      </c>
      <c r="C5" s="62"/>
      <c r="D5" s="31" t="str">
        <f>'Presupuesto planificación'!E3</f>
        <v>Planificación del Sistema de Información</v>
      </c>
      <c r="E5" s="32"/>
      <c r="F5" s="32">
        <f>'Presupuesto planificación'!J3</f>
        <v>245</v>
      </c>
    </row>
    <row r="6" spans="2:6" x14ac:dyDescent="0.25">
      <c r="B6" s="8"/>
      <c r="C6" s="63">
        <f>'Presupuesto planificación'!C4</f>
        <v>1</v>
      </c>
      <c r="D6" s="6" t="str">
        <f>'Presupuesto planificación'!E4</f>
        <v>Inicio del Plan de Sistemas de Información</v>
      </c>
      <c r="E6" s="4">
        <f>'Presupuesto planificación'!I5</f>
        <v>175</v>
      </c>
      <c r="F6" s="4"/>
    </row>
    <row r="7" spans="2:6" x14ac:dyDescent="0.25">
      <c r="B7" s="8"/>
      <c r="C7" s="63">
        <f>'Presupuesto planificación'!C6</f>
        <v>2</v>
      </c>
      <c r="D7" s="6" t="str">
        <f>'Presupuesto planificación'!E6</f>
        <v>Definición de la Arquitectura Tecnológica</v>
      </c>
      <c r="E7" s="4">
        <f>'Presupuesto planificación'!I7</f>
        <v>70</v>
      </c>
      <c r="F7" s="4"/>
    </row>
    <row r="8" spans="2:6" ht="15.75" x14ac:dyDescent="0.25">
      <c r="B8" s="33">
        <f>'Presupuesto planificación'!B8</f>
        <v>2</v>
      </c>
      <c r="C8" s="64"/>
      <c r="D8" s="34" t="str">
        <f>'Presupuesto planificación'!E8</f>
        <v>Estudio de Viabilidad del Sistema</v>
      </c>
      <c r="E8" s="35"/>
      <c r="F8" s="35">
        <f>'Presupuesto planificación'!J8</f>
        <v>140</v>
      </c>
    </row>
    <row r="9" spans="2:6" ht="30" x14ac:dyDescent="0.25">
      <c r="B9" s="8"/>
      <c r="C9" s="63">
        <f>'Presupuesto planificación'!C9</f>
        <v>1</v>
      </c>
      <c r="D9" s="59" t="str">
        <f>'Presupuesto planificación'!E9</f>
        <v>Estudio y valoración de Alternativas de Solución. Selección de Alternativa Final.</v>
      </c>
      <c r="E9" s="4">
        <f>'Presupuesto planificación'!I10</f>
        <v>140</v>
      </c>
      <c r="F9" s="4"/>
    </row>
    <row r="10" spans="2:6" ht="15.75" x14ac:dyDescent="0.25">
      <c r="B10" s="33">
        <f>'Presupuesto planificación'!B11</f>
        <v>3</v>
      </c>
      <c r="C10" s="64"/>
      <c r="D10" s="34" t="str">
        <f>'Presupuesto planificación'!E11</f>
        <v>Planificación y Gestión del TFG</v>
      </c>
      <c r="E10" s="35"/>
      <c r="F10" s="35">
        <f>'Presupuesto planificación'!J11</f>
        <v>770</v>
      </c>
    </row>
    <row r="11" spans="2:6" x14ac:dyDescent="0.25">
      <c r="B11" s="8"/>
      <c r="C11" s="63">
        <f>'Presupuesto planificación'!C12</f>
        <v>1</v>
      </c>
      <c r="D11" s="6" t="str">
        <f>'Presupuesto planificación'!E12</f>
        <v>Planificación del Proyecto</v>
      </c>
      <c r="E11" s="4">
        <f>'Presupuesto planificación'!I13</f>
        <v>490</v>
      </c>
      <c r="F11" s="4"/>
    </row>
    <row r="12" spans="2:6" x14ac:dyDescent="0.25">
      <c r="B12" s="8"/>
      <c r="C12" s="63">
        <f>'Presupuesto planificación'!C14</f>
        <v>2</v>
      </c>
      <c r="D12" s="6" t="str">
        <f>'Presupuesto planificación'!E14</f>
        <v>Cierre del Proyecto</v>
      </c>
      <c r="E12" s="4">
        <f>'Presupuesto planificación'!I15</f>
        <v>280</v>
      </c>
      <c r="F12" s="4"/>
    </row>
    <row r="13" spans="2:6" ht="15.75" x14ac:dyDescent="0.25">
      <c r="B13" s="33">
        <f>'Presupuesto planificación'!B16</f>
        <v>4</v>
      </c>
      <c r="C13" s="64"/>
      <c r="D13" s="34" t="str">
        <f>'Presupuesto planificación'!E16</f>
        <v>Analisís del sistema de información</v>
      </c>
      <c r="E13" s="35"/>
      <c r="F13" s="35">
        <f>'Presupuesto planificación'!J16</f>
        <v>770</v>
      </c>
    </row>
    <row r="14" spans="2:6" x14ac:dyDescent="0.25">
      <c r="B14" s="8"/>
      <c r="C14" s="63">
        <f>'Presupuesto planificación'!C17</f>
        <v>1</v>
      </c>
      <c r="D14" s="6" t="str">
        <f>'Presupuesto planificación'!E17</f>
        <v>Establecimiento de requisitos</v>
      </c>
      <c r="E14" s="4">
        <f>'Presupuesto planificación'!I18</f>
        <v>245</v>
      </c>
      <c r="F14" s="4"/>
    </row>
    <row r="15" spans="2:6" x14ac:dyDescent="0.25">
      <c r="B15" s="8"/>
      <c r="C15" s="63">
        <f>'Presupuesto planificación'!C19</f>
        <v>2</v>
      </c>
      <c r="D15" s="6" t="str">
        <f>'Presupuesto planificación'!E19</f>
        <v>Análisis de los Casos de Uso</v>
      </c>
      <c r="E15" s="4">
        <f>'Presupuesto planificación'!I20</f>
        <v>70</v>
      </c>
      <c r="F15" s="4"/>
    </row>
    <row r="16" spans="2:6" x14ac:dyDescent="0.25">
      <c r="B16" s="8"/>
      <c r="C16" s="63">
        <f>'Presupuesto planificación'!C21</f>
        <v>3</v>
      </c>
      <c r="D16" s="6" t="str">
        <f>'Presupuesto planificación'!E21</f>
        <v>Análisis de Clases</v>
      </c>
      <c r="E16" s="4">
        <f>'Presupuesto planificación'!I22</f>
        <v>175</v>
      </c>
      <c r="F16" s="4"/>
    </row>
    <row r="17" spans="2:6" x14ac:dyDescent="0.25">
      <c r="B17" s="8"/>
      <c r="C17" s="63">
        <f>'Presupuesto planificación'!C23</f>
        <v>4</v>
      </c>
      <c r="D17" s="6" t="str">
        <f>'Presupuesto planificación'!E23</f>
        <v>Definición de Interfaces de usuario</v>
      </c>
      <c r="E17" s="4">
        <f>'Presupuesto planificación'!I24</f>
        <v>140</v>
      </c>
      <c r="F17" s="4"/>
    </row>
    <row r="18" spans="2:6" x14ac:dyDescent="0.25">
      <c r="B18" s="8"/>
      <c r="C18" s="63">
        <f>'Presupuesto planificación'!C25</f>
        <v>5</v>
      </c>
      <c r="D18" s="6" t="str">
        <f>'Presupuesto planificación'!E25</f>
        <v>Especificación del Plan de Pruebas</v>
      </c>
      <c r="E18" s="4">
        <f>'Presupuesto planificación'!I26</f>
        <v>140</v>
      </c>
      <c r="F18" s="4"/>
    </row>
    <row r="19" spans="2:6" ht="15.75" x14ac:dyDescent="0.25">
      <c r="B19" s="33">
        <f>'Presupuesto planificación'!B27</f>
        <v>5</v>
      </c>
      <c r="C19" s="64"/>
      <c r="D19" s="34" t="str">
        <f>'Presupuesto planificación'!E27</f>
        <v>Diseño del sistema de información</v>
      </c>
      <c r="E19" s="35"/>
      <c r="F19" s="35">
        <f>'Presupuesto planificación'!J27</f>
        <v>490</v>
      </c>
    </row>
    <row r="20" spans="2:6" x14ac:dyDescent="0.25">
      <c r="B20" s="8"/>
      <c r="C20" s="63">
        <f>'Presupuesto planificación'!C28</f>
        <v>1</v>
      </c>
      <c r="D20" s="6" t="str">
        <f>'Presupuesto planificación'!E28</f>
        <v>Diseño de clases</v>
      </c>
      <c r="E20" s="4">
        <f>'Presupuesto planificación'!I29</f>
        <v>70</v>
      </c>
      <c r="F20" s="4"/>
    </row>
    <row r="21" spans="2:6" x14ac:dyDescent="0.25">
      <c r="B21" s="8"/>
      <c r="C21" s="63">
        <f>'Presupuesto planificación'!C30</f>
        <v>2</v>
      </c>
      <c r="D21" s="6" t="str">
        <f>'Presupuesto planificación'!E30</f>
        <v>Diseño de la Arquitectura de Módulos del Sistema</v>
      </c>
      <c r="E21" s="4">
        <f>'Presupuesto planificación'!I31</f>
        <v>140</v>
      </c>
      <c r="F21" s="4"/>
    </row>
    <row r="22" spans="2:6" x14ac:dyDescent="0.25">
      <c r="B22" s="8"/>
      <c r="C22" s="63">
        <f>'Presupuesto planificación'!C32</f>
        <v>3</v>
      </c>
      <c r="D22" s="6" t="str">
        <f>'Presupuesto planificación'!E32</f>
        <v>Diseño físico de datos</v>
      </c>
      <c r="E22" s="4">
        <f>'Presupuesto planificación'!I33</f>
        <v>105</v>
      </c>
      <c r="F22" s="4"/>
    </row>
    <row r="23" spans="2:6" x14ac:dyDescent="0.25">
      <c r="B23" s="8"/>
      <c r="C23" s="63">
        <f>'Presupuesto planificación'!C34</f>
        <v>4</v>
      </c>
      <c r="D23" s="6" t="str">
        <f>'Presupuesto planificación'!E34</f>
        <v>Especificación Técnica del Plan de Pruebas</v>
      </c>
      <c r="E23" s="4">
        <f>'Presupuesto planificación'!I35</f>
        <v>175</v>
      </c>
      <c r="F23" s="4"/>
    </row>
    <row r="24" spans="2:6" ht="15.75" x14ac:dyDescent="0.25">
      <c r="B24" s="33">
        <f>'Presupuesto planificación'!B36</f>
        <v>6</v>
      </c>
      <c r="C24" s="64"/>
      <c r="D24" s="34" t="str">
        <f>'Presupuesto planificación'!E36</f>
        <v>Construcción del sistema de información</v>
      </c>
      <c r="E24" s="35"/>
      <c r="F24" s="35">
        <f>'Presupuesto planificación'!J36</f>
        <v>6265</v>
      </c>
    </row>
    <row r="25" spans="2:6" x14ac:dyDescent="0.25">
      <c r="B25" s="8"/>
      <c r="C25" s="63">
        <f>'Presupuesto planificación'!C37</f>
        <v>1</v>
      </c>
      <c r="D25" s="6" t="str">
        <f>'Presupuesto planificación'!E37</f>
        <v>Preparación del entorno de generación y construcción</v>
      </c>
      <c r="E25" s="4">
        <f>'Presupuesto planificación'!I38</f>
        <v>105</v>
      </c>
      <c r="F25" s="4"/>
    </row>
    <row r="26" spans="2:6" ht="30" x14ac:dyDescent="0.25">
      <c r="B26" s="8"/>
      <c r="C26" s="63">
        <f>'Presupuesto planificación'!C39</f>
        <v>2</v>
      </c>
      <c r="D26" s="59" t="str">
        <f>'Presupuesto planificación'!E39</f>
        <v>Generación del código de los componentes y procedimientos</v>
      </c>
      <c r="E26" s="4">
        <f>'Presupuesto planificación'!I40</f>
        <v>5705</v>
      </c>
      <c r="F26" s="4"/>
    </row>
    <row r="27" spans="2:6" x14ac:dyDescent="0.25">
      <c r="B27" s="8"/>
      <c r="C27" s="63">
        <f>'Presupuesto planificación'!C41</f>
        <v>3</v>
      </c>
      <c r="D27" s="6" t="str">
        <f>'Presupuesto planificación'!E41</f>
        <v>Ejecución de las Pruebas Unitarias</v>
      </c>
      <c r="E27" s="4">
        <f>'Presupuesto planificación'!I42</f>
        <v>35</v>
      </c>
      <c r="F27" s="4"/>
    </row>
    <row r="28" spans="2:6" s="2" customFormat="1" x14ac:dyDescent="0.25">
      <c r="B28" s="8"/>
      <c r="C28" s="63">
        <f>'Presupuesto planificación'!C43</f>
        <v>4</v>
      </c>
      <c r="D28" s="6" t="str">
        <f>'Presupuesto planificación'!E43</f>
        <v>Ejecución de las Pruebas de Integración</v>
      </c>
      <c r="E28" s="4">
        <f>'Presupuesto planificación'!I44</f>
        <v>105</v>
      </c>
      <c r="F28" s="4"/>
    </row>
    <row r="29" spans="2:6" x14ac:dyDescent="0.25">
      <c r="B29" s="8"/>
      <c r="C29" s="63">
        <f>'Presupuesto planificación'!C45</f>
        <v>5</v>
      </c>
      <c r="D29" s="6" t="str">
        <f>'Presupuesto planificación'!E45</f>
        <v>Ejecución de las Pruebas del Sistema</v>
      </c>
      <c r="E29" s="4">
        <f>'Presupuesto planificación'!I46</f>
        <v>70</v>
      </c>
      <c r="F29" s="4"/>
    </row>
    <row r="30" spans="2:6" x14ac:dyDescent="0.25">
      <c r="B30" s="8"/>
      <c r="C30" s="63">
        <f>'Presupuesto planificación'!C47</f>
        <v>6</v>
      </c>
      <c r="D30" s="6" t="str">
        <f>'Presupuesto planificación'!E47</f>
        <v>Elaboración de los Manuales de Usuario</v>
      </c>
      <c r="E30" s="4">
        <f>'Presupuesto planificación'!I48</f>
        <v>245</v>
      </c>
      <c r="F30" s="4"/>
    </row>
    <row r="31" spans="2:6" s="2" customFormat="1" ht="15.75" x14ac:dyDescent="0.25">
      <c r="B31" s="33">
        <f>'Presupuesto planificación'!B49</f>
        <v>7</v>
      </c>
      <c r="C31" s="64"/>
      <c r="D31" s="34" t="str">
        <f>'Presupuesto planificación'!E49</f>
        <v>Apéndices y anexos</v>
      </c>
      <c r="E31" s="35"/>
      <c r="F31" s="35">
        <f>'Presupuesto planificación'!J49</f>
        <v>280</v>
      </c>
    </row>
    <row r="32" spans="2:6" x14ac:dyDescent="0.25">
      <c r="B32" s="8"/>
      <c r="C32" s="63">
        <f>'Presupuesto planificación'!C50</f>
        <v>1</v>
      </c>
      <c r="D32" s="6" t="str">
        <f>'Presupuesto planificación'!E50</f>
        <v>Apéndices</v>
      </c>
      <c r="E32" s="4">
        <f>'Presupuesto planificación'!I51</f>
        <v>105</v>
      </c>
      <c r="F32" s="4"/>
    </row>
    <row r="33" spans="2:6" s="2" customFormat="1" x14ac:dyDescent="0.25">
      <c r="B33" s="8"/>
      <c r="C33" s="63">
        <f>'Presupuesto planificación'!C52</f>
        <v>2</v>
      </c>
      <c r="D33" s="6" t="str">
        <f>'Presupuesto planificación'!E52</f>
        <v>Anexos</v>
      </c>
      <c r="E33" s="4">
        <f>'Presupuesto planificación'!I53</f>
        <v>175</v>
      </c>
      <c r="F33" s="4"/>
    </row>
    <row r="37" spans="2:6" ht="23.25" x14ac:dyDescent="0.35">
      <c r="B37" s="81" t="s">
        <v>57</v>
      </c>
      <c r="C37" s="81"/>
      <c r="D37" s="81"/>
      <c r="E37" s="81"/>
      <c r="F37" s="81"/>
    </row>
    <row r="38" spans="2:6" ht="19.5" x14ac:dyDescent="0.3">
      <c r="B38" s="17" t="s">
        <v>9</v>
      </c>
      <c r="C38" s="61" t="s">
        <v>10</v>
      </c>
      <c r="D38" s="18" t="s">
        <v>12</v>
      </c>
      <c r="E38" s="20" t="s">
        <v>18</v>
      </c>
      <c r="F38" s="20" t="s">
        <v>19</v>
      </c>
    </row>
    <row r="39" spans="2:6" s="2" customFormat="1" ht="15.75" x14ac:dyDescent="0.25">
      <c r="B39" s="33">
        <f>'Costes indirectos'!B3</f>
        <v>1</v>
      </c>
      <c r="C39" s="64"/>
      <c r="D39" s="36" t="str">
        <f>'Costes indirectos'!D3</f>
        <v>Servicios</v>
      </c>
      <c r="E39" s="36"/>
      <c r="F39" s="35">
        <f>'Costes indirectos'!I3</f>
        <v>810.66666666666663</v>
      </c>
    </row>
    <row r="40" spans="2:6" ht="15.75" x14ac:dyDescent="0.25">
      <c r="B40" s="54"/>
      <c r="C40" s="65">
        <f>'Costes indirectos'!C4</f>
        <v>1</v>
      </c>
      <c r="D40" s="43" t="str">
        <f>'Costes indirectos'!D4</f>
        <v>Amortización de equipo de desarrollo</v>
      </c>
      <c r="E40" s="44">
        <f>'Costes indirectos'!H4</f>
        <v>128</v>
      </c>
      <c r="F40" s="55"/>
    </row>
    <row r="41" spans="2:6" ht="15.75" x14ac:dyDescent="0.25">
      <c r="B41" s="54"/>
      <c r="C41" s="65">
        <f>'Costes indirectos'!C5</f>
        <v>2</v>
      </c>
      <c r="D41" s="43" t="str">
        <f>'Costes indirectos'!D5</f>
        <v>Material de oficina</v>
      </c>
      <c r="E41" s="44">
        <f>'Costes indirectos'!H5</f>
        <v>42.666666666666664</v>
      </c>
      <c r="F41" s="55"/>
    </row>
    <row r="42" spans="2:6" ht="15.75" x14ac:dyDescent="0.25">
      <c r="B42" s="54"/>
      <c r="C42" s="65">
        <f>'Costes indirectos'!C6</f>
        <v>3</v>
      </c>
      <c r="D42" s="43" t="str">
        <f>'Costes indirectos'!D6</f>
        <v>Suministros (electricidad, agua, gas…)</v>
      </c>
      <c r="E42" s="44">
        <f>'Costes indirectos'!H6</f>
        <v>640</v>
      </c>
      <c r="F42" s="55"/>
    </row>
    <row r="43" spans="2:6" ht="15.75" x14ac:dyDescent="0.25">
      <c r="B43" s="33">
        <f>'Costes indirectos'!B7</f>
        <v>2</v>
      </c>
      <c r="C43" s="64"/>
      <c r="D43" s="36" t="str">
        <f>'Costes indirectos'!D7</f>
        <v>Hardware</v>
      </c>
      <c r="E43" s="35"/>
      <c r="F43" s="35">
        <f>'Costes indirectos'!I7</f>
        <v>42.666666666666664</v>
      </c>
    </row>
    <row r="44" spans="2:6" ht="15.75" x14ac:dyDescent="0.25">
      <c r="B44" s="54"/>
      <c r="C44" s="65">
        <f>'Costes indirectos'!C8</f>
        <v>1</v>
      </c>
      <c r="D44" s="43" t="str">
        <f>'Costes indirectos'!D8</f>
        <v>Servidor web</v>
      </c>
      <c r="E44" s="44">
        <f>'Costes indirectos'!H8</f>
        <v>42.666666666666664</v>
      </c>
      <c r="F44" s="44"/>
    </row>
    <row r="46" spans="2:6" ht="15" customHeight="1" x14ac:dyDescent="0.25">
      <c r="C46" s="66"/>
    </row>
    <row r="47" spans="2:6" ht="15" customHeight="1" x14ac:dyDescent="0.25">
      <c r="C47" s="66"/>
    </row>
    <row r="48" spans="2:6" ht="15.75" x14ac:dyDescent="0.25">
      <c r="B48"/>
      <c r="C48" s="66"/>
      <c r="D48" s="56" t="s">
        <v>60</v>
      </c>
      <c r="E48" s="57">
        <f>SUM(F5:F33)</f>
        <v>8960</v>
      </c>
      <c r="F48"/>
    </row>
    <row r="49" spans="4:5" ht="15.75" x14ac:dyDescent="0.25">
      <c r="D49" s="56" t="s">
        <v>61</v>
      </c>
      <c r="E49" s="57">
        <f>SUM(F39,F43)</f>
        <v>853.33333333333326</v>
      </c>
    </row>
    <row r="50" spans="4:5" ht="15.75" x14ac:dyDescent="0.25">
      <c r="D50" s="56" t="s">
        <v>62</v>
      </c>
      <c r="E50" s="57">
        <f>E48+E49</f>
        <v>9813.3333333333339</v>
      </c>
    </row>
    <row r="51" spans="4:5" ht="15.75" x14ac:dyDescent="0.25">
      <c r="D51" s="56" t="s">
        <v>59</v>
      </c>
      <c r="E51" s="58">
        <f>E49/E48</f>
        <v>9.5238095238095233E-2</v>
      </c>
    </row>
    <row r="52" spans="4:5" ht="15.75" x14ac:dyDescent="0.25">
      <c r="D52" s="56" t="s">
        <v>65</v>
      </c>
      <c r="E52" s="58">
        <v>0.25</v>
      </c>
    </row>
    <row r="53" spans="4:5" ht="15.75" x14ac:dyDescent="0.25">
      <c r="D53" s="56" t="s">
        <v>66</v>
      </c>
      <c r="E53" s="57">
        <f>E50*(1+E52)</f>
        <v>12266.666666666668</v>
      </c>
    </row>
  </sheetData>
  <mergeCells count="2">
    <mergeCell ref="B3:F3"/>
    <mergeCell ref="B37:F3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98179-BF6C-4CD1-8C13-A911E79E6970}">
  <dimension ref="B2:F14"/>
  <sheetViews>
    <sheetView workbookViewId="0">
      <selection activeCell="G24" sqref="G24"/>
    </sheetView>
  </sheetViews>
  <sheetFormatPr baseColWidth="10" defaultRowHeight="15" x14ac:dyDescent="0.25"/>
  <cols>
    <col min="2" max="2" width="11.42578125" style="51"/>
    <col min="3" max="3" width="11.42578125" style="15"/>
    <col min="4" max="4" width="35.140625" customWidth="1"/>
    <col min="6" max="6" width="11.42578125" style="1"/>
  </cols>
  <sheetData>
    <row r="2" spans="2:6" ht="23.25" x14ac:dyDescent="0.35">
      <c r="B2" s="74" t="s">
        <v>0</v>
      </c>
      <c r="C2" s="74"/>
      <c r="D2" s="74"/>
      <c r="E2" s="74"/>
      <c r="F2" s="74"/>
    </row>
    <row r="3" spans="2:6" x14ac:dyDescent="0.25">
      <c r="B3" s="48" t="s">
        <v>9</v>
      </c>
      <c r="C3" s="49" t="s">
        <v>8</v>
      </c>
      <c r="D3" s="7" t="s">
        <v>1</v>
      </c>
      <c r="E3" s="7" t="s">
        <v>15</v>
      </c>
      <c r="F3" s="11" t="s">
        <v>14</v>
      </c>
    </row>
    <row r="4" spans="2:6" x14ac:dyDescent="0.25">
      <c r="B4" s="10">
        <v>1</v>
      </c>
      <c r="C4" s="8">
        <v>1</v>
      </c>
      <c r="D4" s="3" t="s">
        <v>2</v>
      </c>
      <c r="E4" s="4">
        <v>35</v>
      </c>
      <c r="F4" s="9" t="s">
        <v>49</v>
      </c>
    </row>
    <row r="7" spans="2:6" ht="23.25" x14ac:dyDescent="0.35">
      <c r="B7" s="74" t="s">
        <v>3</v>
      </c>
      <c r="C7" s="74"/>
      <c r="D7" s="74"/>
      <c r="E7" s="74"/>
      <c r="F7" s="74"/>
    </row>
    <row r="8" spans="2:6" x14ac:dyDescent="0.25">
      <c r="B8" s="48" t="s">
        <v>9</v>
      </c>
      <c r="C8" s="49" t="s">
        <v>8</v>
      </c>
      <c r="D8" s="7" t="s">
        <v>4</v>
      </c>
      <c r="E8" s="7" t="s">
        <v>52</v>
      </c>
      <c r="F8" s="11" t="s">
        <v>14</v>
      </c>
    </row>
    <row r="9" spans="2:6" x14ac:dyDescent="0.25">
      <c r="B9" s="45">
        <v>1</v>
      </c>
      <c r="C9" s="50"/>
      <c r="D9" s="47" t="s">
        <v>58</v>
      </c>
      <c r="E9" s="47"/>
      <c r="F9" s="46"/>
    </row>
    <row r="10" spans="2:6" x14ac:dyDescent="0.25">
      <c r="B10" s="10"/>
      <c r="C10" s="8">
        <v>1</v>
      </c>
      <c r="D10" s="3" t="s">
        <v>5</v>
      </c>
      <c r="E10" s="4">
        <v>30</v>
      </c>
      <c r="F10" s="9" t="s">
        <v>16</v>
      </c>
    </row>
    <row r="11" spans="2:6" x14ac:dyDescent="0.25">
      <c r="B11" s="10"/>
      <c r="C11" s="8">
        <v>2</v>
      </c>
      <c r="D11" s="3" t="s">
        <v>6</v>
      </c>
      <c r="E11" s="4">
        <v>10</v>
      </c>
      <c r="F11" s="9" t="s">
        <v>16</v>
      </c>
    </row>
    <row r="12" spans="2:6" x14ac:dyDescent="0.25">
      <c r="B12" s="10"/>
      <c r="C12" s="8">
        <v>3</v>
      </c>
      <c r="D12" s="3" t="s">
        <v>7</v>
      </c>
      <c r="E12" s="4">
        <v>150</v>
      </c>
      <c r="F12" s="9" t="s">
        <v>16</v>
      </c>
    </row>
    <row r="13" spans="2:6" x14ac:dyDescent="0.25">
      <c r="B13" s="45">
        <v>2</v>
      </c>
      <c r="C13" s="50"/>
      <c r="D13" s="47" t="s">
        <v>63</v>
      </c>
      <c r="E13" s="47"/>
      <c r="F13" s="46"/>
    </row>
    <row r="14" spans="2:6" x14ac:dyDescent="0.25">
      <c r="B14" s="10"/>
      <c r="C14" s="8">
        <v>1</v>
      </c>
      <c r="D14" s="3" t="s">
        <v>64</v>
      </c>
      <c r="E14" s="4">
        <v>10</v>
      </c>
      <c r="F14" s="9" t="s">
        <v>16</v>
      </c>
    </row>
  </sheetData>
  <mergeCells count="2">
    <mergeCell ref="B7:F7"/>
    <mergeCell ref="B2:F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8C242-646E-472E-BC73-66E5F309514E}">
  <dimension ref="B2:J55"/>
  <sheetViews>
    <sheetView tabSelected="1" workbookViewId="0">
      <selection activeCell="F16" sqref="F16"/>
    </sheetView>
  </sheetViews>
  <sheetFormatPr baseColWidth="10" defaultRowHeight="15" x14ac:dyDescent="0.25"/>
  <cols>
    <col min="2" max="4" width="7.28515625" style="15" customWidth="1"/>
    <col min="5" max="5" width="43.42578125" customWidth="1"/>
    <col min="6" max="6" width="11.7109375" customWidth="1"/>
    <col min="7" max="7" width="12.7109375" customWidth="1"/>
    <col min="8" max="8" width="19.28515625" style="5" customWidth="1"/>
    <col min="9" max="9" width="11.42578125" style="5"/>
    <col min="10" max="10" width="11.85546875" style="5" bestFit="1" customWidth="1"/>
  </cols>
  <sheetData>
    <row r="2" spans="2:10" ht="19.5" x14ac:dyDescent="0.3">
      <c r="B2" s="17" t="s">
        <v>9</v>
      </c>
      <c r="C2" s="17" t="s">
        <v>10</v>
      </c>
      <c r="D2" s="17" t="s">
        <v>11</v>
      </c>
      <c r="E2" s="18" t="s">
        <v>12</v>
      </c>
      <c r="F2" s="18" t="s">
        <v>13</v>
      </c>
      <c r="G2" s="18" t="s">
        <v>14</v>
      </c>
      <c r="H2" s="20" t="s">
        <v>17</v>
      </c>
      <c r="I2" s="20" t="s">
        <v>18</v>
      </c>
      <c r="J2" s="20" t="s">
        <v>19</v>
      </c>
    </row>
    <row r="3" spans="2:10" s="2" customFormat="1" ht="16.5" thickBot="1" x14ac:dyDescent="0.3">
      <c r="B3" s="25">
        <v>1</v>
      </c>
      <c r="C3" s="25"/>
      <c r="D3" s="25"/>
      <c r="E3" s="26" t="s">
        <v>20</v>
      </c>
      <c r="F3" s="26"/>
      <c r="G3" s="26"/>
      <c r="H3" s="27"/>
      <c r="I3" s="27"/>
      <c r="J3" s="27">
        <f>SUM(I5,I7)</f>
        <v>245</v>
      </c>
    </row>
    <row r="4" spans="2:10" x14ac:dyDescent="0.25">
      <c r="B4" s="21"/>
      <c r="C4" s="21">
        <v>1</v>
      </c>
      <c r="D4" s="21"/>
      <c r="E4" s="22" t="s">
        <v>21</v>
      </c>
      <c r="F4" s="23"/>
      <c r="G4" s="23"/>
      <c r="H4" s="24"/>
      <c r="I4" s="24"/>
      <c r="J4" s="24"/>
    </row>
    <row r="5" spans="2:10" x14ac:dyDescent="0.25">
      <c r="B5" s="8"/>
      <c r="C5" s="8"/>
      <c r="D5" s="8">
        <v>1</v>
      </c>
      <c r="E5" s="12" t="str">
        <f>Recursos!D4</f>
        <v>Desarrollador full-stack</v>
      </c>
      <c r="F5" s="3">
        <v>5</v>
      </c>
      <c r="G5" s="3" t="str">
        <f>Recursos!F4</f>
        <v>Horas</v>
      </c>
      <c r="H5" s="4">
        <f>Recursos!E4</f>
        <v>35</v>
      </c>
      <c r="I5" s="4">
        <f>H5*F5</f>
        <v>175</v>
      </c>
      <c r="J5" s="4"/>
    </row>
    <row r="6" spans="2:10" x14ac:dyDescent="0.25">
      <c r="B6" s="21"/>
      <c r="C6" s="21">
        <v>2</v>
      </c>
      <c r="D6" s="21"/>
      <c r="E6" s="22" t="s">
        <v>22</v>
      </c>
      <c r="F6" s="23"/>
      <c r="G6" s="23"/>
      <c r="H6" s="24"/>
      <c r="I6" s="24"/>
      <c r="J6" s="24"/>
    </row>
    <row r="7" spans="2:10" x14ac:dyDescent="0.25">
      <c r="B7" s="8"/>
      <c r="C7" s="8"/>
      <c r="D7" s="8">
        <v>1</v>
      </c>
      <c r="E7" s="12" t="str">
        <f>Recursos!D4</f>
        <v>Desarrollador full-stack</v>
      </c>
      <c r="F7" s="3">
        <v>2</v>
      </c>
      <c r="G7" s="3" t="str">
        <f>Recursos!F4</f>
        <v>Horas</v>
      </c>
      <c r="H7" s="4">
        <f>Recursos!E4</f>
        <v>35</v>
      </c>
      <c r="I7" s="4">
        <f>H7*F7</f>
        <v>70</v>
      </c>
      <c r="J7" s="4"/>
    </row>
    <row r="8" spans="2:10" s="2" customFormat="1" ht="16.5" thickBot="1" x14ac:dyDescent="0.3">
      <c r="B8" s="25">
        <v>2</v>
      </c>
      <c r="C8" s="25"/>
      <c r="D8" s="25"/>
      <c r="E8" s="28" t="s">
        <v>23</v>
      </c>
      <c r="F8" s="26"/>
      <c r="G8" s="26"/>
      <c r="H8" s="27"/>
      <c r="I8" s="27"/>
      <c r="J8" s="27">
        <f>SUM(I10)</f>
        <v>140</v>
      </c>
    </row>
    <row r="9" spans="2:10" ht="30" x14ac:dyDescent="0.25">
      <c r="B9" s="21"/>
      <c r="C9" s="21">
        <v>1</v>
      </c>
      <c r="D9" s="21"/>
      <c r="E9" s="22" t="s">
        <v>24</v>
      </c>
      <c r="F9" s="23"/>
      <c r="G9" s="23"/>
      <c r="H9" s="24"/>
      <c r="I9" s="24"/>
      <c r="J9" s="24"/>
    </row>
    <row r="10" spans="2:10" x14ac:dyDescent="0.25">
      <c r="B10" s="8"/>
      <c r="C10" s="8"/>
      <c r="D10" s="8">
        <v>1</v>
      </c>
      <c r="E10" s="12" t="str">
        <f>Recursos!D4</f>
        <v>Desarrollador full-stack</v>
      </c>
      <c r="F10" s="3">
        <v>4</v>
      </c>
      <c r="G10" s="3" t="str">
        <f>Recursos!F4</f>
        <v>Horas</v>
      </c>
      <c r="H10" s="4">
        <f>Recursos!E4</f>
        <v>35</v>
      </c>
      <c r="I10" s="4">
        <f>H10*F10</f>
        <v>140</v>
      </c>
      <c r="J10" s="4"/>
    </row>
    <row r="11" spans="2:10" s="2" customFormat="1" ht="16.5" thickBot="1" x14ac:dyDescent="0.3">
      <c r="B11" s="25">
        <v>3</v>
      </c>
      <c r="C11" s="25"/>
      <c r="D11" s="25"/>
      <c r="E11" s="28" t="s">
        <v>25</v>
      </c>
      <c r="F11" s="26"/>
      <c r="G11" s="26"/>
      <c r="H11" s="27"/>
      <c r="I11" s="27"/>
      <c r="J11" s="27">
        <f>SUM(I13,I15)</f>
        <v>770</v>
      </c>
    </row>
    <row r="12" spans="2:10" x14ac:dyDescent="0.25">
      <c r="B12" s="21"/>
      <c r="C12" s="21">
        <v>1</v>
      </c>
      <c r="D12" s="21"/>
      <c r="E12" s="22" t="s">
        <v>26</v>
      </c>
      <c r="F12" s="23"/>
      <c r="G12" s="23"/>
      <c r="H12" s="24"/>
      <c r="I12" s="24"/>
      <c r="J12" s="24"/>
    </row>
    <row r="13" spans="2:10" x14ac:dyDescent="0.25">
      <c r="B13" s="8"/>
      <c r="C13" s="8"/>
      <c r="D13" s="8">
        <v>1</v>
      </c>
      <c r="E13" s="12" t="str">
        <f>Recursos!D4</f>
        <v>Desarrollador full-stack</v>
      </c>
      <c r="F13" s="3">
        <v>14</v>
      </c>
      <c r="G13" s="3" t="str">
        <f>Recursos!F4</f>
        <v>Horas</v>
      </c>
      <c r="H13" s="4">
        <f>Recursos!E4</f>
        <v>35</v>
      </c>
      <c r="I13" s="4">
        <f>H13*F13</f>
        <v>490</v>
      </c>
      <c r="J13" s="4"/>
    </row>
    <row r="14" spans="2:10" x14ac:dyDescent="0.25">
      <c r="B14" s="21"/>
      <c r="C14" s="21">
        <v>2</v>
      </c>
      <c r="D14" s="21"/>
      <c r="E14" s="22" t="s">
        <v>27</v>
      </c>
      <c r="F14" s="23"/>
      <c r="G14" s="23"/>
      <c r="H14" s="24"/>
      <c r="I14" s="24"/>
      <c r="J14" s="24"/>
    </row>
    <row r="15" spans="2:10" x14ac:dyDescent="0.25">
      <c r="B15" s="8"/>
      <c r="C15" s="8"/>
      <c r="D15" s="8">
        <v>1</v>
      </c>
      <c r="E15" s="12" t="str">
        <f>Recursos!D4</f>
        <v>Desarrollador full-stack</v>
      </c>
      <c r="F15" s="3">
        <v>8</v>
      </c>
      <c r="G15" s="3" t="str">
        <f>Recursos!F4</f>
        <v>Horas</v>
      </c>
      <c r="H15" s="4">
        <f>Recursos!E4</f>
        <v>35</v>
      </c>
      <c r="I15" s="4">
        <f>H15*F15</f>
        <v>280</v>
      </c>
      <c r="J15" s="4"/>
    </row>
    <row r="16" spans="2:10" s="2" customFormat="1" ht="16.5" thickBot="1" x14ac:dyDescent="0.3">
      <c r="B16" s="25">
        <v>4</v>
      </c>
      <c r="C16" s="25"/>
      <c r="D16" s="25"/>
      <c r="E16" s="26" t="s">
        <v>28</v>
      </c>
      <c r="F16" s="26"/>
      <c r="G16" s="26"/>
      <c r="H16" s="27"/>
      <c r="I16" s="27"/>
      <c r="J16" s="27">
        <f>SUM(I18,I20,I22,I24,I26)</f>
        <v>770</v>
      </c>
    </row>
    <row r="17" spans="2:10" x14ac:dyDescent="0.25">
      <c r="B17" s="21"/>
      <c r="C17" s="21">
        <v>1</v>
      </c>
      <c r="D17" s="21"/>
      <c r="E17" s="22" t="s">
        <v>29</v>
      </c>
      <c r="F17" s="23"/>
      <c r="G17" s="23"/>
      <c r="H17" s="24"/>
      <c r="I17" s="24"/>
      <c r="J17" s="24"/>
    </row>
    <row r="18" spans="2:10" x14ac:dyDescent="0.25">
      <c r="B18" s="8"/>
      <c r="C18" s="8"/>
      <c r="D18" s="8">
        <v>1</v>
      </c>
      <c r="E18" s="12" t="str">
        <f>Recursos!D4</f>
        <v>Desarrollador full-stack</v>
      </c>
      <c r="F18" s="3">
        <v>7</v>
      </c>
      <c r="G18" s="3" t="str">
        <f>Recursos!F4</f>
        <v>Horas</v>
      </c>
      <c r="H18" s="4">
        <f>Recursos!E4</f>
        <v>35</v>
      </c>
      <c r="I18" s="4">
        <f>H18*F18</f>
        <v>245</v>
      </c>
      <c r="J18" s="4"/>
    </row>
    <row r="19" spans="2:10" x14ac:dyDescent="0.25">
      <c r="B19" s="21"/>
      <c r="C19" s="21">
        <v>2</v>
      </c>
      <c r="D19" s="21"/>
      <c r="E19" s="22" t="s">
        <v>30</v>
      </c>
      <c r="F19" s="23"/>
      <c r="G19" s="23"/>
      <c r="H19" s="24"/>
      <c r="I19" s="24"/>
      <c r="J19" s="24"/>
    </row>
    <row r="20" spans="2:10" x14ac:dyDescent="0.25">
      <c r="B20" s="8"/>
      <c r="C20" s="8"/>
      <c r="D20" s="8">
        <v>1</v>
      </c>
      <c r="E20" s="12" t="str">
        <f>Recursos!D4</f>
        <v>Desarrollador full-stack</v>
      </c>
      <c r="F20" s="3">
        <v>2</v>
      </c>
      <c r="G20" s="3" t="str">
        <f>Recursos!F4</f>
        <v>Horas</v>
      </c>
      <c r="H20" s="4">
        <f>Recursos!E4</f>
        <v>35</v>
      </c>
      <c r="I20" s="4">
        <f>H20*F20</f>
        <v>70</v>
      </c>
      <c r="J20" s="4"/>
    </row>
    <row r="21" spans="2:10" x14ac:dyDescent="0.25">
      <c r="B21" s="21"/>
      <c r="C21" s="21">
        <v>3</v>
      </c>
      <c r="D21" s="21"/>
      <c r="E21" s="22" t="s">
        <v>31</v>
      </c>
      <c r="F21" s="23"/>
      <c r="G21" s="23"/>
      <c r="H21" s="24"/>
      <c r="I21" s="24"/>
      <c r="J21" s="24"/>
    </row>
    <row r="22" spans="2:10" x14ac:dyDescent="0.25">
      <c r="B22" s="8"/>
      <c r="C22" s="8"/>
      <c r="D22" s="8">
        <v>1</v>
      </c>
      <c r="E22" s="12" t="str">
        <f>Recursos!D4</f>
        <v>Desarrollador full-stack</v>
      </c>
      <c r="F22" s="3">
        <v>5</v>
      </c>
      <c r="G22" s="3" t="str">
        <f>Recursos!F4</f>
        <v>Horas</v>
      </c>
      <c r="H22" s="4">
        <f>Recursos!E4</f>
        <v>35</v>
      </c>
      <c r="I22" s="4">
        <f>H22*F22</f>
        <v>175</v>
      </c>
      <c r="J22" s="4"/>
    </row>
    <row r="23" spans="2:10" x14ac:dyDescent="0.25">
      <c r="B23" s="21"/>
      <c r="C23" s="21">
        <v>4</v>
      </c>
      <c r="D23" s="21"/>
      <c r="E23" s="22" t="s">
        <v>32</v>
      </c>
      <c r="F23" s="23"/>
      <c r="G23" s="23"/>
      <c r="H23" s="24"/>
      <c r="I23" s="24"/>
      <c r="J23" s="24"/>
    </row>
    <row r="24" spans="2:10" x14ac:dyDescent="0.25">
      <c r="B24" s="8"/>
      <c r="C24" s="8"/>
      <c r="D24" s="8">
        <v>1</v>
      </c>
      <c r="E24" s="12" t="str">
        <f>Recursos!D4</f>
        <v>Desarrollador full-stack</v>
      </c>
      <c r="F24" s="3">
        <v>4</v>
      </c>
      <c r="G24" s="3" t="str">
        <f>Recursos!F4</f>
        <v>Horas</v>
      </c>
      <c r="H24" s="4">
        <f>Recursos!E4</f>
        <v>35</v>
      </c>
      <c r="I24" s="4">
        <f>H24*F24</f>
        <v>140</v>
      </c>
      <c r="J24" s="4"/>
    </row>
    <row r="25" spans="2:10" x14ac:dyDescent="0.25">
      <c r="B25" s="21"/>
      <c r="C25" s="21">
        <v>5</v>
      </c>
      <c r="D25" s="21"/>
      <c r="E25" s="22" t="s">
        <v>33</v>
      </c>
      <c r="F25" s="23"/>
      <c r="G25" s="23"/>
      <c r="H25" s="24"/>
      <c r="I25" s="24"/>
      <c r="J25" s="24"/>
    </row>
    <row r="26" spans="2:10" x14ac:dyDescent="0.25">
      <c r="B26" s="8"/>
      <c r="C26" s="8"/>
      <c r="D26" s="8">
        <v>1</v>
      </c>
      <c r="E26" s="12" t="str">
        <f>Recursos!D4</f>
        <v>Desarrollador full-stack</v>
      </c>
      <c r="F26" s="3">
        <v>4</v>
      </c>
      <c r="G26" s="3" t="str">
        <f>Recursos!F4</f>
        <v>Horas</v>
      </c>
      <c r="H26" s="4">
        <f>Recursos!E4</f>
        <v>35</v>
      </c>
      <c r="I26" s="4">
        <f>H26*F26</f>
        <v>140</v>
      </c>
      <c r="J26" s="4"/>
    </row>
    <row r="27" spans="2:10" s="2" customFormat="1" ht="16.5" thickBot="1" x14ac:dyDescent="0.3">
      <c r="B27" s="25">
        <v>5</v>
      </c>
      <c r="C27" s="25"/>
      <c r="D27" s="25"/>
      <c r="E27" s="29" t="s">
        <v>34</v>
      </c>
      <c r="F27" s="26"/>
      <c r="G27" s="26"/>
      <c r="H27" s="27"/>
      <c r="I27" s="27"/>
      <c r="J27" s="27">
        <f>SUM(I29,I31,I33,I35)</f>
        <v>490</v>
      </c>
    </row>
    <row r="28" spans="2:10" x14ac:dyDescent="0.25">
      <c r="B28" s="21"/>
      <c r="C28" s="21">
        <v>1</v>
      </c>
      <c r="D28" s="21"/>
      <c r="E28" s="22" t="s">
        <v>35</v>
      </c>
      <c r="F28" s="23"/>
      <c r="G28" s="23"/>
      <c r="H28" s="24"/>
      <c r="I28" s="24"/>
      <c r="J28" s="24"/>
    </row>
    <row r="29" spans="2:10" x14ac:dyDescent="0.25">
      <c r="B29" s="8"/>
      <c r="C29" s="8"/>
      <c r="D29" s="8">
        <v>1</v>
      </c>
      <c r="E29" s="12" t="str">
        <f>Recursos!D4</f>
        <v>Desarrollador full-stack</v>
      </c>
      <c r="F29" s="3">
        <v>2</v>
      </c>
      <c r="G29" s="3" t="str">
        <f>Recursos!F4</f>
        <v>Horas</v>
      </c>
      <c r="H29" s="4">
        <f>Recursos!E4</f>
        <v>35</v>
      </c>
      <c r="I29" s="4">
        <f>H29*F29</f>
        <v>70</v>
      </c>
      <c r="J29" s="4"/>
    </row>
    <row r="30" spans="2:10" ht="30" x14ac:dyDescent="0.25">
      <c r="B30" s="21"/>
      <c r="C30" s="21">
        <v>2</v>
      </c>
      <c r="D30" s="21"/>
      <c r="E30" s="22" t="s">
        <v>36</v>
      </c>
      <c r="F30" s="23"/>
      <c r="G30" s="23"/>
      <c r="H30" s="24"/>
      <c r="I30" s="24"/>
      <c r="J30" s="24"/>
    </row>
    <row r="31" spans="2:10" x14ac:dyDescent="0.25">
      <c r="B31" s="8"/>
      <c r="C31" s="8"/>
      <c r="D31" s="8">
        <v>1</v>
      </c>
      <c r="E31" s="12" t="str">
        <f>Recursos!D4</f>
        <v>Desarrollador full-stack</v>
      </c>
      <c r="F31" s="3">
        <v>4</v>
      </c>
      <c r="G31" s="3" t="str">
        <f>Recursos!F4</f>
        <v>Horas</v>
      </c>
      <c r="H31" s="4">
        <f>Recursos!E4</f>
        <v>35</v>
      </c>
      <c r="I31" s="4">
        <f>H31*F31</f>
        <v>140</v>
      </c>
      <c r="J31" s="4"/>
    </row>
    <row r="32" spans="2:10" x14ac:dyDescent="0.25">
      <c r="B32" s="21"/>
      <c r="C32" s="21">
        <v>3</v>
      </c>
      <c r="D32" s="21"/>
      <c r="E32" s="22" t="s">
        <v>37</v>
      </c>
      <c r="F32" s="23"/>
      <c r="G32" s="23"/>
      <c r="H32" s="24"/>
      <c r="I32" s="24"/>
      <c r="J32" s="24"/>
    </row>
    <row r="33" spans="2:10" x14ac:dyDescent="0.25">
      <c r="B33" s="8"/>
      <c r="C33" s="8"/>
      <c r="D33" s="8">
        <v>1</v>
      </c>
      <c r="E33" s="12" t="str">
        <f>Recursos!D4</f>
        <v>Desarrollador full-stack</v>
      </c>
      <c r="F33" s="3">
        <v>3</v>
      </c>
      <c r="G33" s="3" t="str">
        <f>Recursos!F4</f>
        <v>Horas</v>
      </c>
      <c r="H33" s="4">
        <f>Recursos!E4</f>
        <v>35</v>
      </c>
      <c r="I33" s="4">
        <f>H33*F33</f>
        <v>105</v>
      </c>
      <c r="J33" s="4"/>
    </row>
    <row r="34" spans="2:10" x14ac:dyDescent="0.25">
      <c r="B34" s="21"/>
      <c r="C34" s="21">
        <v>4</v>
      </c>
      <c r="D34" s="21"/>
      <c r="E34" s="22" t="s">
        <v>38</v>
      </c>
      <c r="F34" s="23"/>
      <c r="G34" s="23"/>
      <c r="H34" s="24"/>
      <c r="I34" s="24"/>
      <c r="J34" s="24"/>
    </row>
    <row r="35" spans="2:10" x14ac:dyDescent="0.25">
      <c r="B35" s="8"/>
      <c r="C35" s="8"/>
      <c r="D35" s="8">
        <v>1</v>
      </c>
      <c r="E35" s="12" t="str">
        <f>Recursos!D4</f>
        <v>Desarrollador full-stack</v>
      </c>
      <c r="F35" s="3">
        <v>5</v>
      </c>
      <c r="G35" s="3" t="str">
        <f>Recursos!F4</f>
        <v>Horas</v>
      </c>
      <c r="H35" s="4">
        <f>Recursos!E4</f>
        <v>35</v>
      </c>
      <c r="I35" s="4">
        <f>H35*F35</f>
        <v>175</v>
      </c>
      <c r="J35" s="4"/>
    </row>
    <row r="36" spans="2:10" s="2" customFormat="1" ht="16.5" thickBot="1" x14ac:dyDescent="0.3">
      <c r="B36" s="25">
        <v>6</v>
      </c>
      <c r="C36" s="25"/>
      <c r="D36" s="25"/>
      <c r="E36" s="29" t="s">
        <v>39</v>
      </c>
      <c r="F36" s="26"/>
      <c r="G36" s="26"/>
      <c r="H36" s="27"/>
      <c r="I36" s="27"/>
      <c r="J36" s="27">
        <f>SUM(I38,I40,I42,I44,I46,I48)</f>
        <v>6265</v>
      </c>
    </row>
    <row r="37" spans="2:10" ht="30" x14ac:dyDescent="0.25">
      <c r="B37" s="21"/>
      <c r="C37" s="21">
        <v>1</v>
      </c>
      <c r="D37" s="21"/>
      <c r="E37" s="22" t="s">
        <v>40</v>
      </c>
      <c r="F37" s="23"/>
      <c r="G37" s="23"/>
      <c r="H37" s="24"/>
      <c r="I37" s="24"/>
      <c r="J37" s="24"/>
    </row>
    <row r="38" spans="2:10" x14ac:dyDescent="0.25">
      <c r="B38" s="8"/>
      <c r="C38" s="8"/>
      <c r="D38" s="8">
        <v>1</v>
      </c>
      <c r="E38" s="13" t="str">
        <f>Recursos!D4</f>
        <v>Desarrollador full-stack</v>
      </c>
      <c r="F38" s="3">
        <v>3</v>
      </c>
      <c r="G38" s="3" t="str">
        <f>Recursos!F4</f>
        <v>Horas</v>
      </c>
      <c r="H38" s="4">
        <f>Recursos!E4</f>
        <v>35</v>
      </c>
      <c r="I38" s="4">
        <f>H38*F38</f>
        <v>105</v>
      </c>
      <c r="J38" s="4"/>
    </row>
    <row r="39" spans="2:10" ht="30" x14ac:dyDescent="0.25">
      <c r="B39" s="21"/>
      <c r="C39" s="21">
        <v>2</v>
      </c>
      <c r="D39" s="21"/>
      <c r="E39" s="22" t="s">
        <v>41</v>
      </c>
      <c r="F39" s="23"/>
      <c r="G39" s="23"/>
      <c r="H39" s="24"/>
      <c r="I39" s="24"/>
      <c r="J39" s="24"/>
    </row>
    <row r="40" spans="2:10" x14ac:dyDescent="0.25">
      <c r="B40" s="8"/>
      <c r="C40" s="8"/>
      <c r="D40" s="8">
        <v>1</v>
      </c>
      <c r="E40" s="13" t="str">
        <f>Recursos!D4</f>
        <v>Desarrollador full-stack</v>
      </c>
      <c r="F40" s="3">
        <v>163</v>
      </c>
      <c r="G40" s="3" t="str">
        <f>Recursos!F4</f>
        <v>Horas</v>
      </c>
      <c r="H40" s="4">
        <f>Recursos!E4</f>
        <v>35</v>
      </c>
      <c r="I40" s="4">
        <f>H40*F40</f>
        <v>5705</v>
      </c>
      <c r="J40" s="4"/>
    </row>
    <row r="41" spans="2:10" x14ac:dyDescent="0.25">
      <c r="B41" s="21"/>
      <c r="C41" s="21">
        <v>3</v>
      </c>
      <c r="D41" s="21"/>
      <c r="E41" s="22" t="s">
        <v>42</v>
      </c>
      <c r="F41" s="23"/>
      <c r="G41" s="23"/>
      <c r="H41" s="24"/>
      <c r="I41" s="24"/>
      <c r="J41" s="24"/>
    </row>
    <row r="42" spans="2:10" x14ac:dyDescent="0.25">
      <c r="B42" s="8"/>
      <c r="C42" s="8"/>
      <c r="D42" s="8">
        <v>1</v>
      </c>
      <c r="E42" s="13" t="str">
        <f>Recursos!D4</f>
        <v>Desarrollador full-stack</v>
      </c>
      <c r="F42" s="3">
        <v>1</v>
      </c>
      <c r="G42" s="3" t="str">
        <f>Recursos!F4</f>
        <v>Horas</v>
      </c>
      <c r="H42" s="4">
        <f>Recursos!E4</f>
        <v>35</v>
      </c>
      <c r="I42" s="4">
        <f>H42*F42</f>
        <v>35</v>
      </c>
      <c r="J42" s="4"/>
    </row>
    <row r="43" spans="2:10" x14ac:dyDescent="0.25">
      <c r="B43" s="21"/>
      <c r="C43" s="21">
        <v>4</v>
      </c>
      <c r="D43" s="21"/>
      <c r="E43" s="22" t="s">
        <v>43</v>
      </c>
      <c r="F43" s="23"/>
      <c r="G43" s="23"/>
      <c r="H43" s="24"/>
      <c r="I43" s="24"/>
      <c r="J43" s="24"/>
    </row>
    <row r="44" spans="2:10" x14ac:dyDescent="0.25">
      <c r="B44" s="8"/>
      <c r="C44" s="8"/>
      <c r="D44" s="8">
        <v>1</v>
      </c>
      <c r="E44" s="13" t="str">
        <f>Recursos!D4</f>
        <v>Desarrollador full-stack</v>
      </c>
      <c r="F44" s="3">
        <v>3</v>
      </c>
      <c r="G44" s="3" t="str">
        <f>Recursos!F4</f>
        <v>Horas</v>
      </c>
      <c r="H44" s="4">
        <f>Recursos!E4</f>
        <v>35</v>
      </c>
      <c r="I44" s="4">
        <f>H44*F44</f>
        <v>105</v>
      </c>
      <c r="J44" s="4"/>
    </row>
    <row r="45" spans="2:10" x14ac:dyDescent="0.25">
      <c r="B45" s="21"/>
      <c r="C45" s="21">
        <v>5</v>
      </c>
      <c r="D45" s="21"/>
      <c r="E45" s="22" t="s">
        <v>44</v>
      </c>
      <c r="F45" s="23"/>
      <c r="G45" s="23"/>
      <c r="H45" s="24"/>
      <c r="I45" s="24"/>
      <c r="J45" s="24"/>
    </row>
    <row r="46" spans="2:10" x14ac:dyDescent="0.25">
      <c r="B46" s="8"/>
      <c r="C46" s="8"/>
      <c r="D46" s="8">
        <v>1</v>
      </c>
      <c r="E46" s="13" t="str">
        <f>Recursos!D4</f>
        <v>Desarrollador full-stack</v>
      </c>
      <c r="F46" s="3">
        <v>2</v>
      </c>
      <c r="G46" s="3" t="str">
        <f>Recursos!F4</f>
        <v>Horas</v>
      </c>
      <c r="H46" s="4">
        <f>Recursos!E4</f>
        <v>35</v>
      </c>
      <c r="I46" s="4">
        <f>H46*F46</f>
        <v>70</v>
      </c>
      <c r="J46" s="4"/>
    </row>
    <row r="47" spans="2:10" x14ac:dyDescent="0.25">
      <c r="B47" s="21"/>
      <c r="C47" s="21">
        <v>6</v>
      </c>
      <c r="D47" s="21"/>
      <c r="E47" s="22" t="s">
        <v>45</v>
      </c>
      <c r="F47" s="23"/>
      <c r="G47" s="23"/>
      <c r="H47" s="24"/>
      <c r="I47" s="24"/>
      <c r="J47" s="24"/>
    </row>
    <row r="48" spans="2:10" x14ac:dyDescent="0.25">
      <c r="B48" s="8"/>
      <c r="C48" s="8"/>
      <c r="D48" s="8">
        <v>1</v>
      </c>
      <c r="E48" s="13" t="str">
        <f>Recursos!D4</f>
        <v>Desarrollador full-stack</v>
      </c>
      <c r="F48" s="3">
        <v>7</v>
      </c>
      <c r="G48" s="3" t="str">
        <f>Recursos!F4</f>
        <v>Horas</v>
      </c>
      <c r="H48" s="4">
        <f>Recursos!E4</f>
        <v>35</v>
      </c>
      <c r="I48" s="4">
        <f>H48*F48</f>
        <v>245</v>
      </c>
      <c r="J48" s="4"/>
    </row>
    <row r="49" spans="2:10" s="2" customFormat="1" ht="16.5" thickBot="1" x14ac:dyDescent="0.3">
      <c r="B49" s="25">
        <v>7</v>
      </c>
      <c r="C49" s="25"/>
      <c r="D49" s="25"/>
      <c r="E49" s="29" t="s">
        <v>46</v>
      </c>
      <c r="F49" s="26"/>
      <c r="G49" s="26"/>
      <c r="H49" s="27"/>
      <c r="I49" s="27"/>
      <c r="J49" s="27">
        <f>SUM(I51,I53)</f>
        <v>280</v>
      </c>
    </row>
    <row r="50" spans="2:10" x14ac:dyDescent="0.25">
      <c r="B50" s="21"/>
      <c r="C50" s="21">
        <v>1</v>
      </c>
      <c r="D50" s="21"/>
      <c r="E50" s="22" t="s">
        <v>47</v>
      </c>
      <c r="F50" s="23"/>
      <c r="G50" s="23"/>
      <c r="H50" s="24"/>
      <c r="I50" s="24"/>
      <c r="J50" s="24"/>
    </row>
    <row r="51" spans="2:10" x14ac:dyDescent="0.25">
      <c r="B51" s="8"/>
      <c r="C51" s="8"/>
      <c r="D51" s="8">
        <v>1</v>
      </c>
      <c r="E51" s="13" t="str">
        <f>Recursos!D4</f>
        <v>Desarrollador full-stack</v>
      </c>
      <c r="F51" s="3">
        <v>3</v>
      </c>
      <c r="G51" s="3" t="str">
        <f>Recursos!F4</f>
        <v>Horas</v>
      </c>
      <c r="H51" s="4">
        <f>Recursos!E4</f>
        <v>35</v>
      </c>
      <c r="I51" s="4">
        <f>H51*F51</f>
        <v>105</v>
      </c>
      <c r="J51" s="4"/>
    </row>
    <row r="52" spans="2:10" x14ac:dyDescent="0.25">
      <c r="B52" s="21"/>
      <c r="C52" s="21">
        <v>2</v>
      </c>
      <c r="D52" s="21"/>
      <c r="E52" s="22" t="s">
        <v>48</v>
      </c>
      <c r="F52" s="23"/>
      <c r="G52" s="23"/>
      <c r="H52" s="24"/>
      <c r="I52" s="24"/>
      <c r="J52" s="24"/>
    </row>
    <row r="53" spans="2:10" x14ac:dyDescent="0.25">
      <c r="B53" s="8"/>
      <c r="C53" s="8"/>
      <c r="D53" s="8">
        <v>1</v>
      </c>
      <c r="E53" s="14" t="str">
        <f>Recursos!D4</f>
        <v>Desarrollador full-stack</v>
      </c>
      <c r="F53" s="3">
        <v>5</v>
      </c>
      <c r="G53" s="3" t="str">
        <f>Recursos!F4</f>
        <v>Horas</v>
      </c>
      <c r="H53" s="4">
        <f>Recursos!E4</f>
        <v>35</v>
      </c>
      <c r="I53" s="4">
        <f>H53*F53</f>
        <v>175</v>
      </c>
      <c r="J53" s="4"/>
    </row>
    <row r="55" spans="2:10" x14ac:dyDescent="0.25">
      <c r="I55" s="4" t="s">
        <v>50</v>
      </c>
      <c r="J55" s="4">
        <f>SUM(J3:J53)</f>
        <v>8960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7F3B8-7838-492D-9A72-0C1BCAEBEC40}">
  <dimension ref="B2:Q17"/>
  <sheetViews>
    <sheetView workbookViewId="0">
      <selection activeCell="L20" sqref="L20"/>
    </sheetView>
  </sheetViews>
  <sheetFormatPr baseColWidth="10" defaultRowHeight="15" x14ac:dyDescent="0.25"/>
  <cols>
    <col min="2" max="3" width="7.28515625" style="15" customWidth="1"/>
    <col min="4" max="4" width="39.42578125" customWidth="1"/>
    <col min="5" max="5" width="12" style="16" customWidth="1"/>
    <col min="6" max="6" width="12.42578125" customWidth="1"/>
    <col min="7" max="8" width="19.28515625" style="5" customWidth="1"/>
    <col min="12" max="12" width="11.42578125" customWidth="1"/>
    <col min="16" max="16" width="23.42578125" customWidth="1"/>
    <col min="17" max="17" width="5" customWidth="1"/>
  </cols>
  <sheetData>
    <row r="2" spans="2:17" ht="19.5" x14ac:dyDescent="0.3">
      <c r="B2" s="17" t="s">
        <v>9</v>
      </c>
      <c r="C2" s="17" t="s">
        <v>10</v>
      </c>
      <c r="D2" s="18" t="s">
        <v>12</v>
      </c>
      <c r="E2" s="19" t="s">
        <v>13</v>
      </c>
      <c r="F2" s="18" t="s">
        <v>14</v>
      </c>
      <c r="G2" s="20" t="s">
        <v>53</v>
      </c>
      <c r="H2" s="20" t="s">
        <v>18</v>
      </c>
      <c r="I2" s="18" t="s">
        <v>19</v>
      </c>
    </row>
    <row r="3" spans="2:17" ht="15.75" x14ac:dyDescent="0.25">
      <c r="B3" s="33">
        <v>1</v>
      </c>
      <c r="C3" s="33"/>
      <c r="D3" s="36" t="s">
        <v>58</v>
      </c>
      <c r="E3" s="37"/>
      <c r="F3" s="36"/>
      <c r="G3" s="35"/>
      <c r="H3" s="35"/>
      <c r="I3" s="35">
        <f>SUM(H4:H6)</f>
        <v>810.66666666666663</v>
      </c>
    </row>
    <row r="4" spans="2:17" x14ac:dyDescent="0.25">
      <c r="B4" s="38"/>
      <c r="C4" s="38">
        <v>1</v>
      </c>
      <c r="D4" s="39" t="str">
        <f>Recursos!D10</f>
        <v>Amortización de equipo de desarrollo</v>
      </c>
      <c r="E4" s="40">
        <f>SUM('Presupuesto planificación'!$F$5:$F$53)/$Q$17</f>
        <v>4.2666666666666666</v>
      </c>
      <c r="F4" s="41" t="str">
        <f>Recursos!F10</f>
        <v>Mes</v>
      </c>
      <c r="G4" s="42">
        <f>Recursos!E10</f>
        <v>30</v>
      </c>
      <c r="H4" s="42">
        <f>G4*E4</f>
        <v>128</v>
      </c>
      <c r="I4" s="3"/>
    </row>
    <row r="5" spans="2:17" x14ac:dyDescent="0.25">
      <c r="B5" s="38"/>
      <c r="C5" s="38">
        <v>2</v>
      </c>
      <c r="D5" s="39" t="str">
        <f>Recursos!D11</f>
        <v>Material de oficina</v>
      </c>
      <c r="E5" s="40">
        <f>SUM('Presupuesto planificación'!$F$5:$F$53)/$Q$17</f>
        <v>4.2666666666666666</v>
      </c>
      <c r="F5" s="41" t="str">
        <f>Recursos!F11</f>
        <v>Mes</v>
      </c>
      <c r="G5" s="42">
        <f>Recursos!E11</f>
        <v>10</v>
      </c>
      <c r="H5" s="42">
        <f>G5*E5</f>
        <v>42.666666666666664</v>
      </c>
      <c r="I5" s="3"/>
    </row>
    <row r="6" spans="2:17" x14ac:dyDescent="0.25">
      <c r="B6" s="38"/>
      <c r="C6" s="38">
        <v>3</v>
      </c>
      <c r="D6" s="39" t="str">
        <f>Recursos!D12</f>
        <v>Suministros (electricidad, agua, gas…)</v>
      </c>
      <c r="E6" s="40">
        <f>SUM('Presupuesto planificación'!$F$5:$F$53)/$Q$17</f>
        <v>4.2666666666666666</v>
      </c>
      <c r="F6" s="41" t="str">
        <f>Recursos!F12</f>
        <v>Mes</v>
      </c>
      <c r="G6" s="42">
        <f>Recursos!E12</f>
        <v>150</v>
      </c>
      <c r="H6" s="42">
        <f>G6*E6</f>
        <v>640</v>
      </c>
      <c r="I6" s="3"/>
    </row>
    <row r="7" spans="2:17" ht="15.75" x14ac:dyDescent="0.25">
      <c r="B7" s="33">
        <v>2</v>
      </c>
      <c r="C7" s="33"/>
      <c r="D7" s="36" t="s">
        <v>63</v>
      </c>
      <c r="E7" s="52"/>
      <c r="F7" s="36"/>
      <c r="G7" s="53"/>
      <c r="H7" s="53"/>
      <c r="I7" s="35">
        <f>SUM(H8)</f>
        <v>42.666666666666664</v>
      </c>
    </row>
    <row r="8" spans="2:17" x14ac:dyDescent="0.25">
      <c r="B8" s="8"/>
      <c r="C8" s="8">
        <v>1</v>
      </c>
      <c r="D8" s="3" t="s">
        <v>64</v>
      </c>
      <c r="E8" s="40">
        <f>SUM('Presupuesto planificación'!$F$5:$F$53)/$Q$17</f>
        <v>4.2666666666666666</v>
      </c>
      <c r="F8" s="3" t="s">
        <v>16</v>
      </c>
      <c r="G8" s="42">
        <f>Recursos!E14</f>
        <v>10</v>
      </c>
      <c r="H8" s="42">
        <f t="shared" ref="H8" si="0">G8*E8</f>
        <v>42.666666666666664</v>
      </c>
      <c r="I8" s="3"/>
    </row>
    <row r="15" spans="2:17" x14ac:dyDescent="0.25">
      <c r="P15" t="s">
        <v>54</v>
      </c>
      <c r="Q15">
        <v>3</v>
      </c>
    </row>
    <row r="16" spans="2:17" x14ac:dyDescent="0.25">
      <c r="P16" t="s">
        <v>55</v>
      </c>
      <c r="Q16">
        <f>4*5</f>
        <v>20</v>
      </c>
    </row>
    <row r="17" spans="16:17" x14ac:dyDescent="0.25">
      <c r="P17" t="s">
        <v>56</v>
      </c>
      <c r="Q17">
        <f>Q15*Q16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Presupuesto del cliente</vt:lpstr>
      <vt:lpstr>Presupuesto</vt:lpstr>
      <vt:lpstr>Recursos</vt:lpstr>
      <vt:lpstr>Presupuesto planificación</vt:lpstr>
      <vt:lpstr>Costes indirectos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Fernández</dc:creator>
  <cp:lastModifiedBy>Isabel Fernández</cp:lastModifiedBy>
  <dcterms:created xsi:type="dcterms:W3CDTF">2022-06-27T10:29:36Z</dcterms:created>
  <dcterms:modified xsi:type="dcterms:W3CDTF">2022-06-30T13:36:02Z</dcterms:modified>
</cp:coreProperties>
</file>