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MT5-LIVE\"/>
    </mc:Choice>
  </mc:AlternateContent>
  <xr:revisionPtr revIDLastSave="0" documentId="13_ncr:1_{B8128471-3F4E-4BED-A5EA-3BB356CD4D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rategy_Builder" sheetId="1" r:id="rId1"/>
    <sheet name="strategy_09_demo" sheetId="4" r:id="rId2"/>
    <sheet name="strategy_10_demo" sheetId="6" r:id="rId3"/>
    <sheet name="strategy_11_demo" sheetId="5" r:id="rId4"/>
    <sheet name="Positions_Demo" sheetId="2" r:id="rId5"/>
    <sheet name="Deals_Demo" sheetId="3" r:id="rId6"/>
  </sheets>
  <calcPr calcId="191029"/>
  <pivotCaches>
    <pivotCache cacheId="49" r:id="rId7"/>
    <pivotCache cacheId="4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6" l="1"/>
  <c r="H64" i="6" s="1"/>
  <c r="F64" i="6"/>
  <c r="G63" i="6"/>
  <c r="H63" i="6" s="1"/>
  <c r="F63" i="6"/>
  <c r="N62" i="6"/>
  <c r="O62" i="6" s="1"/>
  <c r="M62" i="6"/>
  <c r="G62" i="6"/>
  <c r="H62" i="6" s="1"/>
  <c r="F62" i="6"/>
  <c r="O61" i="6"/>
  <c r="N61" i="6"/>
  <c r="M61" i="6"/>
  <c r="H61" i="6"/>
  <c r="G61" i="6"/>
  <c r="F61" i="6"/>
  <c r="N60" i="6"/>
  <c r="O60" i="6" s="1"/>
  <c r="M60" i="6"/>
  <c r="G60" i="6"/>
  <c r="H60" i="6" s="1"/>
  <c r="F60" i="6"/>
  <c r="N59" i="6"/>
  <c r="O59" i="6" s="1"/>
  <c r="M59" i="6"/>
  <c r="G59" i="6"/>
  <c r="H59" i="6" s="1"/>
  <c r="F59" i="6"/>
  <c r="N58" i="6"/>
  <c r="O58" i="6" s="1"/>
  <c r="M58" i="6"/>
  <c r="G58" i="6"/>
  <c r="H58" i="6" s="1"/>
  <c r="F58" i="6"/>
  <c r="O57" i="6"/>
  <c r="N57" i="6"/>
  <c r="M57" i="6"/>
  <c r="H57" i="6"/>
  <c r="G57" i="6"/>
  <c r="F57" i="6"/>
  <c r="N56" i="6"/>
  <c r="O56" i="6" s="1"/>
  <c r="M56" i="6"/>
  <c r="G56" i="6"/>
  <c r="H56" i="6" s="1"/>
  <c r="F56" i="6"/>
  <c r="N55" i="6"/>
  <c r="O55" i="6" s="1"/>
  <c r="M55" i="6"/>
  <c r="G55" i="6"/>
  <c r="H55" i="6" s="1"/>
  <c r="F55" i="6"/>
  <c r="N54" i="6"/>
  <c r="O54" i="6" s="1"/>
  <c r="M54" i="6"/>
  <c r="G54" i="6"/>
  <c r="H54" i="6" s="1"/>
  <c r="F54" i="6"/>
  <c r="O53" i="6"/>
  <c r="N53" i="6"/>
  <c r="M53" i="6"/>
  <c r="H53" i="6"/>
  <c r="G53" i="6"/>
  <c r="F53" i="6"/>
  <c r="N52" i="6"/>
  <c r="O52" i="6" s="1"/>
  <c r="M52" i="6"/>
  <c r="G52" i="6"/>
  <c r="H52" i="6" s="1"/>
  <c r="F52" i="6"/>
  <c r="N51" i="6"/>
  <c r="O51" i="6" s="1"/>
  <c r="M51" i="6"/>
  <c r="G51" i="6"/>
  <c r="H51" i="6" s="1"/>
  <c r="F51" i="6"/>
  <c r="N50" i="6"/>
  <c r="O50" i="6" s="1"/>
  <c r="M50" i="6"/>
  <c r="G50" i="6"/>
  <c r="H50" i="6" s="1"/>
  <c r="F50" i="6"/>
  <c r="O49" i="6"/>
  <c r="N49" i="6"/>
  <c r="M49" i="6"/>
  <c r="H49" i="6"/>
  <c r="G49" i="6"/>
  <c r="F49" i="6"/>
  <c r="N48" i="6"/>
  <c r="O48" i="6" s="1"/>
  <c r="M48" i="6"/>
  <c r="G48" i="6"/>
  <c r="H48" i="6" s="1"/>
  <c r="F48" i="6"/>
  <c r="N47" i="6"/>
  <c r="O47" i="6" s="1"/>
  <c r="M47" i="6"/>
  <c r="G47" i="6"/>
  <c r="H47" i="6" s="1"/>
  <c r="F47" i="6"/>
  <c r="N46" i="6"/>
  <c r="O46" i="6" s="1"/>
  <c r="M46" i="6"/>
  <c r="G46" i="6"/>
  <c r="O45" i="6"/>
  <c r="N45" i="6"/>
  <c r="M45" i="6"/>
  <c r="G45" i="6"/>
  <c r="N44" i="6"/>
  <c r="O44" i="6" s="1"/>
  <c r="M44" i="6"/>
  <c r="G44" i="6"/>
  <c r="N43" i="6"/>
  <c r="O43" i="6" s="1"/>
  <c r="M43" i="6"/>
  <c r="G43" i="6"/>
  <c r="H43" i="6" s="1"/>
  <c r="N42" i="6"/>
  <c r="O42" i="6" s="1"/>
  <c r="M42" i="6"/>
  <c r="G42" i="6"/>
  <c r="O41" i="6"/>
  <c r="N41" i="6"/>
  <c r="M41" i="6"/>
  <c r="H41" i="6"/>
  <c r="G41" i="6"/>
  <c r="N40" i="6"/>
  <c r="O40" i="6" s="1"/>
  <c r="M40" i="6"/>
  <c r="G40" i="6"/>
  <c r="H40" i="6" s="1"/>
  <c r="N39" i="6"/>
  <c r="O39" i="6" s="1"/>
  <c r="M39" i="6"/>
  <c r="G39" i="6"/>
  <c r="N38" i="6"/>
  <c r="O38" i="6" s="1"/>
  <c r="M38" i="6"/>
  <c r="G38" i="6"/>
  <c r="O37" i="6"/>
  <c r="N37" i="6"/>
  <c r="M37" i="6"/>
  <c r="H37" i="6"/>
  <c r="G37" i="6"/>
  <c r="N36" i="6"/>
  <c r="O36" i="6" s="1"/>
  <c r="M36" i="6"/>
  <c r="G36" i="6"/>
  <c r="H36" i="6" s="1"/>
  <c r="N35" i="6"/>
  <c r="O35" i="6" s="1"/>
  <c r="M35" i="6"/>
  <c r="G35" i="6"/>
  <c r="N34" i="6"/>
  <c r="O34" i="6" s="1"/>
  <c r="M34" i="6"/>
  <c r="G34" i="6"/>
  <c r="O33" i="6"/>
  <c r="N33" i="6"/>
  <c r="M33" i="6"/>
  <c r="G33" i="6"/>
  <c r="H33" i="6" s="1"/>
  <c r="N32" i="6"/>
  <c r="O32" i="6" s="1"/>
  <c r="M32" i="6"/>
  <c r="G32" i="6"/>
  <c r="N31" i="6"/>
  <c r="O31" i="6" s="1"/>
  <c r="M31" i="6"/>
  <c r="G31" i="6"/>
  <c r="N30" i="6"/>
  <c r="O30" i="6" s="1"/>
  <c r="M30" i="6"/>
  <c r="G30" i="6"/>
  <c r="O29" i="6"/>
  <c r="N29" i="6"/>
  <c r="M29" i="6"/>
  <c r="G29" i="6"/>
  <c r="H29" i="6" s="1"/>
  <c r="N28" i="6"/>
  <c r="O28" i="6" s="1"/>
  <c r="M28" i="6"/>
  <c r="G28" i="6"/>
  <c r="N27" i="6"/>
  <c r="O27" i="6" s="1"/>
  <c r="M27" i="6"/>
  <c r="G27" i="6"/>
  <c r="N26" i="6"/>
  <c r="O26" i="6" s="1"/>
  <c r="M26" i="6"/>
  <c r="G26" i="6"/>
  <c r="O25" i="6"/>
  <c r="N25" i="6"/>
  <c r="M25" i="6"/>
  <c r="G25" i="6"/>
  <c r="H25" i="6" s="1"/>
  <c r="N24" i="6"/>
  <c r="O24" i="6" s="1"/>
  <c r="M24" i="6"/>
  <c r="G24" i="6"/>
  <c r="H24" i="6" s="1"/>
  <c r="N23" i="6"/>
  <c r="O23" i="6" s="1"/>
  <c r="M23" i="6"/>
  <c r="G23" i="6"/>
  <c r="N22" i="6"/>
  <c r="M22" i="6"/>
  <c r="G22" i="6"/>
  <c r="F22" i="6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E8" i="6"/>
  <c r="E7" i="6"/>
  <c r="E6" i="6"/>
  <c r="E5" i="6"/>
  <c r="G64" i="5"/>
  <c r="H64" i="5" s="1"/>
  <c r="G63" i="5"/>
  <c r="N62" i="5"/>
  <c r="O62" i="5" s="1"/>
  <c r="M62" i="5"/>
  <c r="G62" i="5"/>
  <c r="H62" i="5" s="1"/>
  <c r="O61" i="5"/>
  <c r="N61" i="5"/>
  <c r="M61" i="5"/>
  <c r="H61" i="5"/>
  <c r="G61" i="5"/>
  <c r="O60" i="5"/>
  <c r="N60" i="5"/>
  <c r="M60" i="5"/>
  <c r="G60" i="5"/>
  <c r="N59" i="5"/>
  <c r="O59" i="5" s="1"/>
  <c r="M59" i="5"/>
  <c r="G59" i="5"/>
  <c r="N58" i="5"/>
  <c r="O58" i="5" s="1"/>
  <c r="M58" i="5"/>
  <c r="G58" i="5"/>
  <c r="H58" i="5" s="1"/>
  <c r="O57" i="5"/>
  <c r="N57" i="5"/>
  <c r="M57" i="5"/>
  <c r="G57" i="5"/>
  <c r="O56" i="5"/>
  <c r="N56" i="5"/>
  <c r="M56" i="5"/>
  <c r="G56" i="5"/>
  <c r="H56" i="5" s="1"/>
  <c r="N55" i="5"/>
  <c r="O55" i="5" s="1"/>
  <c r="M55" i="5"/>
  <c r="G55" i="5"/>
  <c r="H55" i="5" s="1"/>
  <c r="N54" i="5"/>
  <c r="O54" i="5" s="1"/>
  <c r="M54" i="5"/>
  <c r="G54" i="5"/>
  <c r="H54" i="5" s="1"/>
  <c r="O53" i="5"/>
  <c r="N53" i="5"/>
  <c r="M53" i="5"/>
  <c r="H53" i="5"/>
  <c r="G53" i="5"/>
  <c r="O52" i="5"/>
  <c r="N52" i="5"/>
  <c r="M52" i="5"/>
  <c r="G52" i="5"/>
  <c r="N51" i="5"/>
  <c r="O51" i="5" s="1"/>
  <c r="M51" i="5"/>
  <c r="G51" i="5"/>
  <c r="H51" i="5" s="1"/>
  <c r="N50" i="5"/>
  <c r="O50" i="5" s="1"/>
  <c r="M50" i="5"/>
  <c r="G50" i="5"/>
  <c r="O49" i="5"/>
  <c r="N49" i="5"/>
  <c r="M49" i="5"/>
  <c r="G49" i="5"/>
  <c r="O48" i="5"/>
  <c r="N48" i="5"/>
  <c r="M48" i="5"/>
  <c r="G48" i="5"/>
  <c r="N47" i="5"/>
  <c r="O47" i="5" s="1"/>
  <c r="M47" i="5"/>
  <c r="G47" i="5"/>
  <c r="N46" i="5"/>
  <c r="O46" i="5" s="1"/>
  <c r="M46" i="5"/>
  <c r="G46" i="5"/>
  <c r="H46" i="5" s="1"/>
  <c r="O45" i="5"/>
  <c r="N45" i="5"/>
  <c r="M45" i="5"/>
  <c r="G45" i="5"/>
  <c r="H45" i="5" s="1"/>
  <c r="O44" i="5"/>
  <c r="N44" i="5"/>
  <c r="M44" i="5"/>
  <c r="G44" i="5"/>
  <c r="N43" i="5"/>
  <c r="O43" i="5" s="1"/>
  <c r="M43" i="5"/>
  <c r="G43" i="5"/>
  <c r="N42" i="5"/>
  <c r="O42" i="5" s="1"/>
  <c r="M42" i="5"/>
  <c r="G42" i="5"/>
  <c r="H42" i="5" s="1"/>
  <c r="O41" i="5"/>
  <c r="N41" i="5"/>
  <c r="M41" i="5"/>
  <c r="G41" i="5"/>
  <c r="H41" i="5" s="1"/>
  <c r="O40" i="5"/>
  <c r="N40" i="5"/>
  <c r="M40" i="5"/>
  <c r="G40" i="5"/>
  <c r="H40" i="5" s="1"/>
  <c r="N39" i="5"/>
  <c r="O39" i="5" s="1"/>
  <c r="M39" i="5"/>
  <c r="G39" i="5"/>
  <c r="H39" i="5" s="1"/>
  <c r="N38" i="5"/>
  <c r="O38" i="5" s="1"/>
  <c r="M38" i="5"/>
  <c r="G38" i="5"/>
  <c r="H38" i="5" s="1"/>
  <c r="O37" i="5"/>
  <c r="N37" i="5"/>
  <c r="M37" i="5"/>
  <c r="G37" i="5"/>
  <c r="H37" i="5" s="1"/>
  <c r="O36" i="5"/>
  <c r="N36" i="5"/>
  <c r="M36" i="5"/>
  <c r="G36" i="5"/>
  <c r="H36" i="5" s="1"/>
  <c r="N35" i="5"/>
  <c r="O35" i="5" s="1"/>
  <c r="M35" i="5"/>
  <c r="G35" i="5"/>
  <c r="H35" i="5" s="1"/>
  <c r="N34" i="5"/>
  <c r="O34" i="5" s="1"/>
  <c r="M34" i="5"/>
  <c r="G34" i="5"/>
  <c r="H34" i="5" s="1"/>
  <c r="O33" i="5"/>
  <c r="N33" i="5"/>
  <c r="M33" i="5"/>
  <c r="H33" i="5"/>
  <c r="G33" i="5"/>
  <c r="O32" i="5"/>
  <c r="N32" i="5"/>
  <c r="M32" i="5"/>
  <c r="G32" i="5"/>
  <c r="N31" i="5"/>
  <c r="O31" i="5" s="1"/>
  <c r="M31" i="5"/>
  <c r="G31" i="5"/>
  <c r="N30" i="5"/>
  <c r="O30" i="5" s="1"/>
  <c r="M30" i="5"/>
  <c r="G30" i="5"/>
  <c r="O29" i="5"/>
  <c r="N29" i="5"/>
  <c r="M29" i="5"/>
  <c r="G29" i="5"/>
  <c r="O28" i="5"/>
  <c r="N28" i="5"/>
  <c r="M28" i="5"/>
  <c r="G28" i="5"/>
  <c r="H28" i="5" s="1"/>
  <c r="H29" i="5" s="1"/>
  <c r="N27" i="5"/>
  <c r="O27" i="5" s="1"/>
  <c r="M27" i="5"/>
  <c r="G27" i="5"/>
  <c r="H27" i="5" s="1"/>
  <c r="N26" i="5"/>
  <c r="O26" i="5" s="1"/>
  <c r="M26" i="5"/>
  <c r="G26" i="5"/>
  <c r="O25" i="5"/>
  <c r="N25" i="5"/>
  <c r="M25" i="5"/>
  <c r="G25" i="5"/>
  <c r="O24" i="5"/>
  <c r="N24" i="5"/>
  <c r="M24" i="5"/>
  <c r="G24" i="5"/>
  <c r="H24" i="5" s="1"/>
  <c r="N23" i="5"/>
  <c r="O23" i="5" s="1"/>
  <c r="M23" i="5"/>
  <c r="G23" i="5"/>
  <c r="N22" i="5"/>
  <c r="M22" i="5"/>
  <c r="G22" i="5"/>
  <c r="F22" i="5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E8" i="5"/>
  <c r="E7" i="5"/>
  <c r="E6" i="5"/>
  <c r="E5" i="5"/>
  <c r="G63" i="4"/>
  <c r="H63" i="4" s="1"/>
  <c r="G64" i="4"/>
  <c r="H64" i="4" s="1"/>
  <c r="O296" i="3"/>
  <c r="P296" i="3" s="1"/>
  <c r="O297" i="3"/>
  <c r="P297" i="3" s="1"/>
  <c r="O298" i="3"/>
  <c r="P298" i="3" s="1"/>
  <c r="O299" i="3"/>
  <c r="P299" i="3" s="1"/>
  <c r="O300" i="3"/>
  <c r="P300" i="3"/>
  <c r="Q300" i="3" s="1"/>
  <c r="R300" i="3"/>
  <c r="S300" i="3"/>
  <c r="O301" i="3"/>
  <c r="P301" i="3"/>
  <c r="Q301" i="3" s="1"/>
  <c r="S301" i="3"/>
  <c r="O302" i="3"/>
  <c r="P302" i="3"/>
  <c r="Q302" i="3" s="1"/>
  <c r="O303" i="3"/>
  <c r="P303" i="3" s="1"/>
  <c r="O304" i="3"/>
  <c r="P304" i="3" s="1"/>
  <c r="O305" i="3"/>
  <c r="P305" i="3" s="1"/>
  <c r="O306" i="3"/>
  <c r="P306" i="3" s="1"/>
  <c r="O307" i="3"/>
  <c r="P307" i="3" s="1"/>
  <c r="O308" i="3"/>
  <c r="P308" i="3"/>
  <c r="Q308" i="3" s="1"/>
  <c r="R308" i="3"/>
  <c r="S308" i="3"/>
  <c r="O309" i="3"/>
  <c r="P309" i="3"/>
  <c r="Q309" i="3" s="1"/>
  <c r="S309" i="3"/>
  <c r="O310" i="3"/>
  <c r="P310" i="3"/>
  <c r="Q310" i="3" s="1"/>
  <c r="O311" i="3"/>
  <c r="P311" i="3" s="1"/>
  <c r="O312" i="3"/>
  <c r="P312" i="3" s="1"/>
  <c r="O313" i="3"/>
  <c r="P313" i="3" s="1"/>
  <c r="N149" i="2"/>
  <c r="O149" i="2"/>
  <c r="P149" i="2"/>
  <c r="Q149" i="2"/>
  <c r="R149" i="2"/>
  <c r="S149" i="2"/>
  <c r="X149" i="2"/>
  <c r="Y149" i="2"/>
  <c r="Z149" i="2"/>
  <c r="AA149" i="2"/>
  <c r="N150" i="2"/>
  <c r="O150" i="2"/>
  <c r="R150" i="2" s="1"/>
  <c r="P150" i="2"/>
  <c r="Q150" i="2"/>
  <c r="S150" i="2"/>
  <c r="X150" i="2"/>
  <c r="Y150" i="2"/>
  <c r="Z150" i="2"/>
  <c r="AA150" i="2"/>
  <c r="N151" i="2"/>
  <c r="O151" i="2"/>
  <c r="P151" i="2"/>
  <c r="Q151" i="2"/>
  <c r="R151" i="2"/>
  <c r="S151" i="2"/>
  <c r="X151" i="2"/>
  <c r="Y151" i="2"/>
  <c r="Z151" i="2"/>
  <c r="AA151" i="2"/>
  <c r="N152" i="2"/>
  <c r="O152" i="2"/>
  <c r="P152" i="2"/>
  <c r="Q152" i="2"/>
  <c r="R152" i="2"/>
  <c r="S152" i="2"/>
  <c r="T152" i="2"/>
  <c r="U152" i="2" s="1"/>
  <c r="W152" i="2"/>
  <c r="X152" i="2"/>
  <c r="Y152" i="2"/>
  <c r="Z152" i="2"/>
  <c r="AA152" i="2"/>
  <c r="N153" i="2"/>
  <c r="O153" i="2"/>
  <c r="P153" i="2"/>
  <c r="Q153" i="2"/>
  <c r="R153" i="2"/>
  <c r="S153" i="2"/>
  <c r="X153" i="2"/>
  <c r="Y153" i="2"/>
  <c r="Z153" i="2"/>
  <c r="AA153" i="2"/>
  <c r="N154" i="2"/>
  <c r="O154" i="2"/>
  <c r="R154" i="2" s="1"/>
  <c r="P154" i="2"/>
  <c r="Q154" i="2"/>
  <c r="S154" i="2"/>
  <c r="X154" i="2"/>
  <c r="Y154" i="2"/>
  <c r="Z154" i="2"/>
  <c r="AA154" i="2"/>
  <c r="N155" i="2"/>
  <c r="O155" i="2"/>
  <c r="P155" i="2"/>
  <c r="Q155" i="2"/>
  <c r="R155" i="2"/>
  <c r="S155" i="2"/>
  <c r="T155" i="2"/>
  <c r="U155" i="2" s="1"/>
  <c r="V155" i="2"/>
  <c r="W155" i="2"/>
  <c r="X155" i="2"/>
  <c r="Y155" i="2"/>
  <c r="Z155" i="2"/>
  <c r="AA155" i="2"/>
  <c r="N156" i="2"/>
  <c r="O156" i="2"/>
  <c r="P156" i="2"/>
  <c r="Q156" i="2"/>
  <c r="R156" i="2"/>
  <c r="S156" i="2"/>
  <c r="T156" i="2"/>
  <c r="U156" i="2" s="1"/>
  <c r="W156" i="2"/>
  <c r="X156" i="2"/>
  <c r="Y156" i="2"/>
  <c r="Z156" i="2"/>
  <c r="AA156" i="2"/>
  <c r="N157" i="2"/>
  <c r="O157" i="2"/>
  <c r="P157" i="2"/>
  <c r="Q157" i="2"/>
  <c r="R157" i="2"/>
  <c r="S157" i="2"/>
  <c r="T157" i="2"/>
  <c r="U157" i="2" s="1"/>
  <c r="X157" i="2"/>
  <c r="Y157" i="2"/>
  <c r="Z157" i="2"/>
  <c r="AA15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2" i="2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H62" i="4" s="1"/>
  <c r="G23" i="4"/>
  <c r="G22" i="4"/>
  <c r="F22" i="4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E8" i="4"/>
  <c r="E7" i="4"/>
  <c r="E6" i="4"/>
  <c r="E5" i="4"/>
  <c r="N62" i="4"/>
  <c r="O62" i="4" s="1"/>
  <c r="M62" i="4"/>
  <c r="N61" i="4"/>
  <c r="O61" i="4" s="1"/>
  <c r="N60" i="4"/>
  <c r="N59" i="4"/>
  <c r="N58" i="4"/>
  <c r="O58" i="4" s="1"/>
  <c r="N57" i="4"/>
  <c r="N56" i="4"/>
  <c r="N55" i="4"/>
  <c r="N54" i="4"/>
  <c r="O54" i="4" s="1"/>
  <c r="N53" i="4"/>
  <c r="O53" i="4" s="1"/>
  <c r="N52" i="4"/>
  <c r="N51" i="4"/>
  <c r="O51" i="4" s="1"/>
  <c r="N50" i="4"/>
  <c r="N49" i="4"/>
  <c r="N48" i="4"/>
  <c r="N47" i="4"/>
  <c r="N46" i="4"/>
  <c r="O46" i="4" s="1"/>
  <c r="N45" i="4"/>
  <c r="O45" i="4" s="1"/>
  <c r="N44" i="4"/>
  <c r="N43" i="4"/>
  <c r="N42" i="4"/>
  <c r="O42" i="4" s="1"/>
  <c r="N41" i="4"/>
  <c r="O41" i="4" s="1"/>
  <c r="N40" i="4"/>
  <c r="N39" i="4"/>
  <c r="N38" i="4"/>
  <c r="O38" i="4" s="1"/>
  <c r="N37" i="4"/>
  <c r="O37" i="4" s="1"/>
  <c r="N36" i="4"/>
  <c r="N35" i="4"/>
  <c r="O35" i="4" s="1"/>
  <c r="N34" i="4"/>
  <c r="O34" i="4" s="1"/>
  <c r="N33" i="4"/>
  <c r="O33" i="4" s="1"/>
  <c r="N32" i="4"/>
  <c r="N31" i="4"/>
  <c r="N30" i="4"/>
  <c r="N29" i="4"/>
  <c r="O29" i="4" s="1"/>
  <c r="N28" i="4"/>
  <c r="O28" i="4" s="1"/>
  <c r="N27" i="4"/>
  <c r="N26" i="4"/>
  <c r="N25" i="4"/>
  <c r="N24" i="4"/>
  <c r="O24" i="4" s="1"/>
  <c r="N23" i="4"/>
  <c r="O23" i="4" s="1"/>
  <c r="M23" i="4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N22" i="4"/>
  <c r="M22" i="4"/>
  <c r="O236" i="3"/>
  <c r="P236" i="3" s="1"/>
  <c r="O237" i="3"/>
  <c r="P237" i="3" s="1"/>
  <c r="O238" i="3"/>
  <c r="P238" i="3"/>
  <c r="Q238" i="3" s="1"/>
  <c r="R238" i="3"/>
  <c r="S238" i="3"/>
  <c r="O239" i="3"/>
  <c r="P239" i="3" s="1"/>
  <c r="O240" i="3"/>
  <c r="P240" i="3" s="1"/>
  <c r="O241" i="3"/>
  <c r="P241" i="3"/>
  <c r="R241" i="3" s="1"/>
  <c r="V122" i="2" s="1"/>
  <c r="O242" i="3"/>
  <c r="P242" i="3" s="1"/>
  <c r="Q242" i="3" s="1"/>
  <c r="O243" i="3"/>
  <c r="P243" i="3" s="1"/>
  <c r="O244" i="3"/>
  <c r="P244" i="3" s="1"/>
  <c r="O245" i="3"/>
  <c r="P245" i="3"/>
  <c r="R245" i="3" s="1"/>
  <c r="O246" i="3"/>
  <c r="P246" i="3" s="1"/>
  <c r="O247" i="3"/>
  <c r="P247" i="3" s="1"/>
  <c r="O248" i="3"/>
  <c r="P248" i="3"/>
  <c r="S248" i="3" s="1"/>
  <c r="O249" i="3"/>
  <c r="P249" i="3" s="1"/>
  <c r="O250" i="3"/>
  <c r="S126" i="2" s="1"/>
  <c r="P250" i="3"/>
  <c r="Q250" i="3" s="1"/>
  <c r="O251" i="3"/>
  <c r="P251" i="3" s="1"/>
  <c r="O252" i="3"/>
  <c r="P252" i="3" s="1"/>
  <c r="O253" i="3"/>
  <c r="P253" i="3"/>
  <c r="R253" i="3" s="1"/>
  <c r="Q253" i="3"/>
  <c r="O254" i="3"/>
  <c r="P254" i="3"/>
  <c r="Q254" i="3" s="1"/>
  <c r="R254" i="3"/>
  <c r="V128" i="2" s="1"/>
  <c r="O255" i="3"/>
  <c r="P255" i="3" s="1"/>
  <c r="O256" i="3"/>
  <c r="P256" i="3"/>
  <c r="S256" i="3" s="1"/>
  <c r="Q256" i="3"/>
  <c r="O257" i="3"/>
  <c r="P257" i="3"/>
  <c r="R257" i="3" s="1"/>
  <c r="O258" i="3"/>
  <c r="P258" i="3"/>
  <c r="Q258" i="3" s="1"/>
  <c r="O259" i="3"/>
  <c r="P259" i="3" s="1"/>
  <c r="O260" i="3"/>
  <c r="P260" i="3"/>
  <c r="S260" i="3" s="1"/>
  <c r="W132" i="2" s="1"/>
  <c r="Q260" i="3"/>
  <c r="O261" i="3"/>
  <c r="P261" i="3"/>
  <c r="R261" i="3" s="1"/>
  <c r="O262" i="3"/>
  <c r="P262" i="3"/>
  <c r="Q262" i="3" s="1"/>
  <c r="S262" i="3"/>
  <c r="O263" i="3"/>
  <c r="P263" i="3" s="1"/>
  <c r="O264" i="3"/>
  <c r="P264" i="3" s="1"/>
  <c r="O265" i="3"/>
  <c r="P265" i="3"/>
  <c r="R265" i="3" s="1"/>
  <c r="V134" i="2" s="1"/>
  <c r="Q265" i="3"/>
  <c r="O266" i="3"/>
  <c r="S135" i="2" s="1"/>
  <c r="P266" i="3"/>
  <c r="Q266" i="3" s="1"/>
  <c r="O267" i="3"/>
  <c r="P267" i="3" s="1"/>
  <c r="O268" i="3"/>
  <c r="P268" i="3" s="1"/>
  <c r="O269" i="3"/>
  <c r="P269" i="3"/>
  <c r="R269" i="3" s="1"/>
  <c r="Q269" i="3"/>
  <c r="O270" i="3"/>
  <c r="P270" i="3" s="1"/>
  <c r="O271" i="3"/>
  <c r="P271" i="3" s="1"/>
  <c r="O272" i="3"/>
  <c r="P272" i="3"/>
  <c r="S272" i="3" s="1"/>
  <c r="Q272" i="3"/>
  <c r="R272" i="3"/>
  <c r="O273" i="3"/>
  <c r="P273" i="3" s="1"/>
  <c r="O274" i="3"/>
  <c r="S138" i="2" s="1"/>
  <c r="P274" i="3"/>
  <c r="Q274" i="3" s="1"/>
  <c r="O275" i="3"/>
  <c r="P275" i="3" s="1"/>
  <c r="O276" i="3"/>
  <c r="P276" i="3" s="1"/>
  <c r="O277" i="3"/>
  <c r="P277" i="3"/>
  <c r="R277" i="3" s="1"/>
  <c r="Q277" i="3"/>
  <c r="O278" i="3"/>
  <c r="P278" i="3" s="1"/>
  <c r="O279" i="3"/>
  <c r="P279" i="3" s="1"/>
  <c r="O280" i="3"/>
  <c r="S142" i="2" s="1"/>
  <c r="O281" i="3"/>
  <c r="P281" i="3" s="1"/>
  <c r="O282" i="3"/>
  <c r="P282" i="3"/>
  <c r="Q282" i="3" s="1"/>
  <c r="O283" i="3"/>
  <c r="P283" i="3" s="1"/>
  <c r="O284" i="3"/>
  <c r="P284" i="3"/>
  <c r="Q284" i="3" s="1"/>
  <c r="O285" i="3"/>
  <c r="P285" i="3"/>
  <c r="R285" i="3" s="1"/>
  <c r="V144" i="2" s="1"/>
  <c r="O286" i="3"/>
  <c r="P286" i="3"/>
  <c r="Q286" i="3" s="1"/>
  <c r="O287" i="3"/>
  <c r="P287" i="3" s="1"/>
  <c r="O288" i="3"/>
  <c r="P288" i="3"/>
  <c r="S288" i="3" s="1"/>
  <c r="Q288" i="3"/>
  <c r="O289" i="3"/>
  <c r="P289" i="3"/>
  <c r="R289" i="3" s="1"/>
  <c r="O290" i="3"/>
  <c r="P290" i="3" s="1"/>
  <c r="Q290" i="3" s="1"/>
  <c r="O291" i="3"/>
  <c r="P291" i="3" s="1"/>
  <c r="O292" i="3"/>
  <c r="S148" i="2" s="1"/>
  <c r="O293" i="3"/>
  <c r="P293" i="3" s="1"/>
  <c r="O294" i="3"/>
  <c r="P294" i="3" s="1"/>
  <c r="O295" i="3"/>
  <c r="P295" i="3" s="1"/>
  <c r="N119" i="2"/>
  <c r="O119" i="2"/>
  <c r="R119" i="2" s="1"/>
  <c r="P119" i="2"/>
  <c r="Q119" i="2"/>
  <c r="S119" i="2"/>
  <c r="X119" i="2"/>
  <c r="Y119" i="2"/>
  <c r="Z119" i="2"/>
  <c r="N120" i="2"/>
  <c r="O120" i="2"/>
  <c r="R120" i="2" s="1"/>
  <c r="P120" i="2"/>
  <c r="Q120" i="2"/>
  <c r="S120" i="2"/>
  <c r="X120" i="2"/>
  <c r="Y120" i="2"/>
  <c r="Z120" i="2"/>
  <c r="N121" i="2"/>
  <c r="O121" i="2"/>
  <c r="R121" i="2" s="1"/>
  <c r="P121" i="2"/>
  <c r="Q121" i="2"/>
  <c r="X121" i="2"/>
  <c r="Y121" i="2"/>
  <c r="Z121" i="2"/>
  <c r="N122" i="2"/>
  <c r="O122" i="2"/>
  <c r="R122" i="2" s="1"/>
  <c r="P122" i="2"/>
  <c r="Q122" i="2"/>
  <c r="S122" i="2"/>
  <c r="X122" i="2"/>
  <c r="Y122" i="2"/>
  <c r="Z122" i="2"/>
  <c r="N123" i="2"/>
  <c r="O123" i="2"/>
  <c r="R123" i="2" s="1"/>
  <c r="P123" i="2"/>
  <c r="Q123" i="2"/>
  <c r="S123" i="2"/>
  <c r="X123" i="2"/>
  <c r="Y123" i="2"/>
  <c r="Z123" i="2"/>
  <c r="N124" i="2"/>
  <c r="O124" i="2"/>
  <c r="R124" i="2" s="1"/>
  <c r="P124" i="2"/>
  <c r="Q124" i="2"/>
  <c r="S124" i="2"/>
  <c r="X124" i="2"/>
  <c r="Y124" i="2"/>
  <c r="Z124" i="2"/>
  <c r="N125" i="2"/>
  <c r="O125" i="2"/>
  <c r="R125" i="2" s="1"/>
  <c r="P125" i="2"/>
  <c r="Q125" i="2"/>
  <c r="X125" i="2"/>
  <c r="Y125" i="2"/>
  <c r="Z125" i="2"/>
  <c r="N126" i="2"/>
  <c r="O126" i="2"/>
  <c r="R126" i="2" s="1"/>
  <c r="P126" i="2"/>
  <c r="Q126" i="2"/>
  <c r="X126" i="2"/>
  <c r="Y126" i="2"/>
  <c r="Z126" i="2"/>
  <c r="N127" i="2"/>
  <c r="O127" i="2"/>
  <c r="R127" i="2" s="1"/>
  <c r="P127" i="2"/>
  <c r="Q127" i="2"/>
  <c r="S127" i="2"/>
  <c r="X127" i="2"/>
  <c r="Y127" i="2"/>
  <c r="Z127" i="2"/>
  <c r="N128" i="2"/>
  <c r="O128" i="2"/>
  <c r="R128" i="2" s="1"/>
  <c r="P128" i="2"/>
  <c r="Q128" i="2"/>
  <c r="S128" i="2"/>
  <c r="T128" i="2"/>
  <c r="U128" i="2" s="1"/>
  <c r="X128" i="2"/>
  <c r="Y128" i="2"/>
  <c r="Z128" i="2"/>
  <c r="N129" i="2"/>
  <c r="O129" i="2"/>
  <c r="R129" i="2" s="1"/>
  <c r="P129" i="2"/>
  <c r="Q129" i="2"/>
  <c r="X129" i="2"/>
  <c r="Y129" i="2"/>
  <c r="Z129" i="2"/>
  <c r="N130" i="2"/>
  <c r="O130" i="2"/>
  <c r="R130" i="2" s="1"/>
  <c r="P130" i="2"/>
  <c r="Q130" i="2"/>
  <c r="S130" i="2"/>
  <c r="X130" i="2"/>
  <c r="Y130" i="2"/>
  <c r="Z130" i="2"/>
  <c r="N131" i="2"/>
  <c r="O131" i="2"/>
  <c r="R131" i="2" s="1"/>
  <c r="P131" i="2"/>
  <c r="Q131" i="2"/>
  <c r="S131" i="2"/>
  <c r="X131" i="2"/>
  <c r="Y131" i="2"/>
  <c r="Z131" i="2"/>
  <c r="N132" i="2"/>
  <c r="O132" i="2"/>
  <c r="R132" i="2" s="1"/>
  <c r="P132" i="2"/>
  <c r="Q132" i="2"/>
  <c r="S132" i="2"/>
  <c r="T132" i="2"/>
  <c r="U132" i="2" s="1"/>
  <c r="X132" i="2"/>
  <c r="Y132" i="2"/>
  <c r="Z132" i="2"/>
  <c r="N133" i="2"/>
  <c r="O133" i="2"/>
  <c r="R133" i="2" s="1"/>
  <c r="P133" i="2"/>
  <c r="Q133" i="2"/>
  <c r="S133" i="2"/>
  <c r="X133" i="2"/>
  <c r="Y133" i="2"/>
  <c r="Z133" i="2"/>
  <c r="N134" i="2"/>
  <c r="O134" i="2"/>
  <c r="P134" i="2"/>
  <c r="Q134" i="2"/>
  <c r="R134" i="2"/>
  <c r="S134" i="2"/>
  <c r="T134" i="2"/>
  <c r="U134" i="2" s="1"/>
  <c r="X134" i="2"/>
  <c r="Y134" i="2"/>
  <c r="Z134" i="2"/>
  <c r="N135" i="2"/>
  <c r="O135" i="2"/>
  <c r="R135" i="2" s="1"/>
  <c r="P135" i="2"/>
  <c r="Q135" i="2"/>
  <c r="X135" i="2"/>
  <c r="Y135" i="2"/>
  <c r="Z135" i="2"/>
  <c r="N136" i="2"/>
  <c r="O136" i="2"/>
  <c r="R136" i="2" s="1"/>
  <c r="P136" i="2"/>
  <c r="Q136" i="2"/>
  <c r="S136" i="2"/>
  <c r="X136" i="2"/>
  <c r="Y136" i="2"/>
  <c r="Z136" i="2"/>
  <c r="N137" i="2"/>
  <c r="O137" i="2"/>
  <c r="R137" i="2" s="1"/>
  <c r="P137" i="2"/>
  <c r="Q137" i="2"/>
  <c r="X137" i="2"/>
  <c r="Y137" i="2"/>
  <c r="Z137" i="2"/>
  <c r="N138" i="2"/>
  <c r="O138" i="2"/>
  <c r="R138" i="2" s="1"/>
  <c r="P138" i="2"/>
  <c r="Q138" i="2"/>
  <c r="X138" i="2"/>
  <c r="Y138" i="2"/>
  <c r="Z138" i="2"/>
  <c r="N139" i="2"/>
  <c r="O139" i="2"/>
  <c r="R139" i="2" s="1"/>
  <c r="P139" i="2"/>
  <c r="Q139" i="2"/>
  <c r="S139" i="2"/>
  <c r="X139" i="2"/>
  <c r="Y139" i="2"/>
  <c r="Z139" i="2"/>
  <c r="N140" i="2"/>
  <c r="O140" i="2"/>
  <c r="R140" i="2" s="1"/>
  <c r="P140" i="2"/>
  <c r="Q140" i="2"/>
  <c r="S140" i="2"/>
  <c r="X140" i="2"/>
  <c r="Y140" i="2"/>
  <c r="Z140" i="2"/>
  <c r="N141" i="2"/>
  <c r="O141" i="2"/>
  <c r="R141" i="2" s="1"/>
  <c r="P141" i="2"/>
  <c r="Q141" i="2"/>
  <c r="X141" i="2"/>
  <c r="Y141" i="2"/>
  <c r="Z141" i="2"/>
  <c r="N142" i="2"/>
  <c r="O142" i="2"/>
  <c r="R142" i="2" s="1"/>
  <c r="P142" i="2"/>
  <c r="Q142" i="2"/>
  <c r="X142" i="2"/>
  <c r="Y142" i="2"/>
  <c r="Z142" i="2"/>
  <c r="N143" i="2"/>
  <c r="O143" i="2"/>
  <c r="R143" i="2" s="1"/>
  <c r="P143" i="2"/>
  <c r="Q143" i="2"/>
  <c r="S143" i="2"/>
  <c r="T143" i="2"/>
  <c r="U143" i="2" s="1"/>
  <c r="X143" i="2"/>
  <c r="Y143" i="2"/>
  <c r="Z143" i="2"/>
  <c r="N144" i="2"/>
  <c r="O144" i="2"/>
  <c r="R144" i="2" s="1"/>
  <c r="P144" i="2"/>
  <c r="Q144" i="2"/>
  <c r="S144" i="2"/>
  <c r="X144" i="2"/>
  <c r="Y144" i="2"/>
  <c r="Z144" i="2"/>
  <c r="N145" i="2"/>
  <c r="O145" i="2"/>
  <c r="P145" i="2"/>
  <c r="Q145" i="2"/>
  <c r="R145" i="2"/>
  <c r="S145" i="2"/>
  <c r="T145" i="2"/>
  <c r="U145" i="2" s="1"/>
  <c r="X145" i="2"/>
  <c r="Y145" i="2"/>
  <c r="Z145" i="2"/>
  <c r="N146" i="2"/>
  <c r="O146" i="2"/>
  <c r="R146" i="2" s="1"/>
  <c r="P146" i="2"/>
  <c r="Q146" i="2"/>
  <c r="S146" i="2"/>
  <c r="X146" i="2"/>
  <c r="Y146" i="2"/>
  <c r="Z146" i="2"/>
  <c r="N147" i="2"/>
  <c r="O147" i="2"/>
  <c r="R147" i="2" s="1"/>
  <c r="P147" i="2"/>
  <c r="Q147" i="2"/>
  <c r="S147" i="2"/>
  <c r="X147" i="2"/>
  <c r="Y147" i="2"/>
  <c r="Z147" i="2"/>
  <c r="N148" i="2"/>
  <c r="O148" i="2"/>
  <c r="P148" i="2"/>
  <c r="Q148" i="2"/>
  <c r="R148" i="2"/>
  <c r="X148" i="2"/>
  <c r="Y148" i="2"/>
  <c r="Z148" i="2"/>
  <c r="X3" i="2"/>
  <c r="Y3" i="2"/>
  <c r="Z3" i="2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X108" i="2"/>
  <c r="Y108" i="2"/>
  <c r="Z108" i="2"/>
  <c r="X109" i="2"/>
  <c r="Y109" i="2"/>
  <c r="Z109" i="2"/>
  <c r="X110" i="2"/>
  <c r="Y110" i="2"/>
  <c r="Z110" i="2"/>
  <c r="X111" i="2"/>
  <c r="Y111" i="2"/>
  <c r="Z111" i="2"/>
  <c r="X112" i="2"/>
  <c r="Y112" i="2"/>
  <c r="Z112" i="2"/>
  <c r="X113" i="2"/>
  <c r="Y113" i="2"/>
  <c r="Z113" i="2"/>
  <c r="X114" i="2"/>
  <c r="Y114" i="2"/>
  <c r="Z114" i="2"/>
  <c r="X115" i="2"/>
  <c r="Y115" i="2"/>
  <c r="Z115" i="2"/>
  <c r="X116" i="2"/>
  <c r="Y116" i="2"/>
  <c r="Z116" i="2"/>
  <c r="X117" i="2"/>
  <c r="Y117" i="2"/>
  <c r="Z117" i="2"/>
  <c r="X118" i="2"/>
  <c r="Y118" i="2"/>
  <c r="Z118" i="2"/>
  <c r="Z2" i="2"/>
  <c r="Y2" i="2"/>
  <c r="X2" i="2"/>
  <c r="Q118" i="2"/>
  <c r="Q117" i="2"/>
  <c r="Q116" i="2"/>
  <c r="T115" i="2"/>
  <c r="U115" i="2" s="1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S91" i="2"/>
  <c r="Q91" i="2"/>
  <c r="Q90" i="2"/>
  <c r="Q89" i="2"/>
  <c r="Q88" i="2"/>
  <c r="Q87" i="2"/>
  <c r="Q86" i="2"/>
  <c r="Q85" i="2"/>
  <c r="Q84" i="2"/>
  <c r="Q83" i="2"/>
  <c r="Q82" i="2"/>
  <c r="S81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S32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S19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O235" i="3"/>
  <c r="P235" i="3" s="1"/>
  <c r="O234" i="3"/>
  <c r="P234" i="3" s="1"/>
  <c r="O233" i="3"/>
  <c r="P233" i="3" s="1"/>
  <c r="T118" i="2" s="1"/>
  <c r="U118" i="2" s="1"/>
  <c r="O232" i="3"/>
  <c r="O231" i="3"/>
  <c r="P231" i="3" s="1"/>
  <c r="Q231" i="3" s="1"/>
  <c r="O230" i="3"/>
  <c r="P230" i="3" s="1"/>
  <c r="P229" i="3"/>
  <c r="O229" i="3"/>
  <c r="O228" i="3"/>
  <c r="P228" i="3" s="1"/>
  <c r="O227" i="3"/>
  <c r="O226" i="3"/>
  <c r="P226" i="3" s="1"/>
  <c r="R226" i="3" s="1"/>
  <c r="V115" i="2" s="1"/>
  <c r="O225" i="3"/>
  <c r="O224" i="3"/>
  <c r="O223" i="3"/>
  <c r="P223" i="3" s="1"/>
  <c r="Q223" i="3" s="1"/>
  <c r="O222" i="3"/>
  <c r="P222" i="3" s="1"/>
  <c r="O221" i="3"/>
  <c r="P221" i="3" s="1"/>
  <c r="Q221" i="3" s="1"/>
  <c r="O220" i="3"/>
  <c r="S112" i="2" s="1"/>
  <c r="O219" i="3"/>
  <c r="O218" i="3"/>
  <c r="O217" i="3"/>
  <c r="P217" i="3" s="1"/>
  <c r="O216" i="3"/>
  <c r="P216" i="3" s="1"/>
  <c r="O215" i="3"/>
  <c r="P215" i="3" s="1"/>
  <c r="O214" i="3"/>
  <c r="P214" i="3" s="1"/>
  <c r="P213" i="3"/>
  <c r="O213" i="3"/>
  <c r="S109" i="2" s="1"/>
  <c r="O212" i="3"/>
  <c r="S108" i="2" s="1"/>
  <c r="O211" i="3"/>
  <c r="O210" i="3"/>
  <c r="P210" i="3" s="1"/>
  <c r="T106" i="2" s="1"/>
  <c r="O209" i="3"/>
  <c r="P209" i="3" s="1"/>
  <c r="O208" i="3"/>
  <c r="P208" i="3" s="1"/>
  <c r="Q207" i="3"/>
  <c r="O207" i="3"/>
  <c r="P207" i="3" s="1"/>
  <c r="O206" i="3"/>
  <c r="P206" i="3" s="1"/>
  <c r="O205" i="3"/>
  <c r="S105" i="2" s="1"/>
  <c r="P204" i="3"/>
  <c r="T104" i="2" s="1"/>
  <c r="O204" i="3"/>
  <c r="S104" i="2" s="1"/>
  <c r="O203" i="3"/>
  <c r="S103" i="2" s="1"/>
  <c r="O202" i="3"/>
  <c r="P202" i="3" s="1"/>
  <c r="O201" i="3"/>
  <c r="O200" i="3"/>
  <c r="P200" i="3" s="1"/>
  <c r="Q200" i="3" s="1"/>
  <c r="O199" i="3"/>
  <c r="P199" i="3" s="1"/>
  <c r="Q199" i="3" s="1"/>
  <c r="O198" i="3"/>
  <c r="P198" i="3" s="1"/>
  <c r="O197" i="3"/>
  <c r="S101" i="2" s="1"/>
  <c r="O196" i="3"/>
  <c r="P195" i="3"/>
  <c r="T99" i="2" s="1"/>
  <c r="U99" i="2" s="1"/>
  <c r="O195" i="3"/>
  <c r="S99" i="2" s="1"/>
  <c r="O194" i="3"/>
  <c r="O193" i="3"/>
  <c r="P193" i="3" s="1"/>
  <c r="O192" i="3"/>
  <c r="P192" i="3" s="1"/>
  <c r="O191" i="3"/>
  <c r="P191" i="3" s="1"/>
  <c r="Q191" i="3" s="1"/>
  <c r="O190" i="3"/>
  <c r="P190" i="3" s="1"/>
  <c r="O189" i="3"/>
  <c r="P189" i="3" s="1"/>
  <c r="T97" i="2" s="1"/>
  <c r="O188" i="3"/>
  <c r="S96" i="2" s="1"/>
  <c r="O187" i="3"/>
  <c r="P187" i="3" s="1"/>
  <c r="O186" i="3"/>
  <c r="P186" i="3" s="1"/>
  <c r="O185" i="3"/>
  <c r="P185" i="3" s="1"/>
  <c r="T95" i="2" s="1"/>
  <c r="U95" i="2" s="1"/>
  <c r="O184" i="3"/>
  <c r="O183" i="3"/>
  <c r="O182" i="3"/>
  <c r="P181" i="3"/>
  <c r="S181" i="3" s="1"/>
  <c r="O181" i="3"/>
  <c r="O180" i="3"/>
  <c r="P180" i="3" s="1"/>
  <c r="O179" i="3"/>
  <c r="P179" i="3" s="1"/>
  <c r="S179" i="3" s="1"/>
  <c r="O178" i="3"/>
  <c r="P178" i="3" s="1"/>
  <c r="R178" i="3" s="1"/>
  <c r="O177" i="3"/>
  <c r="P177" i="3" s="1"/>
  <c r="T91" i="2" s="1"/>
  <c r="U91" i="2" s="1"/>
  <c r="O176" i="3"/>
  <c r="O175" i="3"/>
  <c r="O174" i="3"/>
  <c r="P174" i="3" s="1"/>
  <c r="T88" i="2" s="1"/>
  <c r="O173" i="3"/>
  <c r="P173" i="3" s="1"/>
  <c r="O172" i="3"/>
  <c r="P172" i="3" s="1"/>
  <c r="O171" i="3"/>
  <c r="P171" i="3" s="1"/>
  <c r="O170" i="3"/>
  <c r="P170" i="3" s="1"/>
  <c r="O169" i="3"/>
  <c r="P169" i="3" s="1"/>
  <c r="T87" i="2" s="1"/>
  <c r="O168" i="3"/>
  <c r="P168" i="3" s="1"/>
  <c r="T86" i="2" s="1"/>
  <c r="U86" i="2" s="1"/>
  <c r="O167" i="3"/>
  <c r="P167" i="3" s="1"/>
  <c r="Q167" i="3" s="1"/>
  <c r="O166" i="3"/>
  <c r="P166" i="3" s="1"/>
  <c r="S166" i="3" s="1"/>
  <c r="O165" i="3"/>
  <c r="O164" i="3"/>
  <c r="O163" i="3"/>
  <c r="P163" i="3" s="1"/>
  <c r="T83" i="2" s="1"/>
  <c r="U83" i="2" s="1"/>
  <c r="O162" i="3"/>
  <c r="P162" i="3" s="1"/>
  <c r="R162" i="3" s="1"/>
  <c r="V82" i="2" s="1"/>
  <c r="O161" i="3"/>
  <c r="P161" i="3" s="1"/>
  <c r="O160" i="3"/>
  <c r="P160" i="3" s="1"/>
  <c r="O159" i="3"/>
  <c r="P159" i="3" s="1"/>
  <c r="O158" i="3"/>
  <c r="P158" i="3" s="1"/>
  <c r="O157" i="3"/>
  <c r="P157" i="3" s="1"/>
  <c r="O156" i="3"/>
  <c r="P156" i="3" s="1"/>
  <c r="T80" i="2" s="1"/>
  <c r="P155" i="3"/>
  <c r="O155" i="3"/>
  <c r="O154" i="3"/>
  <c r="P154" i="3" s="1"/>
  <c r="O153" i="3"/>
  <c r="O152" i="3"/>
  <c r="O151" i="3"/>
  <c r="P151" i="3" s="1"/>
  <c r="Q151" i="3" s="1"/>
  <c r="O150" i="3"/>
  <c r="P150" i="3" s="1"/>
  <c r="S150" i="3" s="1"/>
  <c r="W76" i="2" s="1"/>
  <c r="O149" i="3"/>
  <c r="P149" i="3" s="1"/>
  <c r="O148" i="3"/>
  <c r="P148" i="3" s="1"/>
  <c r="O147" i="3"/>
  <c r="P147" i="3" s="1"/>
  <c r="O146" i="3"/>
  <c r="P146" i="3" s="1"/>
  <c r="T74" i="2" s="1"/>
  <c r="U74" i="2" s="1"/>
  <c r="O145" i="3"/>
  <c r="P145" i="3" s="1"/>
  <c r="O144" i="3"/>
  <c r="P144" i="3" s="1"/>
  <c r="O143" i="3"/>
  <c r="P143" i="3" s="1"/>
  <c r="Q143" i="3" s="1"/>
  <c r="S142" i="3"/>
  <c r="W73" i="2" s="1"/>
  <c r="O142" i="3"/>
  <c r="P142" i="3" s="1"/>
  <c r="T73" i="2" s="1"/>
  <c r="U73" i="2" s="1"/>
  <c r="O141" i="3"/>
  <c r="P141" i="3" s="1"/>
  <c r="T72" i="2" s="1"/>
  <c r="U72" i="2" s="1"/>
  <c r="P140" i="3"/>
  <c r="O140" i="3"/>
  <c r="S71" i="2" s="1"/>
  <c r="P139" i="3"/>
  <c r="O139" i="3"/>
  <c r="O138" i="3"/>
  <c r="P138" i="3" s="1"/>
  <c r="Q138" i="3" s="1"/>
  <c r="O137" i="3"/>
  <c r="P137" i="3" s="1"/>
  <c r="O136" i="3"/>
  <c r="O135" i="3"/>
  <c r="O134" i="3"/>
  <c r="O133" i="3"/>
  <c r="P133" i="3" s="1"/>
  <c r="S133" i="3" s="1"/>
  <c r="P132" i="3"/>
  <c r="O132" i="3"/>
  <c r="O131" i="3"/>
  <c r="P131" i="3" s="1"/>
  <c r="S131" i="3" s="1"/>
  <c r="O130" i="3"/>
  <c r="P130" i="3" s="1"/>
  <c r="Q130" i="3" s="1"/>
  <c r="O129" i="3"/>
  <c r="S66" i="2" s="1"/>
  <c r="O128" i="3"/>
  <c r="P128" i="3" s="1"/>
  <c r="R127" i="3"/>
  <c r="O127" i="3"/>
  <c r="P127" i="3" s="1"/>
  <c r="S127" i="3" s="1"/>
  <c r="O126" i="3"/>
  <c r="P126" i="3" s="1"/>
  <c r="O125" i="3"/>
  <c r="P125" i="3" s="1"/>
  <c r="T64" i="2" s="1"/>
  <c r="U64" i="2" s="1"/>
  <c r="O124" i="3"/>
  <c r="P124" i="3" s="1"/>
  <c r="Q124" i="3" s="1"/>
  <c r="O123" i="3"/>
  <c r="P123" i="3" s="1"/>
  <c r="O122" i="3"/>
  <c r="O121" i="3"/>
  <c r="P121" i="3" s="1"/>
  <c r="O120" i="3"/>
  <c r="P120" i="3" s="1"/>
  <c r="O119" i="3"/>
  <c r="P119" i="3" s="1"/>
  <c r="O118" i="3"/>
  <c r="P118" i="3" s="1"/>
  <c r="T61" i="2" s="1"/>
  <c r="O117" i="3"/>
  <c r="S60" i="2" s="1"/>
  <c r="O116" i="3"/>
  <c r="P116" i="3" s="1"/>
  <c r="T59" i="2" s="1"/>
  <c r="U59" i="2" s="1"/>
  <c r="P115" i="3"/>
  <c r="O115" i="3"/>
  <c r="R114" i="3"/>
  <c r="O114" i="3"/>
  <c r="P114" i="3" s="1"/>
  <c r="O113" i="3"/>
  <c r="P113" i="3" s="1"/>
  <c r="O112" i="3"/>
  <c r="O111" i="3"/>
  <c r="P111" i="3" s="1"/>
  <c r="S111" i="3" s="1"/>
  <c r="W57" i="2" s="1"/>
  <c r="O110" i="3"/>
  <c r="P110" i="3" s="1"/>
  <c r="O109" i="3"/>
  <c r="P109" i="3" s="1"/>
  <c r="O108" i="3"/>
  <c r="P107" i="3"/>
  <c r="O107" i="3"/>
  <c r="O106" i="3"/>
  <c r="O105" i="3"/>
  <c r="P105" i="3" s="1"/>
  <c r="O104" i="3"/>
  <c r="O103" i="3"/>
  <c r="P103" i="3" s="1"/>
  <c r="O102" i="3"/>
  <c r="P102" i="3" s="1"/>
  <c r="R102" i="3" s="1"/>
  <c r="O101" i="3"/>
  <c r="P101" i="3" s="1"/>
  <c r="P100" i="3"/>
  <c r="O100" i="3"/>
  <c r="S52" i="2" s="1"/>
  <c r="P99" i="3"/>
  <c r="T51" i="2" s="1"/>
  <c r="U51" i="2" s="1"/>
  <c r="O99" i="3"/>
  <c r="S51" i="2" s="1"/>
  <c r="O98" i="3"/>
  <c r="P98" i="3" s="1"/>
  <c r="Q98" i="3" s="1"/>
  <c r="O97" i="3"/>
  <c r="P97" i="3" s="1"/>
  <c r="O96" i="3"/>
  <c r="O95" i="3"/>
  <c r="P95" i="3" s="1"/>
  <c r="S95" i="3" s="1"/>
  <c r="O94" i="3"/>
  <c r="P94" i="3" s="1"/>
  <c r="O93" i="3"/>
  <c r="P93" i="3" s="1"/>
  <c r="P92" i="3"/>
  <c r="O92" i="3"/>
  <c r="S48" i="2" s="1"/>
  <c r="O91" i="3"/>
  <c r="S47" i="2" s="1"/>
  <c r="O90" i="3"/>
  <c r="P90" i="3" s="1"/>
  <c r="Q90" i="3" s="1"/>
  <c r="O89" i="3"/>
  <c r="P89" i="3" s="1"/>
  <c r="T46" i="2" s="1"/>
  <c r="U46" i="2" s="1"/>
  <c r="O88" i="3"/>
  <c r="P88" i="3" s="1"/>
  <c r="O87" i="3"/>
  <c r="P87" i="3" s="1"/>
  <c r="S87" i="3" s="1"/>
  <c r="O86" i="3"/>
  <c r="O85" i="3"/>
  <c r="O84" i="3"/>
  <c r="P84" i="3" s="1"/>
  <c r="O83" i="3"/>
  <c r="P83" i="3" s="1"/>
  <c r="S83" i="3" s="1"/>
  <c r="O82" i="3"/>
  <c r="S43" i="2" s="1"/>
  <c r="O81" i="3"/>
  <c r="S42" i="2" s="1"/>
  <c r="R80" i="3"/>
  <c r="O80" i="3"/>
  <c r="P80" i="3" s="1"/>
  <c r="S80" i="3" s="1"/>
  <c r="O79" i="3"/>
  <c r="P79" i="3" s="1"/>
  <c r="O78" i="3"/>
  <c r="P78" i="3" s="1"/>
  <c r="O77" i="3"/>
  <c r="P77" i="3" s="1"/>
  <c r="O76" i="3"/>
  <c r="P76" i="3" s="1"/>
  <c r="O75" i="3"/>
  <c r="P75" i="3" s="1"/>
  <c r="S75" i="3" s="1"/>
  <c r="O74" i="3"/>
  <c r="P74" i="3" s="1"/>
  <c r="O73" i="3"/>
  <c r="O72" i="3"/>
  <c r="P72" i="3" s="1"/>
  <c r="O71" i="3"/>
  <c r="P71" i="3" s="1"/>
  <c r="S71" i="3" s="1"/>
  <c r="O70" i="3"/>
  <c r="O69" i="3"/>
  <c r="O68" i="3"/>
  <c r="P68" i="3" s="1"/>
  <c r="R68" i="3" s="1"/>
  <c r="O67" i="3"/>
  <c r="P67" i="3" s="1"/>
  <c r="O66" i="3"/>
  <c r="P66" i="3" s="1"/>
  <c r="O65" i="3"/>
  <c r="P65" i="3" s="1"/>
  <c r="Q65" i="3" s="1"/>
  <c r="O64" i="3"/>
  <c r="O63" i="3"/>
  <c r="S33" i="2" s="1"/>
  <c r="O62" i="3"/>
  <c r="P62" i="3" s="1"/>
  <c r="T32" i="2" s="1"/>
  <c r="U32" i="2" s="1"/>
  <c r="R61" i="3"/>
  <c r="O61" i="3"/>
  <c r="P61" i="3" s="1"/>
  <c r="S61" i="3" s="1"/>
  <c r="O60" i="3"/>
  <c r="P60" i="3" s="1"/>
  <c r="O59" i="3"/>
  <c r="P59" i="3" s="1"/>
  <c r="Q58" i="3"/>
  <c r="O58" i="3"/>
  <c r="P58" i="3" s="1"/>
  <c r="O57" i="3"/>
  <c r="S30" i="2" s="1"/>
  <c r="O56" i="3"/>
  <c r="P56" i="3" s="1"/>
  <c r="O55" i="3"/>
  <c r="O54" i="3"/>
  <c r="P54" i="3" s="1"/>
  <c r="O53" i="3"/>
  <c r="S28" i="2" s="1"/>
  <c r="O52" i="3"/>
  <c r="P52" i="3" s="1"/>
  <c r="O51" i="3"/>
  <c r="P51" i="3" s="1"/>
  <c r="R51" i="3" s="1"/>
  <c r="O50" i="3"/>
  <c r="P50" i="3" s="1"/>
  <c r="O49" i="3"/>
  <c r="S26" i="2" s="1"/>
  <c r="O48" i="3"/>
  <c r="P47" i="3"/>
  <c r="S47" i="3" s="1"/>
  <c r="O47" i="3"/>
  <c r="O46" i="3"/>
  <c r="P46" i="3" s="1"/>
  <c r="O45" i="3"/>
  <c r="P45" i="3" s="1"/>
  <c r="O44" i="3"/>
  <c r="P44" i="3" s="1"/>
  <c r="T24" i="2" s="1"/>
  <c r="U24" i="2" s="1"/>
  <c r="O43" i="3"/>
  <c r="S23" i="2" s="1"/>
  <c r="O42" i="3"/>
  <c r="S22" i="2" s="1"/>
  <c r="O41" i="3"/>
  <c r="P41" i="3" s="1"/>
  <c r="S41" i="3" s="1"/>
  <c r="O40" i="3"/>
  <c r="P40" i="3" s="1"/>
  <c r="O39" i="3"/>
  <c r="P39" i="3" s="1"/>
  <c r="S39" i="3" s="1"/>
  <c r="O38" i="3"/>
  <c r="P37" i="3"/>
  <c r="O37" i="3"/>
  <c r="S20" i="2" s="1"/>
  <c r="O36" i="3"/>
  <c r="P36" i="3" s="1"/>
  <c r="T19" i="2" s="1"/>
  <c r="U19" i="2" s="1"/>
  <c r="O35" i="3"/>
  <c r="P35" i="3" s="1"/>
  <c r="O34" i="3"/>
  <c r="O33" i="3"/>
  <c r="P33" i="3" s="1"/>
  <c r="S33" i="3" s="1"/>
  <c r="O32" i="3"/>
  <c r="P32" i="3" s="1"/>
  <c r="T17" i="2" s="1"/>
  <c r="U17" i="2" s="1"/>
  <c r="O31" i="3"/>
  <c r="P31" i="3" s="1"/>
  <c r="O30" i="3"/>
  <c r="P30" i="3" s="1"/>
  <c r="T16" i="2" s="1"/>
  <c r="U16" i="2" s="1"/>
  <c r="O29" i="3"/>
  <c r="P29" i="3" s="1"/>
  <c r="O28" i="3"/>
  <c r="P28" i="3" s="1"/>
  <c r="O27" i="3"/>
  <c r="S15" i="2" s="1"/>
  <c r="O26" i="3"/>
  <c r="P25" i="3"/>
  <c r="S25" i="3" s="1"/>
  <c r="O25" i="3"/>
  <c r="O24" i="3"/>
  <c r="O23" i="3"/>
  <c r="P23" i="3" s="1"/>
  <c r="O22" i="3"/>
  <c r="O21" i="3"/>
  <c r="P21" i="3" s="1"/>
  <c r="O20" i="3"/>
  <c r="P20" i="3" s="1"/>
  <c r="T11" i="2" s="1"/>
  <c r="U11" i="2" s="1"/>
  <c r="O19" i="3"/>
  <c r="P19" i="3" s="1"/>
  <c r="O18" i="3"/>
  <c r="P18" i="3" s="1"/>
  <c r="S18" i="3" s="1"/>
  <c r="O17" i="3"/>
  <c r="S10" i="2" s="1"/>
  <c r="O16" i="3"/>
  <c r="P16" i="3" s="1"/>
  <c r="T9" i="2" s="1"/>
  <c r="U9" i="2" s="1"/>
  <c r="O15" i="3"/>
  <c r="P15" i="3" s="1"/>
  <c r="O14" i="3"/>
  <c r="P14" i="3" s="1"/>
  <c r="O13" i="3"/>
  <c r="S8" i="2" s="1"/>
  <c r="O12" i="3"/>
  <c r="P12" i="3" s="1"/>
  <c r="T7" i="2" s="1"/>
  <c r="U7" i="2" s="1"/>
  <c r="O11" i="3"/>
  <c r="P11" i="3" s="1"/>
  <c r="O10" i="3"/>
  <c r="P10" i="3" s="1"/>
  <c r="S10" i="3" s="1"/>
  <c r="P9" i="3"/>
  <c r="O9" i="3"/>
  <c r="S6" i="2" s="1"/>
  <c r="O8" i="3"/>
  <c r="O7" i="3"/>
  <c r="P7" i="3" s="1"/>
  <c r="O6" i="3"/>
  <c r="P6" i="3" s="1"/>
  <c r="O5" i="3"/>
  <c r="S4" i="2" s="1"/>
  <c r="O4" i="3"/>
  <c r="P4" i="3" s="1"/>
  <c r="T3" i="2" s="1"/>
  <c r="U3" i="2" s="1"/>
  <c r="O3" i="3"/>
  <c r="P3" i="3" s="1"/>
  <c r="O2" i="3"/>
  <c r="P118" i="2"/>
  <c r="O118" i="2"/>
  <c r="R118" i="2" s="1"/>
  <c r="N118" i="2"/>
  <c r="P117" i="2"/>
  <c r="O117" i="2"/>
  <c r="R117" i="2" s="1"/>
  <c r="N117" i="2"/>
  <c r="R116" i="2"/>
  <c r="P116" i="2"/>
  <c r="O116" i="2"/>
  <c r="N116" i="2"/>
  <c r="P115" i="2"/>
  <c r="O115" i="2"/>
  <c r="R115" i="2" s="1"/>
  <c r="N115" i="2"/>
  <c r="P114" i="2"/>
  <c r="O114" i="2"/>
  <c r="R114" i="2" s="1"/>
  <c r="N114" i="2"/>
  <c r="P113" i="2"/>
  <c r="O113" i="2"/>
  <c r="R113" i="2" s="1"/>
  <c r="N113" i="2"/>
  <c r="P112" i="2"/>
  <c r="O112" i="2"/>
  <c r="R112" i="2" s="1"/>
  <c r="N112" i="2"/>
  <c r="P111" i="2"/>
  <c r="O111" i="2"/>
  <c r="R111" i="2" s="1"/>
  <c r="N111" i="2"/>
  <c r="P110" i="2"/>
  <c r="O110" i="2"/>
  <c r="R110" i="2" s="1"/>
  <c r="N110" i="2"/>
  <c r="P109" i="2"/>
  <c r="O109" i="2"/>
  <c r="R109" i="2" s="1"/>
  <c r="N109" i="2"/>
  <c r="P108" i="2"/>
  <c r="O108" i="2"/>
  <c r="R108" i="2" s="1"/>
  <c r="N108" i="2"/>
  <c r="P107" i="2"/>
  <c r="O107" i="2"/>
  <c r="R107" i="2" s="1"/>
  <c r="N107" i="2"/>
  <c r="U106" i="2"/>
  <c r="P106" i="2"/>
  <c r="O106" i="2"/>
  <c r="R106" i="2" s="1"/>
  <c r="N106" i="2"/>
  <c r="P105" i="2"/>
  <c r="O105" i="2"/>
  <c r="R105" i="2" s="1"/>
  <c r="N105" i="2"/>
  <c r="U104" i="2"/>
  <c r="P104" i="2"/>
  <c r="O104" i="2"/>
  <c r="R104" i="2" s="1"/>
  <c r="N104" i="2"/>
  <c r="P103" i="2"/>
  <c r="O103" i="2"/>
  <c r="R103" i="2" s="1"/>
  <c r="N103" i="2"/>
  <c r="P102" i="2"/>
  <c r="O102" i="2"/>
  <c r="R102" i="2" s="1"/>
  <c r="N102" i="2"/>
  <c r="P101" i="2"/>
  <c r="O101" i="2"/>
  <c r="R101" i="2" s="1"/>
  <c r="N101" i="2"/>
  <c r="P100" i="2"/>
  <c r="O100" i="2"/>
  <c r="R100" i="2" s="1"/>
  <c r="N100" i="2"/>
  <c r="P99" i="2"/>
  <c r="O99" i="2"/>
  <c r="R99" i="2" s="1"/>
  <c r="N99" i="2"/>
  <c r="P98" i="2"/>
  <c r="O98" i="2"/>
  <c r="R98" i="2" s="1"/>
  <c r="N98" i="2"/>
  <c r="U97" i="2"/>
  <c r="P97" i="2"/>
  <c r="O97" i="2"/>
  <c r="R97" i="2" s="1"/>
  <c r="N97" i="2"/>
  <c r="P96" i="2"/>
  <c r="O96" i="2"/>
  <c r="R96" i="2" s="1"/>
  <c r="N96" i="2"/>
  <c r="P95" i="2"/>
  <c r="O95" i="2"/>
  <c r="R95" i="2" s="1"/>
  <c r="N95" i="2"/>
  <c r="P94" i="2"/>
  <c r="O94" i="2"/>
  <c r="R94" i="2" s="1"/>
  <c r="N94" i="2"/>
  <c r="P93" i="2"/>
  <c r="O93" i="2"/>
  <c r="R93" i="2" s="1"/>
  <c r="N93" i="2"/>
  <c r="P92" i="2"/>
  <c r="O92" i="2"/>
  <c r="R92" i="2" s="1"/>
  <c r="N92" i="2"/>
  <c r="P91" i="2"/>
  <c r="O91" i="2"/>
  <c r="R91" i="2" s="1"/>
  <c r="N91" i="2"/>
  <c r="P90" i="2"/>
  <c r="O90" i="2"/>
  <c r="R90" i="2" s="1"/>
  <c r="N90" i="2"/>
  <c r="R89" i="2"/>
  <c r="P89" i="2"/>
  <c r="O89" i="2"/>
  <c r="N89" i="2"/>
  <c r="U88" i="2"/>
  <c r="P88" i="2"/>
  <c r="O88" i="2"/>
  <c r="R88" i="2" s="1"/>
  <c r="N88" i="2"/>
  <c r="U87" i="2"/>
  <c r="P87" i="2"/>
  <c r="O87" i="2"/>
  <c r="R87" i="2" s="1"/>
  <c r="N87" i="2"/>
  <c r="P86" i="2"/>
  <c r="O86" i="2"/>
  <c r="R86" i="2" s="1"/>
  <c r="N86" i="2"/>
  <c r="P85" i="2"/>
  <c r="O85" i="2"/>
  <c r="R85" i="2" s="1"/>
  <c r="N85" i="2"/>
  <c r="P84" i="2"/>
  <c r="O84" i="2"/>
  <c r="R84" i="2" s="1"/>
  <c r="N84" i="2"/>
  <c r="P83" i="2"/>
  <c r="O83" i="2"/>
  <c r="R83" i="2" s="1"/>
  <c r="N83" i="2"/>
  <c r="P82" i="2"/>
  <c r="O82" i="2"/>
  <c r="R82" i="2" s="1"/>
  <c r="N82" i="2"/>
  <c r="P81" i="2"/>
  <c r="O81" i="2"/>
  <c r="R81" i="2" s="1"/>
  <c r="N81" i="2"/>
  <c r="U80" i="2"/>
  <c r="P80" i="2"/>
  <c r="O80" i="2"/>
  <c r="R80" i="2" s="1"/>
  <c r="N80" i="2"/>
  <c r="P79" i="2"/>
  <c r="O79" i="2"/>
  <c r="R79" i="2" s="1"/>
  <c r="N79" i="2"/>
  <c r="P78" i="2"/>
  <c r="O78" i="2"/>
  <c r="R78" i="2" s="1"/>
  <c r="N78" i="2"/>
  <c r="P77" i="2"/>
  <c r="O77" i="2"/>
  <c r="R77" i="2" s="1"/>
  <c r="N77" i="2"/>
  <c r="P76" i="2"/>
  <c r="O76" i="2"/>
  <c r="R76" i="2" s="1"/>
  <c r="N76" i="2"/>
  <c r="P75" i="2"/>
  <c r="O75" i="2"/>
  <c r="R75" i="2" s="1"/>
  <c r="N75" i="2"/>
  <c r="P74" i="2"/>
  <c r="O74" i="2"/>
  <c r="R74" i="2" s="1"/>
  <c r="N74" i="2"/>
  <c r="P73" i="2"/>
  <c r="O73" i="2"/>
  <c r="R73" i="2" s="1"/>
  <c r="N73" i="2"/>
  <c r="P72" i="2"/>
  <c r="O72" i="2"/>
  <c r="R72" i="2" s="1"/>
  <c r="N72" i="2"/>
  <c r="P71" i="2"/>
  <c r="O71" i="2"/>
  <c r="R71" i="2" s="1"/>
  <c r="N71" i="2"/>
  <c r="P70" i="2"/>
  <c r="O70" i="2"/>
  <c r="R70" i="2" s="1"/>
  <c r="N70" i="2"/>
  <c r="P69" i="2"/>
  <c r="O69" i="2"/>
  <c r="R69" i="2" s="1"/>
  <c r="N69" i="2"/>
  <c r="P68" i="2"/>
  <c r="O68" i="2"/>
  <c r="R68" i="2" s="1"/>
  <c r="N68" i="2"/>
  <c r="P67" i="2"/>
  <c r="O67" i="2"/>
  <c r="R67" i="2" s="1"/>
  <c r="N67" i="2"/>
  <c r="P66" i="2"/>
  <c r="O66" i="2"/>
  <c r="R66" i="2" s="1"/>
  <c r="N66" i="2"/>
  <c r="P65" i="2"/>
  <c r="O65" i="2"/>
  <c r="R65" i="2" s="1"/>
  <c r="N65" i="2"/>
  <c r="P64" i="2"/>
  <c r="O64" i="2"/>
  <c r="R64" i="2" s="1"/>
  <c r="N64" i="2"/>
  <c r="P63" i="2"/>
  <c r="O63" i="2"/>
  <c r="R63" i="2" s="1"/>
  <c r="N63" i="2"/>
  <c r="P62" i="2"/>
  <c r="O62" i="2"/>
  <c r="R62" i="2" s="1"/>
  <c r="N62" i="2"/>
  <c r="U61" i="2"/>
  <c r="P61" i="2"/>
  <c r="O61" i="2"/>
  <c r="R61" i="2" s="1"/>
  <c r="N61" i="2"/>
  <c r="P60" i="2"/>
  <c r="O60" i="2"/>
  <c r="R60" i="2" s="1"/>
  <c r="N60" i="2"/>
  <c r="P59" i="2"/>
  <c r="O59" i="2"/>
  <c r="R59" i="2" s="1"/>
  <c r="N59" i="2"/>
  <c r="P58" i="2"/>
  <c r="O58" i="2"/>
  <c r="R58" i="2" s="1"/>
  <c r="N58" i="2"/>
  <c r="P57" i="2"/>
  <c r="O57" i="2"/>
  <c r="R57" i="2" s="1"/>
  <c r="N57" i="2"/>
  <c r="P56" i="2"/>
  <c r="O56" i="2"/>
  <c r="R56" i="2" s="1"/>
  <c r="N56" i="2"/>
  <c r="P55" i="2"/>
  <c r="O55" i="2"/>
  <c r="R55" i="2" s="1"/>
  <c r="N55" i="2"/>
  <c r="P54" i="2"/>
  <c r="O54" i="2"/>
  <c r="R54" i="2" s="1"/>
  <c r="N54" i="2"/>
  <c r="P53" i="2"/>
  <c r="O53" i="2"/>
  <c r="R53" i="2" s="1"/>
  <c r="N53" i="2"/>
  <c r="P52" i="2"/>
  <c r="O52" i="2"/>
  <c r="R52" i="2" s="1"/>
  <c r="N52" i="2"/>
  <c r="P51" i="2"/>
  <c r="O51" i="2"/>
  <c r="R51" i="2" s="1"/>
  <c r="N51" i="2"/>
  <c r="P50" i="2"/>
  <c r="O50" i="2"/>
  <c r="R50" i="2" s="1"/>
  <c r="N50" i="2"/>
  <c r="P49" i="2"/>
  <c r="O49" i="2"/>
  <c r="R49" i="2" s="1"/>
  <c r="N49" i="2"/>
  <c r="P48" i="2"/>
  <c r="O48" i="2"/>
  <c r="R48" i="2" s="1"/>
  <c r="N48" i="2"/>
  <c r="P47" i="2"/>
  <c r="O47" i="2"/>
  <c r="R47" i="2" s="1"/>
  <c r="N47" i="2"/>
  <c r="P46" i="2"/>
  <c r="O46" i="2"/>
  <c r="R46" i="2" s="1"/>
  <c r="N46" i="2"/>
  <c r="R45" i="2"/>
  <c r="P45" i="2"/>
  <c r="O45" i="2"/>
  <c r="N45" i="2"/>
  <c r="P44" i="2"/>
  <c r="O44" i="2"/>
  <c r="R44" i="2" s="1"/>
  <c r="N44" i="2"/>
  <c r="P43" i="2"/>
  <c r="O43" i="2"/>
  <c r="R43" i="2" s="1"/>
  <c r="N43" i="2"/>
  <c r="P42" i="2"/>
  <c r="O42" i="2"/>
  <c r="R42" i="2" s="1"/>
  <c r="N42" i="2"/>
  <c r="P41" i="2"/>
  <c r="O41" i="2"/>
  <c r="R41" i="2" s="1"/>
  <c r="N41" i="2"/>
  <c r="P40" i="2"/>
  <c r="O40" i="2"/>
  <c r="R40" i="2" s="1"/>
  <c r="N40" i="2"/>
  <c r="P39" i="2"/>
  <c r="O39" i="2"/>
  <c r="R39" i="2" s="1"/>
  <c r="N39" i="2"/>
  <c r="P38" i="2"/>
  <c r="O38" i="2"/>
  <c r="R38" i="2" s="1"/>
  <c r="N38" i="2"/>
  <c r="R37" i="2"/>
  <c r="P37" i="2"/>
  <c r="O37" i="2"/>
  <c r="N37" i="2"/>
  <c r="P36" i="2"/>
  <c r="O36" i="2"/>
  <c r="R36" i="2" s="1"/>
  <c r="N36" i="2"/>
  <c r="P35" i="2"/>
  <c r="O35" i="2"/>
  <c r="R35" i="2" s="1"/>
  <c r="N35" i="2"/>
  <c r="P34" i="2"/>
  <c r="O34" i="2"/>
  <c r="R34" i="2" s="1"/>
  <c r="N34" i="2"/>
  <c r="P33" i="2"/>
  <c r="O33" i="2"/>
  <c r="R33" i="2" s="1"/>
  <c r="N33" i="2"/>
  <c r="P32" i="2"/>
  <c r="O32" i="2"/>
  <c r="R32" i="2" s="1"/>
  <c r="N32" i="2"/>
  <c r="P31" i="2"/>
  <c r="O31" i="2"/>
  <c r="R31" i="2" s="1"/>
  <c r="N31" i="2"/>
  <c r="P30" i="2"/>
  <c r="O30" i="2"/>
  <c r="R30" i="2" s="1"/>
  <c r="N30" i="2"/>
  <c r="P29" i="2"/>
  <c r="O29" i="2"/>
  <c r="R29" i="2" s="1"/>
  <c r="N29" i="2"/>
  <c r="P28" i="2"/>
  <c r="O28" i="2"/>
  <c r="R28" i="2" s="1"/>
  <c r="N28" i="2"/>
  <c r="P27" i="2"/>
  <c r="O27" i="2"/>
  <c r="R27" i="2" s="1"/>
  <c r="N27" i="2"/>
  <c r="P26" i="2"/>
  <c r="O26" i="2"/>
  <c r="R26" i="2" s="1"/>
  <c r="N26" i="2"/>
  <c r="P25" i="2"/>
  <c r="O25" i="2"/>
  <c r="R25" i="2" s="1"/>
  <c r="N25" i="2"/>
  <c r="P24" i="2"/>
  <c r="O24" i="2"/>
  <c r="R24" i="2" s="1"/>
  <c r="N24" i="2"/>
  <c r="P23" i="2"/>
  <c r="O23" i="2"/>
  <c r="R23" i="2" s="1"/>
  <c r="N23" i="2"/>
  <c r="P22" i="2"/>
  <c r="O22" i="2"/>
  <c r="R22" i="2" s="1"/>
  <c r="N22" i="2"/>
  <c r="R21" i="2"/>
  <c r="P21" i="2"/>
  <c r="O21" i="2"/>
  <c r="N21" i="2"/>
  <c r="P20" i="2"/>
  <c r="O20" i="2"/>
  <c r="R20" i="2" s="1"/>
  <c r="N20" i="2"/>
  <c r="R19" i="2"/>
  <c r="P19" i="2"/>
  <c r="O19" i="2"/>
  <c r="N19" i="2"/>
  <c r="P18" i="2"/>
  <c r="O18" i="2"/>
  <c r="R18" i="2" s="1"/>
  <c r="N18" i="2"/>
  <c r="P17" i="2"/>
  <c r="O17" i="2"/>
  <c r="R17" i="2" s="1"/>
  <c r="N17" i="2"/>
  <c r="P16" i="2"/>
  <c r="O16" i="2"/>
  <c r="R16" i="2" s="1"/>
  <c r="N16" i="2"/>
  <c r="P15" i="2"/>
  <c r="O15" i="2"/>
  <c r="R15" i="2" s="1"/>
  <c r="N15" i="2"/>
  <c r="P14" i="2"/>
  <c r="O14" i="2"/>
  <c r="R14" i="2" s="1"/>
  <c r="N14" i="2"/>
  <c r="P13" i="2"/>
  <c r="O13" i="2"/>
  <c r="R13" i="2" s="1"/>
  <c r="N13" i="2"/>
  <c r="P12" i="2"/>
  <c r="O12" i="2"/>
  <c r="R12" i="2" s="1"/>
  <c r="N12" i="2"/>
  <c r="P11" i="2"/>
  <c r="O11" i="2"/>
  <c r="R11" i="2" s="1"/>
  <c r="N11" i="2"/>
  <c r="P10" i="2"/>
  <c r="O10" i="2"/>
  <c r="R10" i="2" s="1"/>
  <c r="N10" i="2"/>
  <c r="R9" i="2"/>
  <c r="P9" i="2"/>
  <c r="O9" i="2"/>
  <c r="N9" i="2"/>
  <c r="P8" i="2"/>
  <c r="O8" i="2"/>
  <c r="R8" i="2" s="1"/>
  <c r="N8" i="2"/>
  <c r="P7" i="2"/>
  <c r="O7" i="2"/>
  <c r="R7" i="2" s="1"/>
  <c r="N7" i="2"/>
  <c r="P6" i="2"/>
  <c r="O6" i="2"/>
  <c r="R6" i="2" s="1"/>
  <c r="N6" i="2"/>
  <c r="P5" i="2"/>
  <c r="O5" i="2"/>
  <c r="R5" i="2" s="1"/>
  <c r="N5" i="2"/>
  <c r="P4" i="2"/>
  <c r="O4" i="2"/>
  <c r="R4" i="2" s="1"/>
  <c r="N4" i="2"/>
  <c r="P3" i="2"/>
  <c r="O3" i="2"/>
  <c r="R3" i="2" s="1"/>
  <c r="N3" i="2"/>
  <c r="P2" i="2"/>
  <c r="O2" i="2"/>
  <c r="R2" i="2" s="1"/>
  <c r="N2" i="2"/>
  <c r="H26" i="6" l="1"/>
  <c r="H30" i="6"/>
  <c r="H31" i="6" s="1"/>
  <c r="H32" i="6" s="1"/>
  <c r="H39" i="6"/>
  <c r="H46" i="6"/>
  <c r="H27" i="6"/>
  <c r="N5" i="6"/>
  <c r="E9" i="6"/>
  <c r="H38" i="6"/>
  <c r="H34" i="6"/>
  <c r="H28" i="6"/>
  <c r="H35" i="6"/>
  <c r="H42" i="6"/>
  <c r="H44" i="6"/>
  <c r="H45" i="6" s="1"/>
  <c r="H23" i="6"/>
  <c r="E9" i="5"/>
  <c r="H57" i="5"/>
  <c r="H25" i="5"/>
  <c r="H26" i="5" s="1"/>
  <c r="H47" i="5"/>
  <c r="H48" i="5" s="1"/>
  <c r="H49" i="5" s="1"/>
  <c r="H50" i="5" s="1"/>
  <c r="H30" i="5"/>
  <c r="H43" i="5"/>
  <c r="H44" i="5" s="1"/>
  <c r="H52" i="5"/>
  <c r="H31" i="5"/>
  <c r="H32" i="5" s="1"/>
  <c r="H63" i="5"/>
  <c r="H59" i="5"/>
  <c r="H60" i="5" s="1"/>
  <c r="N5" i="5"/>
  <c r="H23" i="5"/>
  <c r="R313" i="3"/>
  <c r="S313" i="3"/>
  <c r="Q313" i="3"/>
  <c r="Q303" i="3"/>
  <c r="R303" i="3"/>
  <c r="S303" i="3"/>
  <c r="Q312" i="3"/>
  <c r="R312" i="3"/>
  <c r="S312" i="3"/>
  <c r="R305" i="3"/>
  <c r="S305" i="3"/>
  <c r="Q305" i="3"/>
  <c r="Q311" i="3"/>
  <c r="R311" i="3"/>
  <c r="S311" i="3"/>
  <c r="Q299" i="3"/>
  <c r="R299" i="3"/>
  <c r="S299" i="3"/>
  <c r="T151" i="2"/>
  <c r="U151" i="2" s="1"/>
  <c r="Q298" i="3"/>
  <c r="R298" i="3"/>
  <c r="V151" i="2" s="1"/>
  <c r="S298" i="3"/>
  <c r="W151" i="2" s="1"/>
  <c r="Q304" i="3"/>
  <c r="R304" i="3"/>
  <c r="V154" i="2" s="1"/>
  <c r="S304" i="3"/>
  <c r="W154" i="2" s="1"/>
  <c r="T154" i="2"/>
  <c r="U154" i="2" s="1"/>
  <c r="Q307" i="3"/>
  <c r="R307" i="3"/>
  <c r="S307" i="3"/>
  <c r="R297" i="3"/>
  <c r="V150" i="2" s="1"/>
  <c r="S297" i="3"/>
  <c r="W150" i="2" s="1"/>
  <c r="T150" i="2"/>
  <c r="U150" i="2" s="1"/>
  <c r="Q297" i="3"/>
  <c r="Q306" i="3"/>
  <c r="R306" i="3"/>
  <c r="S306" i="3"/>
  <c r="T149" i="2"/>
  <c r="U149" i="2" s="1"/>
  <c r="Q296" i="3"/>
  <c r="R296" i="3"/>
  <c r="V149" i="2" s="1"/>
  <c r="S296" i="3"/>
  <c r="W149" i="2" s="1"/>
  <c r="R309" i="3"/>
  <c r="V156" i="2" s="1"/>
  <c r="R301" i="3"/>
  <c r="V152" i="2" s="1"/>
  <c r="T153" i="2"/>
  <c r="U153" i="2" s="1"/>
  <c r="S310" i="3"/>
  <c r="W157" i="2" s="1"/>
  <c r="S302" i="3"/>
  <c r="W153" i="2" s="1"/>
  <c r="R310" i="3"/>
  <c r="V157" i="2" s="1"/>
  <c r="R302" i="3"/>
  <c r="V153" i="2" s="1"/>
  <c r="Q278" i="3"/>
  <c r="S278" i="3"/>
  <c r="W140" i="2" s="1"/>
  <c r="T140" i="2"/>
  <c r="U140" i="2" s="1"/>
  <c r="R273" i="3"/>
  <c r="S273" i="3"/>
  <c r="Q273" i="3"/>
  <c r="R237" i="3"/>
  <c r="V120" i="2" s="1"/>
  <c r="Q237" i="3"/>
  <c r="S264" i="3"/>
  <c r="W133" i="2" s="1"/>
  <c r="Q264" i="3"/>
  <c r="T133" i="2"/>
  <c r="U133" i="2" s="1"/>
  <c r="R264" i="3"/>
  <c r="V133" i="2" s="1"/>
  <c r="R293" i="3"/>
  <c r="Q293" i="3"/>
  <c r="Q268" i="3"/>
  <c r="R268" i="3"/>
  <c r="S268" i="3"/>
  <c r="Q246" i="3"/>
  <c r="R246" i="3"/>
  <c r="V124" i="2" s="1"/>
  <c r="S246" i="3"/>
  <c r="W124" i="2" s="1"/>
  <c r="T124" i="2"/>
  <c r="U124" i="2" s="1"/>
  <c r="S240" i="3"/>
  <c r="Q240" i="3"/>
  <c r="R240" i="3"/>
  <c r="Q276" i="3"/>
  <c r="R276" i="3"/>
  <c r="S276" i="3"/>
  <c r="R281" i="3"/>
  <c r="Q281" i="3"/>
  <c r="Q270" i="3"/>
  <c r="S270" i="3"/>
  <c r="W136" i="2" s="1"/>
  <c r="T136" i="2"/>
  <c r="U136" i="2" s="1"/>
  <c r="R249" i="3"/>
  <c r="Q249" i="3"/>
  <c r="S249" i="3"/>
  <c r="P82" i="3"/>
  <c r="T43" i="2" s="1"/>
  <c r="U43" i="2" s="1"/>
  <c r="Q127" i="3"/>
  <c r="S59" i="2"/>
  <c r="S65" i="2"/>
  <c r="S75" i="2"/>
  <c r="S115" i="2"/>
  <c r="P292" i="3"/>
  <c r="R288" i="3"/>
  <c r="Q285" i="3"/>
  <c r="P280" i="3"/>
  <c r="S265" i="3"/>
  <c r="W134" i="2" s="1"/>
  <c r="R260" i="3"/>
  <c r="V132" i="2" s="1"/>
  <c r="Q257" i="3"/>
  <c r="S254" i="3"/>
  <c r="W128" i="2" s="1"/>
  <c r="Q248" i="3"/>
  <c r="Q245" i="3"/>
  <c r="Q241" i="3"/>
  <c r="P17" i="3"/>
  <c r="S3" i="2"/>
  <c r="S9" i="2"/>
  <c r="S56" i="2"/>
  <c r="S72" i="2"/>
  <c r="T76" i="2"/>
  <c r="U76" i="2" s="1"/>
  <c r="S97" i="2"/>
  <c r="P91" i="3"/>
  <c r="T47" i="2" s="1"/>
  <c r="U47" i="2" s="1"/>
  <c r="P205" i="3"/>
  <c r="S205" i="3" s="1"/>
  <c r="W105" i="2" s="1"/>
  <c r="R210" i="3"/>
  <c r="V106" i="2" s="1"/>
  <c r="S27" i="2"/>
  <c r="S67" i="2"/>
  <c r="T82" i="2"/>
  <c r="U82" i="2" s="1"/>
  <c r="T122" i="2"/>
  <c r="U122" i="2" s="1"/>
  <c r="S284" i="3"/>
  <c r="W143" i="2" s="1"/>
  <c r="R256" i="3"/>
  <c r="P5" i="3"/>
  <c r="Q80" i="3"/>
  <c r="S16" i="2"/>
  <c r="S41" i="2"/>
  <c r="S57" i="2"/>
  <c r="T67" i="2"/>
  <c r="U67" i="2" s="1"/>
  <c r="S73" i="2"/>
  <c r="R284" i="3"/>
  <c r="V143" i="2" s="1"/>
  <c r="Q261" i="3"/>
  <c r="S11" i="2"/>
  <c r="S35" i="2"/>
  <c r="S63" i="2"/>
  <c r="S83" i="2"/>
  <c r="S88" i="2"/>
  <c r="Q289" i="3"/>
  <c r="S286" i="3"/>
  <c r="W145" i="2" s="1"/>
  <c r="P188" i="3"/>
  <c r="T96" i="2" s="1"/>
  <c r="U96" i="2" s="1"/>
  <c r="P212" i="3"/>
  <c r="T108" i="2" s="1"/>
  <c r="U108" i="2" s="1"/>
  <c r="S17" i="2"/>
  <c r="S80" i="2"/>
  <c r="S95" i="2"/>
  <c r="S257" i="3"/>
  <c r="R248" i="3"/>
  <c r="S241" i="3"/>
  <c r="W122" i="2" s="1"/>
  <c r="H23" i="4"/>
  <c r="H24" i="4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E9" i="4"/>
  <c r="O36" i="4"/>
  <c r="O52" i="4"/>
  <c r="O56" i="4"/>
  <c r="O25" i="4"/>
  <c r="O40" i="4"/>
  <c r="O27" i="4"/>
  <c r="O57" i="4"/>
  <c r="O43" i="4"/>
  <c r="O44" i="4" s="1"/>
  <c r="O59" i="4"/>
  <c r="O60" i="4" s="1"/>
  <c r="O30" i="4"/>
  <c r="O31" i="4"/>
  <c r="O32" i="4"/>
  <c r="O48" i="4"/>
  <c r="O49" i="4" s="1"/>
  <c r="O50" i="4" s="1"/>
  <c r="O39" i="4"/>
  <c r="O47" i="4"/>
  <c r="O55" i="4"/>
  <c r="O26" i="4"/>
  <c r="Q295" i="3"/>
  <c r="R295" i="3"/>
  <c r="S295" i="3"/>
  <c r="S283" i="3"/>
  <c r="Q283" i="3"/>
  <c r="R283" i="3"/>
  <c r="Q263" i="3"/>
  <c r="R263" i="3"/>
  <c r="S263" i="3"/>
  <c r="R251" i="3"/>
  <c r="V127" i="2" s="1"/>
  <c r="S251" i="3"/>
  <c r="W127" i="2" s="1"/>
  <c r="Q251" i="3"/>
  <c r="T127" i="2"/>
  <c r="U127" i="2" s="1"/>
  <c r="Q247" i="3"/>
  <c r="R247" i="3"/>
  <c r="V125" i="2" s="1"/>
  <c r="S247" i="3"/>
  <c r="W125" i="2" s="1"/>
  <c r="T125" i="2"/>
  <c r="U125" i="2" s="1"/>
  <c r="Q244" i="3"/>
  <c r="R244" i="3"/>
  <c r="S244" i="3"/>
  <c r="R291" i="3"/>
  <c r="V147" i="2" s="1"/>
  <c r="S291" i="3"/>
  <c r="W147" i="2" s="1"/>
  <c r="Q291" i="3"/>
  <c r="T147" i="2"/>
  <c r="U147" i="2" s="1"/>
  <c r="Q287" i="3"/>
  <c r="R287" i="3"/>
  <c r="S287" i="3"/>
  <c r="T131" i="2"/>
  <c r="U131" i="2" s="1"/>
  <c r="S259" i="3"/>
  <c r="W131" i="2" s="1"/>
  <c r="Q259" i="3"/>
  <c r="R259" i="3"/>
  <c r="V131" i="2" s="1"/>
  <c r="T123" i="2"/>
  <c r="U123" i="2" s="1"/>
  <c r="S243" i="3"/>
  <c r="W123" i="2" s="1"/>
  <c r="Q243" i="3"/>
  <c r="R243" i="3"/>
  <c r="V123" i="2" s="1"/>
  <c r="Q294" i="3"/>
  <c r="R294" i="3"/>
  <c r="S294" i="3"/>
  <c r="Q271" i="3"/>
  <c r="R271" i="3"/>
  <c r="V137" i="2" s="1"/>
  <c r="T137" i="2"/>
  <c r="U137" i="2" s="1"/>
  <c r="S271" i="3"/>
  <c r="W137" i="2" s="1"/>
  <c r="Q279" i="3"/>
  <c r="R279" i="3"/>
  <c r="V141" i="2" s="1"/>
  <c r="S279" i="3"/>
  <c r="W141" i="2" s="1"/>
  <c r="T141" i="2"/>
  <c r="U141" i="2" s="1"/>
  <c r="R267" i="3"/>
  <c r="S267" i="3"/>
  <c r="Q267" i="3"/>
  <c r="T139" i="2"/>
  <c r="U139" i="2" s="1"/>
  <c r="S275" i="3"/>
  <c r="W139" i="2" s="1"/>
  <c r="R275" i="3"/>
  <c r="V139" i="2" s="1"/>
  <c r="Q275" i="3"/>
  <c r="Q255" i="3"/>
  <c r="R255" i="3"/>
  <c r="V129" i="2" s="1"/>
  <c r="S255" i="3"/>
  <c r="W129" i="2" s="1"/>
  <c r="T129" i="2"/>
  <c r="U129" i="2" s="1"/>
  <c r="Q252" i="3"/>
  <c r="R252" i="3"/>
  <c r="S252" i="3"/>
  <c r="Q239" i="3"/>
  <c r="T121" i="2"/>
  <c r="U121" i="2" s="1"/>
  <c r="R239" i="3"/>
  <c r="V121" i="2" s="1"/>
  <c r="S239" i="3"/>
  <c r="W121" i="2" s="1"/>
  <c r="T119" i="2"/>
  <c r="U119" i="2" s="1"/>
  <c r="Q236" i="3"/>
  <c r="R236" i="3"/>
  <c r="V119" i="2" s="1"/>
  <c r="S236" i="3"/>
  <c r="W119" i="2" s="1"/>
  <c r="S141" i="2"/>
  <c r="T138" i="2"/>
  <c r="U138" i="2" s="1"/>
  <c r="S125" i="2"/>
  <c r="T120" i="2"/>
  <c r="U120" i="2" s="1"/>
  <c r="S289" i="3"/>
  <c r="R286" i="3"/>
  <c r="V145" i="2" s="1"/>
  <c r="S281" i="3"/>
  <c r="R278" i="3"/>
  <c r="V140" i="2" s="1"/>
  <c r="R270" i="3"/>
  <c r="V136" i="2" s="1"/>
  <c r="R262" i="3"/>
  <c r="S129" i="2"/>
  <c r="T135" i="2"/>
  <c r="U135" i="2" s="1"/>
  <c r="T126" i="2"/>
  <c r="U126" i="2" s="1"/>
  <c r="S290" i="3"/>
  <c r="W146" i="2" s="1"/>
  <c r="S282" i="3"/>
  <c r="S274" i="3"/>
  <c r="W138" i="2" s="1"/>
  <c r="S266" i="3"/>
  <c r="W135" i="2" s="1"/>
  <c r="S258" i="3"/>
  <c r="W130" i="2" s="1"/>
  <c r="S250" i="3"/>
  <c r="W126" i="2" s="1"/>
  <c r="S242" i="3"/>
  <c r="T144" i="2"/>
  <c r="U144" i="2" s="1"/>
  <c r="S137" i="2"/>
  <c r="S293" i="3"/>
  <c r="R290" i="3"/>
  <c r="V146" i="2" s="1"/>
  <c r="S285" i="3"/>
  <c r="W144" i="2" s="1"/>
  <c r="R282" i="3"/>
  <c r="S277" i="3"/>
  <c r="R274" i="3"/>
  <c r="V138" i="2" s="1"/>
  <c r="S269" i="3"/>
  <c r="R266" i="3"/>
  <c r="V135" i="2" s="1"/>
  <c r="S261" i="3"/>
  <c r="R258" i="3"/>
  <c r="V130" i="2" s="1"/>
  <c r="S253" i="3"/>
  <c r="R250" i="3"/>
  <c r="V126" i="2" s="1"/>
  <c r="S245" i="3"/>
  <c r="R242" i="3"/>
  <c r="S237" i="3"/>
  <c r="W120" i="2" s="1"/>
  <c r="T146" i="2"/>
  <c r="U146" i="2" s="1"/>
  <c r="T130" i="2"/>
  <c r="U130" i="2" s="1"/>
  <c r="S121" i="2"/>
  <c r="S21" i="3"/>
  <c r="Q21" i="3"/>
  <c r="R21" i="3"/>
  <c r="S29" i="3"/>
  <c r="Q29" i="3"/>
  <c r="R29" i="3"/>
  <c r="Q66" i="3"/>
  <c r="S66" i="3"/>
  <c r="R66" i="3"/>
  <c r="P175" i="3"/>
  <c r="T89" i="2" s="1"/>
  <c r="U89" i="2" s="1"/>
  <c r="S89" i="2"/>
  <c r="P182" i="3"/>
  <c r="S92" i="2"/>
  <c r="Q11" i="3"/>
  <c r="S11" i="3"/>
  <c r="R11" i="3"/>
  <c r="S17" i="3"/>
  <c r="W10" i="2" s="1"/>
  <c r="T10" i="2"/>
  <c r="U10" i="2" s="1"/>
  <c r="S29" i="2"/>
  <c r="P55" i="3"/>
  <c r="Q61" i="3"/>
  <c r="S67" i="3"/>
  <c r="W35" i="2" s="1"/>
  <c r="T35" i="2"/>
  <c r="U35" i="2" s="1"/>
  <c r="S38" i="2"/>
  <c r="P73" i="3"/>
  <c r="R84" i="3"/>
  <c r="Q84" i="3"/>
  <c r="S84" i="3"/>
  <c r="S109" i="3"/>
  <c r="W56" i="2" s="1"/>
  <c r="T56" i="2"/>
  <c r="U56" i="2" s="1"/>
  <c r="S157" i="3"/>
  <c r="W81" i="2" s="1"/>
  <c r="T81" i="2"/>
  <c r="U81" i="2" s="1"/>
  <c r="S84" i="2"/>
  <c r="P164" i="3"/>
  <c r="T84" i="2" s="1"/>
  <c r="U84" i="2" s="1"/>
  <c r="S171" i="3"/>
  <c r="R171" i="3"/>
  <c r="S5" i="3"/>
  <c r="W4" i="2" s="1"/>
  <c r="Q5" i="3"/>
  <c r="T4" i="2"/>
  <c r="U4" i="2" s="1"/>
  <c r="R5" i="3"/>
  <c r="V4" i="2" s="1"/>
  <c r="S37" i="3"/>
  <c r="W20" i="2" s="1"/>
  <c r="T20" i="2"/>
  <c r="U20" i="2" s="1"/>
  <c r="R37" i="3"/>
  <c r="V20" i="2" s="1"/>
  <c r="Q37" i="3"/>
  <c r="P152" i="3"/>
  <c r="S77" i="2"/>
  <c r="Q19" i="3"/>
  <c r="S19" i="3"/>
  <c r="R19" i="3"/>
  <c r="Q68" i="3"/>
  <c r="R92" i="3"/>
  <c r="V48" i="2" s="1"/>
  <c r="T48" i="2"/>
  <c r="U48" i="2" s="1"/>
  <c r="Q92" i="3"/>
  <c r="R98" i="3"/>
  <c r="P135" i="3"/>
  <c r="S69" i="2"/>
  <c r="S64" i="2"/>
  <c r="S50" i="3"/>
  <c r="W27" i="2" s="1"/>
  <c r="Q50" i="3"/>
  <c r="T27" i="2"/>
  <c r="U27" i="2" s="1"/>
  <c r="T71" i="2"/>
  <c r="U71" i="2" s="1"/>
  <c r="Q140" i="3"/>
  <c r="P13" i="3"/>
  <c r="S14" i="2"/>
  <c r="P26" i="3"/>
  <c r="S45" i="3"/>
  <c r="Q45" i="3"/>
  <c r="R45" i="3"/>
  <c r="Q51" i="3"/>
  <c r="S51" i="3"/>
  <c r="S58" i="3"/>
  <c r="W31" i="2" s="1"/>
  <c r="T31" i="2"/>
  <c r="U31" i="2" s="1"/>
  <c r="P69" i="3"/>
  <c r="T36" i="2" s="1"/>
  <c r="U36" i="2" s="1"/>
  <c r="S36" i="2"/>
  <c r="S92" i="3"/>
  <c r="W48" i="2" s="1"/>
  <c r="P129" i="3"/>
  <c r="T66" i="2" s="1"/>
  <c r="U66" i="2" s="1"/>
  <c r="R76" i="3"/>
  <c r="V40" i="2" s="1"/>
  <c r="T40" i="2"/>
  <c r="U40" i="2" s="1"/>
  <c r="Q76" i="3"/>
  <c r="S119" i="3"/>
  <c r="Q119" i="3"/>
  <c r="P211" i="3"/>
  <c r="R211" i="3" s="1"/>
  <c r="V107" i="2" s="1"/>
  <c r="S107" i="2"/>
  <c r="P134" i="3"/>
  <c r="S68" i="2"/>
  <c r="S85" i="2"/>
  <c r="P165" i="3"/>
  <c r="S2" i="2"/>
  <c r="P2" i="3"/>
  <c r="S18" i="2"/>
  <c r="P34" i="3"/>
  <c r="Q59" i="3"/>
  <c r="S59" i="3"/>
  <c r="R59" i="3"/>
  <c r="Q114" i="3"/>
  <c r="S114" i="3"/>
  <c r="P194" i="3"/>
  <c r="S98" i="2"/>
  <c r="P201" i="3"/>
  <c r="T102" i="2" s="1"/>
  <c r="U102" i="2" s="1"/>
  <c r="S102" i="2"/>
  <c r="Q74" i="3"/>
  <c r="T39" i="2"/>
  <c r="U39" i="2" s="1"/>
  <c r="S74" i="3"/>
  <c r="W39" i="2" s="1"/>
  <c r="R74" i="3"/>
  <c r="V39" i="2" s="1"/>
  <c r="Q3" i="3"/>
  <c r="S3" i="3"/>
  <c r="R3" i="3"/>
  <c r="S9" i="3"/>
  <c r="W6" i="2" s="1"/>
  <c r="T6" i="2"/>
  <c r="U6" i="2" s="1"/>
  <c r="Q35" i="3"/>
  <c r="S35" i="3"/>
  <c r="R35" i="3"/>
  <c r="S72" i="3"/>
  <c r="Q72" i="3"/>
  <c r="S107" i="3"/>
  <c r="R107" i="3"/>
  <c r="P48" i="3"/>
  <c r="T25" i="2" s="1"/>
  <c r="U25" i="2" s="1"/>
  <c r="S25" i="2"/>
  <c r="R72" i="3"/>
  <c r="P108" i="3"/>
  <c r="T55" i="2" s="1"/>
  <c r="U55" i="2" s="1"/>
  <c r="S55" i="2"/>
  <c r="P176" i="3"/>
  <c r="R176" i="3" s="1"/>
  <c r="V90" i="2" s="1"/>
  <c r="S90" i="2"/>
  <c r="S24" i="2"/>
  <c r="S40" i="2"/>
  <c r="Q205" i="3"/>
  <c r="T105" i="2"/>
  <c r="U105" i="2" s="1"/>
  <c r="Q229" i="3"/>
  <c r="S229" i="3"/>
  <c r="R94" i="3"/>
  <c r="V49" i="2" s="1"/>
  <c r="T49" i="2"/>
  <c r="U49" i="2" s="1"/>
  <c r="P104" i="3"/>
  <c r="T53" i="2" s="1"/>
  <c r="U53" i="2" s="1"/>
  <c r="S53" i="2"/>
  <c r="S115" i="3"/>
  <c r="R115" i="3"/>
  <c r="S147" i="3"/>
  <c r="W75" i="2" s="1"/>
  <c r="R147" i="3"/>
  <c r="V75" i="2" s="1"/>
  <c r="P70" i="3"/>
  <c r="S37" i="2"/>
  <c r="P136" i="3"/>
  <c r="S70" i="2"/>
  <c r="T79" i="2"/>
  <c r="U79" i="2" s="1"/>
  <c r="R154" i="3"/>
  <c r="V79" i="2" s="1"/>
  <c r="P225" i="3"/>
  <c r="T114" i="2" s="1"/>
  <c r="U114" i="2" s="1"/>
  <c r="S114" i="2"/>
  <c r="P22" i="3"/>
  <c r="T12" i="2" s="1"/>
  <c r="U12" i="2" s="1"/>
  <c r="S12" i="2"/>
  <c r="P63" i="3"/>
  <c r="S78" i="3"/>
  <c r="R78" i="3"/>
  <c r="R99" i="3"/>
  <c r="V51" i="2" s="1"/>
  <c r="P122" i="3"/>
  <c r="S62" i="2"/>
  <c r="S49" i="2"/>
  <c r="T75" i="2"/>
  <c r="U75" i="2" s="1"/>
  <c r="S103" i="3"/>
  <c r="Q103" i="3"/>
  <c r="P183" i="3"/>
  <c r="T93" i="2" s="1"/>
  <c r="U93" i="2" s="1"/>
  <c r="S93" i="2"/>
  <c r="P224" i="3"/>
  <c r="T113" i="2" s="1"/>
  <c r="U113" i="2" s="1"/>
  <c r="S113" i="2"/>
  <c r="P27" i="3"/>
  <c r="P38" i="3"/>
  <c r="T21" i="2" s="1"/>
  <c r="U21" i="2" s="1"/>
  <c r="S21" i="2"/>
  <c r="P53" i="3"/>
  <c r="P57" i="3"/>
  <c r="P64" i="3"/>
  <c r="T34" i="2" s="1"/>
  <c r="U34" i="2" s="1"/>
  <c r="S34" i="2"/>
  <c r="Q78" i="3"/>
  <c r="Q82" i="3"/>
  <c r="S82" i="3"/>
  <c r="W43" i="2" s="1"/>
  <c r="P86" i="3"/>
  <c r="S45" i="2"/>
  <c r="Q95" i="3"/>
  <c r="P106" i="3"/>
  <c r="S54" i="2"/>
  <c r="S123" i="3"/>
  <c r="W63" i="2" s="1"/>
  <c r="T63" i="2"/>
  <c r="U63" i="2" s="1"/>
  <c r="S155" i="3"/>
  <c r="R155" i="3"/>
  <c r="R179" i="3"/>
  <c r="P197" i="3"/>
  <c r="Q213" i="3"/>
  <c r="T109" i="2"/>
  <c r="U109" i="2" s="1"/>
  <c r="S213" i="3"/>
  <c r="W109" i="2" s="1"/>
  <c r="P220" i="3"/>
  <c r="T112" i="2" s="1"/>
  <c r="U112" i="2" s="1"/>
  <c r="S116" i="2"/>
  <c r="P227" i="3"/>
  <c r="P218" i="3"/>
  <c r="S110" i="2"/>
  <c r="P49" i="3"/>
  <c r="S100" i="2"/>
  <c r="P196" i="3"/>
  <c r="T100" i="2" s="1"/>
  <c r="U100" i="2" s="1"/>
  <c r="P232" i="3"/>
  <c r="T117" i="2" s="1"/>
  <c r="U117" i="2" s="1"/>
  <c r="S117" i="2"/>
  <c r="P8" i="3"/>
  <c r="T5" i="2" s="1"/>
  <c r="U5" i="2" s="1"/>
  <c r="S5" i="2"/>
  <c r="P24" i="3"/>
  <c r="T13" i="2" s="1"/>
  <c r="U13" i="2" s="1"/>
  <c r="S13" i="2"/>
  <c r="P43" i="3"/>
  <c r="S79" i="3"/>
  <c r="W41" i="2" s="1"/>
  <c r="T41" i="2"/>
  <c r="U41" i="2" s="1"/>
  <c r="R82" i="3"/>
  <c r="V43" i="2" s="1"/>
  <c r="R91" i="3"/>
  <c r="V47" i="2" s="1"/>
  <c r="P96" i="3"/>
  <c r="T50" i="2" s="1"/>
  <c r="U50" i="2" s="1"/>
  <c r="S50" i="2"/>
  <c r="R100" i="3"/>
  <c r="V52" i="2" s="1"/>
  <c r="Q100" i="3"/>
  <c r="P112" i="3"/>
  <c r="S58" i="2"/>
  <c r="P117" i="3"/>
  <c r="T60" i="2" s="1"/>
  <c r="U60" i="2" s="1"/>
  <c r="R123" i="3"/>
  <c r="V63" i="2" s="1"/>
  <c r="S7" i="2"/>
  <c r="S31" i="2"/>
  <c r="S39" i="2"/>
  <c r="T52" i="2"/>
  <c r="U52" i="2" s="1"/>
  <c r="S79" i="2"/>
  <c r="S87" i="2"/>
  <c r="P153" i="3"/>
  <c r="T78" i="2" s="1"/>
  <c r="U78" i="2" s="1"/>
  <c r="S78" i="2"/>
  <c r="S195" i="3"/>
  <c r="W99" i="2" s="1"/>
  <c r="R195" i="3"/>
  <c r="V99" i="2" s="1"/>
  <c r="P42" i="3"/>
  <c r="P81" i="3"/>
  <c r="R81" i="3" s="1"/>
  <c r="V42" i="2" s="1"/>
  <c r="R90" i="3"/>
  <c r="P184" i="3"/>
  <c r="S184" i="3" s="1"/>
  <c r="W94" i="2" s="1"/>
  <c r="S94" i="2"/>
  <c r="S111" i="2"/>
  <c r="P219" i="3"/>
  <c r="S44" i="2"/>
  <c r="P85" i="3"/>
  <c r="T44" i="2" s="1"/>
  <c r="U44" i="2" s="1"/>
  <c r="R131" i="3"/>
  <c r="Q87" i="3"/>
  <c r="S100" i="3"/>
  <c r="W52" i="2" s="1"/>
  <c r="T65" i="2"/>
  <c r="U65" i="2" s="1"/>
  <c r="Q128" i="3"/>
  <c r="S139" i="3"/>
  <c r="R139" i="3"/>
  <c r="S163" i="3"/>
  <c r="W83" i="2" s="1"/>
  <c r="R163" i="3"/>
  <c r="V83" i="2" s="1"/>
  <c r="S187" i="3"/>
  <c r="R187" i="3"/>
  <c r="S221" i="3"/>
  <c r="S46" i="2"/>
  <c r="T57" i="2"/>
  <c r="U57" i="2" s="1"/>
  <c r="S86" i="2"/>
  <c r="S118" i="2"/>
  <c r="S61" i="2"/>
  <c r="S118" i="3"/>
  <c r="W61" i="2" s="1"/>
  <c r="S130" i="3"/>
  <c r="W67" i="2" s="1"/>
  <c r="P203" i="3"/>
  <c r="S74" i="2"/>
  <c r="S82" i="2"/>
  <c r="S106" i="2"/>
  <c r="S76" i="2"/>
  <c r="S52" i="3"/>
  <c r="R52" i="3"/>
  <c r="Q52" i="3"/>
  <c r="R56" i="3"/>
  <c r="Q56" i="3"/>
  <c r="S56" i="3"/>
  <c r="S6" i="3"/>
  <c r="R6" i="3"/>
  <c r="Q6" i="3"/>
  <c r="S30" i="3"/>
  <c r="W16" i="2" s="1"/>
  <c r="R30" i="3"/>
  <c r="V16" i="2" s="1"/>
  <c r="Q30" i="3"/>
  <c r="S38" i="3"/>
  <c r="W21" i="2" s="1"/>
  <c r="R38" i="3"/>
  <c r="V21" i="2" s="1"/>
  <c r="Q38" i="3"/>
  <c r="S137" i="3"/>
  <c r="R137" i="3"/>
  <c r="Q137" i="3"/>
  <c r="S7" i="3"/>
  <c r="R7" i="3"/>
  <c r="Q7" i="3"/>
  <c r="S15" i="3"/>
  <c r="R15" i="3"/>
  <c r="Q15" i="3"/>
  <c r="S23" i="3"/>
  <c r="R23" i="3"/>
  <c r="Q23" i="3"/>
  <c r="S31" i="3"/>
  <c r="R31" i="3"/>
  <c r="Q31" i="3"/>
  <c r="S60" i="3"/>
  <c r="R60" i="3"/>
  <c r="Q60" i="3"/>
  <c r="R64" i="3"/>
  <c r="V34" i="2" s="1"/>
  <c r="Q64" i="3"/>
  <c r="S64" i="3"/>
  <c r="W34" i="2" s="1"/>
  <c r="R77" i="3"/>
  <c r="S77" i="3"/>
  <c r="Q77" i="3"/>
  <c r="S46" i="3"/>
  <c r="R46" i="3"/>
  <c r="Q46" i="3"/>
  <c r="Q8" i="3"/>
  <c r="R8" i="3"/>
  <c r="V5" i="2" s="1"/>
  <c r="S8" i="3"/>
  <c r="W5" i="2" s="1"/>
  <c r="Q16" i="3"/>
  <c r="R16" i="3"/>
  <c r="V9" i="2" s="1"/>
  <c r="S16" i="3"/>
  <c r="W9" i="2" s="1"/>
  <c r="Q24" i="3"/>
  <c r="S24" i="3"/>
  <c r="W13" i="2" s="1"/>
  <c r="R24" i="3"/>
  <c r="V13" i="2" s="1"/>
  <c r="R32" i="3"/>
  <c r="V17" i="2" s="1"/>
  <c r="Q32" i="3"/>
  <c r="S32" i="3"/>
  <c r="W17" i="2" s="1"/>
  <c r="S4" i="3"/>
  <c r="W3" i="2" s="1"/>
  <c r="Q4" i="3"/>
  <c r="R4" i="3"/>
  <c r="V3" i="2" s="1"/>
  <c r="S12" i="3"/>
  <c r="W7" i="2" s="1"/>
  <c r="Q12" i="3"/>
  <c r="R12" i="3"/>
  <c r="V7" i="2" s="1"/>
  <c r="S20" i="3"/>
  <c r="W11" i="2" s="1"/>
  <c r="Q20" i="3"/>
  <c r="R20" i="3"/>
  <c r="V11" i="2" s="1"/>
  <c r="S28" i="3"/>
  <c r="R28" i="3"/>
  <c r="Q28" i="3"/>
  <c r="S36" i="3"/>
  <c r="W19" i="2" s="1"/>
  <c r="R36" i="3"/>
  <c r="V19" i="2" s="1"/>
  <c r="Q36" i="3"/>
  <c r="R40" i="3"/>
  <c r="Q40" i="3"/>
  <c r="S40" i="3"/>
  <c r="S54" i="3"/>
  <c r="R54" i="3"/>
  <c r="Q54" i="3"/>
  <c r="S89" i="3"/>
  <c r="W46" i="2" s="1"/>
  <c r="Q89" i="3"/>
  <c r="R89" i="3"/>
  <c r="V46" i="2" s="1"/>
  <c r="S97" i="3"/>
  <c r="Q97" i="3"/>
  <c r="R97" i="3"/>
  <c r="S105" i="3"/>
  <c r="R105" i="3"/>
  <c r="Q105" i="3"/>
  <c r="S14" i="3"/>
  <c r="R14" i="3"/>
  <c r="Q14" i="3"/>
  <c r="S44" i="3"/>
  <c r="W24" i="2" s="1"/>
  <c r="R44" i="3"/>
  <c r="V24" i="2" s="1"/>
  <c r="Q44" i="3"/>
  <c r="R48" i="3"/>
  <c r="V25" i="2" s="1"/>
  <c r="Q48" i="3"/>
  <c r="S48" i="3"/>
  <c r="W25" i="2" s="1"/>
  <c r="R69" i="3"/>
  <c r="V36" i="2" s="1"/>
  <c r="S69" i="3"/>
  <c r="W36" i="2" s="1"/>
  <c r="Q69" i="3"/>
  <c r="S62" i="3"/>
  <c r="W32" i="2" s="1"/>
  <c r="R62" i="3"/>
  <c r="V32" i="2" s="1"/>
  <c r="Q62" i="3"/>
  <c r="Q10" i="3"/>
  <c r="Q18" i="3"/>
  <c r="R158" i="3"/>
  <c r="Q158" i="3"/>
  <c r="S170" i="3"/>
  <c r="Q170" i="3"/>
  <c r="Q173" i="3"/>
  <c r="R173" i="3"/>
  <c r="S177" i="3"/>
  <c r="W91" i="2" s="1"/>
  <c r="R177" i="3"/>
  <c r="V91" i="2" s="1"/>
  <c r="Q177" i="3"/>
  <c r="S188" i="3"/>
  <c r="W96" i="2" s="1"/>
  <c r="R188" i="3"/>
  <c r="V96" i="2" s="1"/>
  <c r="Q188" i="3"/>
  <c r="R192" i="3"/>
  <c r="S192" i="3"/>
  <c r="S212" i="3"/>
  <c r="W108" i="2" s="1"/>
  <c r="R212" i="3"/>
  <c r="V108" i="2" s="1"/>
  <c r="Q212" i="3"/>
  <c r="S217" i="3"/>
  <c r="R217" i="3"/>
  <c r="Q217" i="3"/>
  <c r="S230" i="3"/>
  <c r="R230" i="3"/>
  <c r="Q230" i="3"/>
  <c r="R2" i="3"/>
  <c r="V2" i="2" s="1"/>
  <c r="R10" i="3"/>
  <c r="R18" i="3"/>
  <c r="R26" i="3"/>
  <c r="V14" i="2" s="1"/>
  <c r="R34" i="3"/>
  <c r="V18" i="2" s="1"/>
  <c r="Q39" i="3"/>
  <c r="R42" i="3"/>
  <c r="V22" i="2" s="1"/>
  <c r="Q47" i="3"/>
  <c r="R50" i="3"/>
  <c r="V27" i="2" s="1"/>
  <c r="Q55" i="3"/>
  <c r="R58" i="3"/>
  <c r="V31" i="2" s="1"/>
  <c r="Q63" i="3"/>
  <c r="S68" i="3"/>
  <c r="S76" i="3"/>
  <c r="W40" i="2" s="1"/>
  <c r="R87" i="3"/>
  <c r="S90" i="3"/>
  <c r="R95" i="3"/>
  <c r="S98" i="3"/>
  <c r="R103" i="3"/>
  <c r="R128" i="3"/>
  <c r="V65" i="2" s="1"/>
  <c r="S128" i="3"/>
  <c r="W65" i="2" s="1"/>
  <c r="R134" i="3"/>
  <c r="V68" i="2" s="1"/>
  <c r="Q134" i="3"/>
  <c r="S140" i="3"/>
  <c r="W71" i="2" s="1"/>
  <c r="R140" i="3"/>
  <c r="V71" i="2" s="1"/>
  <c r="S151" i="3"/>
  <c r="R151" i="3"/>
  <c r="S158" i="3"/>
  <c r="R166" i="3"/>
  <c r="Q166" i="3"/>
  <c r="R170" i="3"/>
  <c r="S173" i="3"/>
  <c r="S178" i="3"/>
  <c r="Q178" i="3"/>
  <c r="Q181" i="3"/>
  <c r="R181" i="3"/>
  <c r="S185" i="3"/>
  <c r="W95" i="2" s="1"/>
  <c r="R185" i="3"/>
  <c r="V95" i="2" s="1"/>
  <c r="Q185" i="3"/>
  <c r="Q192" i="3"/>
  <c r="S196" i="3"/>
  <c r="W100" i="2" s="1"/>
  <c r="R196" i="3"/>
  <c r="V100" i="2" s="1"/>
  <c r="Q196" i="3"/>
  <c r="R200" i="3"/>
  <c r="S200" i="3"/>
  <c r="R208" i="3"/>
  <c r="Q208" i="3"/>
  <c r="S208" i="3"/>
  <c r="S218" i="3"/>
  <c r="W110" i="2" s="1"/>
  <c r="Q218" i="3"/>
  <c r="S231" i="3"/>
  <c r="R231" i="3"/>
  <c r="S2" i="3"/>
  <c r="W2" i="2" s="1"/>
  <c r="S26" i="3"/>
  <c r="W14" i="2" s="1"/>
  <c r="R39" i="3"/>
  <c r="R47" i="3"/>
  <c r="Q85" i="3"/>
  <c r="R85" i="3"/>
  <c r="V44" i="2" s="1"/>
  <c r="R88" i="3"/>
  <c r="S88" i="3"/>
  <c r="Q93" i="3"/>
  <c r="R93" i="3"/>
  <c r="R96" i="3"/>
  <c r="V50" i="2" s="1"/>
  <c r="S96" i="3"/>
  <c r="W50" i="2" s="1"/>
  <c r="Q101" i="3"/>
  <c r="R101" i="3"/>
  <c r="R104" i="3"/>
  <c r="V53" i="2" s="1"/>
  <c r="S104" i="3"/>
  <c r="W53" i="2" s="1"/>
  <c r="R110" i="3"/>
  <c r="Q110" i="3"/>
  <c r="S113" i="3"/>
  <c r="R113" i="3"/>
  <c r="Q113" i="3"/>
  <c r="S116" i="3"/>
  <c r="W59" i="2" s="1"/>
  <c r="R116" i="3"/>
  <c r="V59" i="2" s="1"/>
  <c r="Q125" i="3"/>
  <c r="R125" i="3"/>
  <c r="V64" i="2" s="1"/>
  <c r="R144" i="3"/>
  <c r="S144" i="3"/>
  <c r="S159" i="3"/>
  <c r="R159" i="3"/>
  <c r="R174" i="3"/>
  <c r="V88" i="2" s="1"/>
  <c r="Q174" i="3"/>
  <c r="S186" i="3"/>
  <c r="Q186" i="3"/>
  <c r="Q189" i="3"/>
  <c r="R189" i="3"/>
  <c r="V97" i="2" s="1"/>
  <c r="S193" i="3"/>
  <c r="R193" i="3"/>
  <c r="Q193" i="3"/>
  <c r="S204" i="3"/>
  <c r="W104" i="2" s="1"/>
  <c r="R204" i="3"/>
  <c r="V104" i="2" s="1"/>
  <c r="Q204" i="3"/>
  <c r="S209" i="3"/>
  <c r="R209" i="3"/>
  <c r="Q209" i="3"/>
  <c r="S222" i="3"/>
  <c r="R222" i="3"/>
  <c r="Q222" i="3"/>
  <c r="S143" i="3"/>
  <c r="R143" i="3"/>
  <c r="S34" i="3"/>
  <c r="W18" i="2" s="1"/>
  <c r="R55" i="3"/>
  <c r="V29" i="2" s="1"/>
  <c r="R63" i="3"/>
  <c r="V33" i="2" s="1"/>
  <c r="Q9" i="3"/>
  <c r="Q17" i="3"/>
  <c r="Q25" i="3"/>
  <c r="Q33" i="3"/>
  <c r="Q41" i="3"/>
  <c r="Q49" i="3"/>
  <c r="Q57" i="3"/>
  <c r="R65" i="3"/>
  <c r="Q67" i="3"/>
  <c r="Q71" i="3"/>
  <c r="R73" i="3"/>
  <c r="V38" i="2" s="1"/>
  <c r="Q75" i="3"/>
  <c r="Q79" i="3"/>
  <c r="Q83" i="3"/>
  <c r="S85" i="3"/>
  <c r="W44" i="2" s="1"/>
  <c r="Q88" i="3"/>
  <c r="S91" i="3"/>
  <c r="W47" i="2" s="1"/>
  <c r="Q91" i="3"/>
  <c r="S93" i="3"/>
  <c r="Q96" i="3"/>
  <c r="S99" i="3"/>
  <c r="W51" i="2" s="1"/>
  <c r="Q99" i="3"/>
  <c r="S101" i="3"/>
  <c r="Q104" i="3"/>
  <c r="S110" i="3"/>
  <c r="Q116" i="3"/>
  <c r="R119" i="3"/>
  <c r="S125" i="3"/>
  <c r="W64" i="2" s="1"/>
  <c r="R138" i="3"/>
  <c r="Q144" i="3"/>
  <c r="S148" i="3"/>
  <c r="R148" i="3"/>
  <c r="Q148" i="3"/>
  <c r="R152" i="3"/>
  <c r="V77" i="2" s="1"/>
  <c r="S152" i="3"/>
  <c r="W77" i="2" s="1"/>
  <c r="Q159" i="3"/>
  <c r="S167" i="3"/>
  <c r="R167" i="3"/>
  <c r="S174" i="3"/>
  <c r="W88" i="2" s="1"/>
  <c r="R182" i="3"/>
  <c r="V92" i="2" s="1"/>
  <c r="Q182" i="3"/>
  <c r="R186" i="3"/>
  <c r="S189" i="3"/>
  <c r="W97" i="2" s="1"/>
  <c r="S194" i="3"/>
  <c r="W98" i="2" s="1"/>
  <c r="Q194" i="3"/>
  <c r="Q197" i="3"/>
  <c r="R197" i="3"/>
  <c r="V101" i="2" s="1"/>
  <c r="S201" i="3"/>
  <c r="W102" i="2" s="1"/>
  <c r="R201" i="3"/>
  <c r="V102" i="2" s="1"/>
  <c r="Q201" i="3"/>
  <c r="S210" i="3"/>
  <c r="W106" i="2" s="1"/>
  <c r="Q210" i="3"/>
  <c r="S223" i="3"/>
  <c r="R223" i="3"/>
  <c r="Q109" i="3"/>
  <c r="R109" i="3"/>
  <c r="V56" i="2" s="1"/>
  <c r="R9" i="3"/>
  <c r="V6" i="2" s="1"/>
  <c r="R25" i="3"/>
  <c r="R33" i="3"/>
  <c r="R49" i="3"/>
  <c r="V26" i="2" s="1"/>
  <c r="R57" i="3"/>
  <c r="V30" i="2" s="1"/>
  <c r="S65" i="3"/>
  <c r="R67" i="3"/>
  <c r="V35" i="2" s="1"/>
  <c r="R71" i="3"/>
  <c r="S73" i="3"/>
  <c r="W38" i="2" s="1"/>
  <c r="R75" i="3"/>
  <c r="R79" i="3"/>
  <c r="V41" i="2" s="1"/>
  <c r="S81" i="3"/>
  <c r="W42" i="2" s="1"/>
  <c r="R120" i="3"/>
  <c r="S120" i="3"/>
  <c r="R126" i="3"/>
  <c r="Q126" i="3"/>
  <c r="S129" i="3"/>
  <c r="W66" i="2" s="1"/>
  <c r="R129" i="3"/>
  <c r="V66" i="2" s="1"/>
  <c r="Q129" i="3"/>
  <c r="S132" i="3"/>
  <c r="R132" i="3"/>
  <c r="S138" i="3"/>
  <c r="Q141" i="3"/>
  <c r="R141" i="3"/>
  <c r="V72" i="2" s="1"/>
  <c r="S145" i="3"/>
  <c r="R145" i="3"/>
  <c r="Q145" i="3"/>
  <c r="S156" i="3"/>
  <c r="W80" i="2" s="1"/>
  <c r="R156" i="3"/>
  <c r="V80" i="2" s="1"/>
  <c r="Q156" i="3"/>
  <c r="R160" i="3"/>
  <c r="S160" i="3"/>
  <c r="S175" i="3"/>
  <c r="W89" i="2" s="1"/>
  <c r="R190" i="3"/>
  <c r="Q190" i="3"/>
  <c r="S202" i="3"/>
  <c r="Q202" i="3"/>
  <c r="S214" i="3"/>
  <c r="R214" i="3"/>
  <c r="Q214" i="3"/>
  <c r="S228" i="3"/>
  <c r="R228" i="3"/>
  <c r="Q228" i="3"/>
  <c r="S233" i="3"/>
  <c r="W118" i="2" s="1"/>
  <c r="R233" i="3"/>
  <c r="V118" i="2" s="1"/>
  <c r="Q233" i="3"/>
  <c r="R17" i="3"/>
  <c r="V10" i="2" s="1"/>
  <c r="R41" i="3"/>
  <c r="R83" i="3"/>
  <c r="Q86" i="3"/>
  <c r="Q94" i="3"/>
  <c r="Q102" i="3"/>
  <c r="Q111" i="3"/>
  <c r="Q117" i="3"/>
  <c r="R117" i="3"/>
  <c r="V60" i="2" s="1"/>
  <c r="Q120" i="3"/>
  <c r="S126" i="3"/>
  <c r="Q132" i="3"/>
  <c r="S141" i="3"/>
  <c r="W72" i="2" s="1"/>
  <c r="S146" i="3"/>
  <c r="W74" i="2" s="1"/>
  <c r="Q146" i="3"/>
  <c r="Q149" i="3"/>
  <c r="R149" i="3"/>
  <c r="S153" i="3"/>
  <c r="W78" i="2" s="1"/>
  <c r="R153" i="3"/>
  <c r="V78" i="2" s="1"/>
  <c r="Q153" i="3"/>
  <c r="Q160" i="3"/>
  <c r="R168" i="3"/>
  <c r="V86" i="2" s="1"/>
  <c r="S168" i="3"/>
  <c r="W86" i="2" s="1"/>
  <c r="S183" i="3"/>
  <c r="W93" i="2" s="1"/>
  <c r="R183" i="3"/>
  <c r="V93" i="2" s="1"/>
  <c r="S190" i="3"/>
  <c r="R198" i="3"/>
  <c r="Q198" i="3"/>
  <c r="R202" i="3"/>
  <c r="S215" i="3"/>
  <c r="R215" i="3"/>
  <c r="S234" i="3"/>
  <c r="Q234" i="3"/>
  <c r="S86" i="3"/>
  <c r="W45" i="2" s="1"/>
  <c r="S94" i="3"/>
  <c r="W49" i="2" s="1"/>
  <c r="S102" i="3"/>
  <c r="R111" i="3"/>
  <c r="V57" i="2" s="1"/>
  <c r="S117" i="3"/>
  <c r="W60" i="2" s="1"/>
  <c r="R130" i="3"/>
  <c r="V67" i="2" s="1"/>
  <c r="R136" i="3"/>
  <c r="V70" i="2" s="1"/>
  <c r="S136" i="3"/>
  <c r="W70" i="2" s="1"/>
  <c r="R142" i="3"/>
  <c r="V73" i="2" s="1"/>
  <c r="Q142" i="3"/>
  <c r="R146" i="3"/>
  <c r="V74" i="2" s="1"/>
  <c r="S149" i="3"/>
  <c r="S154" i="3"/>
  <c r="W79" i="2" s="1"/>
  <c r="Q154" i="3"/>
  <c r="Q157" i="3"/>
  <c r="R157" i="3"/>
  <c r="V81" i="2" s="1"/>
  <c r="S161" i="3"/>
  <c r="R161" i="3"/>
  <c r="Q161" i="3"/>
  <c r="Q168" i="3"/>
  <c r="S172" i="3"/>
  <c r="R172" i="3"/>
  <c r="Q172" i="3"/>
  <c r="Q183" i="3"/>
  <c r="S191" i="3"/>
  <c r="R191" i="3"/>
  <c r="S198" i="3"/>
  <c r="S206" i="3"/>
  <c r="R206" i="3"/>
  <c r="Q206" i="3"/>
  <c r="Q215" i="3"/>
  <c r="R234" i="3"/>
  <c r="R112" i="3"/>
  <c r="V58" i="2" s="1"/>
  <c r="S112" i="3"/>
  <c r="W58" i="2" s="1"/>
  <c r="R118" i="3"/>
  <c r="V61" i="2" s="1"/>
  <c r="Q118" i="3"/>
  <c r="S121" i="3"/>
  <c r="R121" i="3"/>
  <c r="Q121" i="3"/>
  <c r="S124" i="3"/>
  <c r="R124" i="3"/>
  <c r="Q133" i="3"/>
  <c r="R133" i="3"/>
  <c r="R150" i="3"/>
  <c r="V76" i="2" s="1"/>
  <c r="Q150" i="3"/>
  <c r="S162" i="3"/>
  <c r="W82" i="2" s="1"/>
  <c r="Q162" i="3"/>
  <c r="Q165" i="3"/>
  <c r="R165" i="3"/>
  <c r="V85" i="2" s="1"/>
  <c r="S169" i="3"/>
  <c r="W87" i="2" s="1"/>
  <c r="R169" i="3"/>
  <c r="V87" i="2" s="1"/>
  <c r="Q169" i="3"/>
  <c r="S180" i="3"/>
  <c r="R180" i="3"/>
  <c r="Q180" i="3"/>
  <c r="R184" i="3"/>
  <c r="V94" i="2" s="1"/>
  <c r="S199" i="3"/>
  <c r="R199" i="3"/>
  <c r="S207" i="3"/>
  <c r="R207" i="3"/>
  <c r="R216" i="3"/>
  <c r="Q216" i="3"/>
  <c r="S216" i="3"/>
  <c r="S226" i="3"/>
  <c r="W115" i="2" s="1"/>
  <c r="Q226" i="3"/>
  <c r="S235" i="3"/>
  <c r="R235" i="3"/>
  <c r="Q235" i="3"/>
  <c r="R205" i="3"/>
  <c r="V105" i="2" s="1"/>
  <c r="R213" i="3"/>
  <c r="V109" i="2" s="1"/>
  <c r="R221" i="3"/>
  <c r="R229" i="3"/>
  <c r="Q107" i="3"/>
  <c r="Q115" i="3"/>
  <c r="Q123" i="3"/>
  <c r="Q131" i="3"/>
  <c r="Q139" i="3"/>
  <c r="Q147" i="3"/>
  <c r="Q155" i="3"/>
  <c r="Q163" i="3"/>
  <c r="Q171" i="3"/>
  <c r="Q179" i="3"/>
  <c r="Q187" i="3"/>
  <c r="Q195" i="3"/>
  <c r="Q203" i="3"/>
  <c r="Q219" i="3"/>
  <c r="Q227" i="3"/>
  <c r="R219" i="3"/>
  <c r="V111" i="2" s="1"/>
  <c r="R227" i="3"/>
  <c r="V116" i="2" s="1"/>
  <c r="Q175" i="3" l="1"/>
  <c r="R175" i="3"/>
  <c r="V89" i="2" s="1"/>
  <c r="Q211" i="3"/>
  <c r="Q220" i="3"/>
  <c r="Q22" i="3"/>
  <c r="R220" i="3"/>
  <c r="V112" i="2" s="1"/>
  <c r="Q164" i="3"/>
  <c r="R22" i="3"/>
  <c r="V12" i="2" s="1"/>
  <c r="S280" i="3"/>
  <c r="W142" i="2" s="1"/>
  <c r="Q280" i="3"/>
  <c r="R280" i="3"/>
  <c r="V142" i="2" s="1"/>
  <c r="T142" i="2"/>
  <c r="U142" i="2" s="1"/>
  <c r="S220" i="3"/>
  <c r="W112" i="2" s="1"/>
  <c r="R164" i="3"/>
  <c r="V84" i="2" s="1"/>
  <c r="S232" i="3"/>
  <c r="W117" i="2" s="1"/>
  <c r="S22" i="3"/>
  <c r="W12" i="2" s="1"/>
  <c r="S176" i="3"/>
  <c r="W90" i="2" s="1"/>
  <c r="S164" i="3"/>
  <c r="W84" i="2" s="1"/>
  <c r="Q232" i="3"/>
  <c r="R232" i="3"/>
  <c r="V117" i="2" s="1"/>
  <c r="Q292" i="3"/>
  <c r="R292" i="3"/>
  <c r="V148" i="2" s="1"/>
  <c r="S292" i="3"/>
  <c r="W148" i="2" s="1"/>
  <c r="T148" i="2"/>
  <c r="U148" i="2" s="1"/>
  <c r="S42" i="3"/>
  <c r="W22" i="2" s="1"/>
  <c r="Q42" i="3"/>
  <c r="T22" i="2"/>
  <c r="U22" i="2" s="1"/>
  <c r="S49" i="3"/>
  <c r="W26" i="2" s="1"/>
  <c r="T26" i="2"/>
  <c r="U26" i="2" s="1"/>
  <c r="Q106" i="3"/>
  <c r="S106" i="3"/>
  <c r="W54" i="2" s="1"/>
  <c r="R106" i="3"/>
  <c r="V54" i="2" s="1"/>
  <c r="T54" i="2"/>
  <c r="U54" i="2" s="1"/>
  <c r="T85" i="2"/>
  <c r="U85" i="2" s="1"/>
  <c r="S165" i="3"/>
  <c r="W85" i="2" s="1"/>
  <c r="S13" i="3"/>
  <c r="W8" i="2" s="1"/>
  <c r="T8" i="2"/>
  <c r="U8" i="2" s="1"/>
  <c r="R13" i="3"/>
  <c r="V8" i="2" s="1"/>
  <c r="Q13" i="3"/>
  <c r="S135" i="3"/>
  <c r="W69" i="2" s="1"/>
  <c r="T69" i="2"/>
  <c r="U69" i="2" s="1"/>
  <c r="Q135" i="3"/>
  <c r="R135" i="3"/>
  <c r="V69" i="2" s="1"/>
  <c r="T101" i="2"/>
  <c r="U101" i="2" s="1"/>
  <c r="S197" i="3"/>
  <c r="W101" i="2" s="1"/>
  <c r="S57" i="3"/>
  <c r="W30" i="2" s="1"/>
  <c r="T30" i="2"/>
  <c r="U30" i="2" s="1"/>
  <c r="Q225" i="3"/>
  <c r="S219" i="3"/>
  <c r="W111" i="2" s="1"/>
  <c r="T111" i="2"/>
  <c r="U111" i="2" s="1"/>
  <c r="R218" i="3"/>
  <c r="V110" i="2" s="1"/>
  <c r="T110" i="2"/>
  <c r="U110" i="2" s="1"/>
  <c r="S53" i="3"/>
  <c r="W28" i="2" s="1"/>
  <c r="R53" i="3"/>
  <c r="V28" i="2" s="1"/>
  <c r="T28" i="2"/>
  <c r="U28" i="2" s="1"/>
  <c r="Q53" i="3"/>
  <c r="T77" i="2"/>
  <c r="U77" i="2" s="1"/>
  <c r="Q152" i="3"/>
  <c r="Q122" i="3"/>
  <c r="T62" i="2"/>
  <c r="U62" i="2" s="1"/>
  <c r="R225" i="3"/>
  <c r="V114" i="2" s="1"/>
  <c r="S227" i="3"/>
  <c r="W116" i="2" s="1"/>
  <c r="T116" i="2"/>
  <c r="U116" i="2" s="1"/>
  <c r="R86" i="3"/>
  <c r="V45" i="2" s="1"/>
  <c r="T45" i="2"/>
  <c r="U45" i="2" s="1"/>
  <c r="S63" i="3"/>
  <c r="W33" i="2" s="1"/>
  <c r="T33" i="2"/>
  <c r="U33" i="2" s="1"/>
  <c r="Q136" i="3"/>
  <c r="T70" i="2"/>
  <c r="U70" i="2" s="1"/>
  <c r="S134" i="3"/>
  <c r="W68" i="2" s="1"/>
  <c r="T68" i="2"/>
  <c r="U68" i="2" s="1"/>
  <c r="S55" i="3"/>
  <c r="W29" i="2" s="1"/>
  <c r="T29" i="2"/>
  <c r="U29" i="2" s="1"/>
  <c r="S182" i="3"/>
  <c r="W92" i="2" s="1"/>
  <c r="T92" i="2"/>
  <c r="U92" i="2" s="1"/>
  <c r="S225" i="3"/>
  <c r="W114" i="2" s="1"/>
  <c r="S224" i="3"/>
  <c r="W113" i="2" s="1"/>
  <c r="R108" i="3"/>
  <c r="V55" i="2" s="1"/>
  <c r="S122" i="3"/>
  <c r="W62" i="2" s="1"/>
  <c r="S203" i="3"/>
  <c r="W103" i="2" s="1"/>
  <c r="T103" i="2"/>
  <c r="U103" i="2" s="1"/>
  <c r="R203" i="3"/>
  <c r="V103" i="2" s="1"/>
  <c r="Q34" i="3"/>
  <c r="T18" i="2"/>
  <c r="U18" i="2" s="1"/>
  <c r="Q224" i="3"/>
  <c r="S108" i="3"/>
  <c r="W55" i="2" s="1"/>
  <c r="R122" i="3"/>
  <c r="V62" i="2" s="1"/>
  <c r="Q184" i="3"/>
  <c r="T94" i="2"/>
  <c r="U94" i="2" s="1"/>
  <c r="Q27" i="3"/>
  <c r="T15" i="2"/>
  <c r="U15" i="2" s="1"/>
  <c r="S27" i="3"/>
  <c r="W15" i="2" s="1"/>
  <c r="R27" i="3"/>
  <c r="V15" i="2" s="1"/>
  <c r="S70" i="3"/>
  <c r="W37" i="2" s="1"/>
  <c r="T37" i="2"/>
  <c r="U37" i="2" s="1"/>
  <c r="R70" i="3"/>
  <c r="V37" i="2" s="1"/>
  <c r="Q70" i="3"/>
  <c r="Q176" i="3"/>
  <c r="T90" i="2"/>
  <c r="U90" i="2" s="1"/>
  <c r="S211" i="3"/>
  <c r="W107" i="2" s="1"/>
  <c r="T107" i="2"/>
  <c r="U107" i="2" s="1"/>
  <c r="Q81" i="3"/>
  <c r="T42" i="2"/>
  <c r="U42" i="2" s="1"/>
  <c r="Q43" i="3"/>
  <c r="T23" i="2"/>
  <c r="U23" i="2" s="1"/>
  <c r="R43" i="3"/>
  <c r="V23" i="2" s="1"/>
  <c r="S43" i="3"/>
  <c r="W23" i="2" s="1"/>
  <c r="Q108" i="3"/>
  <c r="R224" i="3"/>
  <c r="V113" i="2" s="1"/>
  <c r="Q112" i="3"/>
  <c r="T58" i="2"/>
  <c r="U58" i="2" s="1"/>
  <c r="T98" i="2"/>
  <c r="U98" i="2" s="1"/>
  <c r="R194" i="3"/>
  <c r="V98" i="2" s="1"/>
  <c r="Q2" i="3"/>
  <c r="T2" i="2"/>
  <c r="U2" i="2" s="1"/>
  <c r="Q26" i="3"/>
  <c r="T14" i="2"/>
  <c r="U14" i="2" s="1"/>
  <c r="Q73" i="3"/>
  <c r="T38" i="2"/>
  <c r="U38" i="2" s="1"/>
</calcChain>
</file>

<file path=xl/sharedStrings.xml><?xml version="1.0" encoding="utf-8"?>
<sst xmlns="http://schemas.openxmlformats.org/spreadsheetml/2006/main" count="2353" uniqueCount="316">
  <si>
    <t>Filename</t>
  </si>
  <si>
    <t>Strategy Name</t>
  </si>
  <si>
    <t>Strategy Description</t>
  </si>
  <si>
    <t>SL</t>
  </si>
  <si>
    <t>TP</t>
  </si>
  <si>
    <t>RR</t>
  </si>
  <si>
    <t>Momentum Trading (7 EMA S&amp;R Zone)</t>
  </si>
  <si>
    <t>Strategy_10_demo</t>
  </si>
  <si>
    <t>Demo Name</t>
  </si>
  <si>
    <t>strategy_09_demo.py</t>
  </si>
  <si>
    <t>1 Minute Trend Trading with 1R</t>
  </si>
  <si>
    <t>strategy_id (magic)</t>
  </si>
  <si>
    <t>live_strategy_01.py</t>
  </si>
  <si>
    <t>live_strategy_02.py</t>
  </si>
  <si>
    <t>strategy_10_demo.py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</si>
  <si>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</si>
  <si>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</si>
  <si>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</si>
  <si>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</si>
  <si>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</si>
  <si>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</si>
  <si>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</si>
  <si>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</si>
  <si>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</si>
  <si>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</si>
  <si>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</si>
  <si>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WL</t>
  </si>
  <si>
    <t>date</t>
  </si>
  <si>
    <t>Hour</t>
  </si>
  <si>
    <t>comment</t>
  </si>
  <si>
    <t>day</t>
  </si>
  <si>
    <t>opening_timestamp</t>
  </si>
  <si>
    <t>opening_timestamp_manila</t>
  </si>
  <si>
    <t>opening_date_manila</t>
  </si>
  <si>
    <t>opening_hours_manila</t>
  </si>
  <si>
    <t>opening_day_manila</t>
  </si>
  <si>
    <t>GOLD#</t>
  </si>
  <si>
    <t>buy</t>
  </si>
  <si>
    <t>0.01</t>
  </si>
  <si>
    <t>2025.09.16 09:09:05</t>
  </si>
  <si>
    <t>2025.09.16 09:40:51</t>
  </si>
  <si>
    <t>2025.09.16 09:45:45</t>
  </si>
  <si>
    <t>2025.09.16 10:11:01</t>
  </si>
  <si>
    <t>2025.09.16 10:24:03</t>
  </si>
  <si>
    <t>sell</t>
  </si>
  <si>
    <t>2025.09.16 10:37:04</t>
  </si>
  <si>
    <t>2025.09.16 11:01:05</t>
  </si>
  <si>
    <t>2025.09.16 11:05:00</t>
  </si>
  <si>
    <t>2025.09.16 13:13:18</t>
  </si>
  <si>
    <t>2025.09.16 13:40:38</t>
  </si>
  <si>
    <t>2025.09.16 13:45:22</t>
  </si>
  <si>
    <t>2025.09.16 14:05:06</t>
  </si>
  <si>
    <t>2025.09.16 21:38:42</t>
  </si>
  <si>
    <t>2025.09.16 21:38:41</t>
  </si>
  <si>
    <t>2025.09.16 21:38:43</t>
  </si>
  <si>
    <t>2025.09.16 22:00:29</t>
  </si>
  <si>
    <t>2025.09.16 22:29:18</t>
  </si>
  <si>
    <t>2025.09.16 23:21:47</t>
  </si>
  <si>
    <t>2025.09.16 22:43:39</t>
  </si>
  <si>
    <t>2025.09.16 22:46:21</t>
  </si>
  <si>
    <t>2025.09.17 02:19:22</t>
  </si>
  <si>
    <t>2025.09.16 23:51:40</t>
  </si>
  <si>
    <t>2025.09.17 01:33:00</t>
  </si>
  <si>
    <t>2025.09.17 02:14:43</t>
  </si>
  <si>
    <t>2025.09.17 02:48:50</t>
  </si>
  <si>
    <t>2025.09.17 03:50:43</t>
  </si>
  <si>
    <t>2025.09.17 02:54:12</t>
  </si>
  <si>
    <t>2025.09.17 03:04:30</t>
  </si>
  <si>
    <t>2025.09.17 03:05:01</t>
  </si>
  <si>
    <t>2025.09.17 03:24:29</t>
  </si>
  <si>
    <t>2025.09.17 03:53:44</t>
  </si>
  <si>
    <t>2025.09.17 04:14:40</t>
  </si>
  <si>
    <t>2025.09.17 04:03:14</t>
  </si>
  <si>
    <t>2025.09.17 04:27:06</t>
  </si>
  <si>
    <t>2025.09.17 04:43:21</t>
  </si>
  <si>
    <t>2025.09.17 04:50:22</t>
  </si>
  <si>
    <t>2025.09.17 05:11:39</t>
  </si>
  <si>
    <t>2025.09.17 05:06:29</t>
  </si>
  <si>
    <t>2025.09.17 05:13:31</t>
  </si>
  <si>
    <t>2025.09.17 05:12:09</t>
  </si>
  <si>
    <t>2025.09.17 05:24:55</t>
  </si>
  <si>
    <t>2025.09.17 05:30:29</t>
  </si>
  <si>
    <t>2025.09.17 05:32:02</t>
  </si>
  <si>
    <t>2025.09.17 05:34:16</t>
  </si>
  <si>
    <t>2025.09.17 05:34:18</t>
  </si>
  <si>
    <t>2025.09.17 05:38:24</t>
  </si>
  <si>
    <t>2025.09.17 05:39:09</t>
  </si>
  <si>
    <t>2025.09.17 05:42:06</t>
  </si>
  <si>
    <t>2025.09.17 05:40:30</t>
  </si>
  <si>
    <t>2025.09.17 06:06:17</t>
  </si>
  <si>
    <t>2025.09.17 06:05:56</t>
  </si>
  <si>
    <t>2025.09.17 06:15:16</t>
  </si>
  <si>
    <t>2025.09.17 08:08:37</t>
  </si>
  <si>
    <t>2025.09.17 06:28:45</t>
  </si>
  <si>
    <t>2025.09.17 08:02:05</t>
  </si>
  <si>
    <t>2025.09.17 08:16:09</t>
  </si>
  <si>
    <t>2025.09.17 08:20:26</t>
  </si>
  <si>
    <t>2025.09.17 08:12:12</t>
  </si>
  <si>
    <t>2025.09.17 08:40:51</t>
  </si>
  <si>
    <t>2025.09.17 08:40:48</t>
  </si>
  <si>
    <t>2025.09.17 08:40:00</t>
  </si>
  <si>
    <t>2025.09.17 09:00:00</t>
  </si>
  <si>
    <t>2025.09.17 09:14:03</t>
  </si>
  <si>
    <t>2025.09.17 08:46:59</t>
  </si>
  <si>
    <t>2025.09.17 09:18:54</t>
  </si>
  <si>
    <t>2025.09.17 09:20:50</t>
  </si>
  <si>
    <t>2025.09.17 09:34:49</t>
  </si>
  <si>
    <t>2025.09.17 09:43:33</t>
  </si>
  <si>
    <t>2025.09.17 09:44:08</t>
  </si>
  <si>
    <t>2025.09.17 09:40:10</t>
  </si>
  <si>
    <t>2025.09.17 09:43:31</t>
  </si>
  <si>
    <t>2025.09.17 09:51:35</t>
  </si>
  <si>
    <t>2025.09.17 09:51:14</t>
  </si>
  <si>
    <t>2025.09.17 09:49:27</t>
  </si>
  <si>
    <t>2025.09.17 10:16:11</t>
  </si>
  <si>
    <t>2025.09.17 10:08:21</t>
  </si>
  <si>
    <t>2025.09.17 10:29:43</t>
  </si>
  <si>
    <t>2025.09.17 10:29:37</t>
  </si>
  <si>
    <t>2025.09.17 11:01:35</t>
  </si>
  <si>
    <t>Deal</t>
  </si>
  <si>
    <t>Direction</t>
  </si>
  <si>
    <t>Order</t>
  </si>
  <si>
    <t>Fee</t>
  </si>
  <si>
    <t>Balance</t>
  </si>
  <si>
    <t>Comment</t>
  </si>
  <si>
    <t>in</t>
  </si>
  <si>
    <t>strategy_07.py</t>
  </si>
  <si>
    <t>out</t>
  </si>
  <si>
    <t>[sl 3681.94]</t>
  </si>
  <si>
    <t>strategy_07_test</t>
  </si>
  <si>
    <t>[sl 3687.14]</t>
  </si>
  <si>
    <t>[tp 3690.29]</t>
  </si>
  <si>
    <t>[tp 3690.32]</t>
  </si>
  <si>
    <t>[sl 3690.61]</t>
  </si>
  <si>
    <t>[sl 3691.37]</t>
  </si>
  <si>
    <t>[tp 3688.40]</t>
  </si>
  <si>
    <t>[sl 3687.31]</t>
  </si>
  <si>
    <t>[sl 3688.62]</t>
  </si>
  <si>
    <t>[sl 3696.15]</t>
  </si>
  <si>
    <t>[sl 3696.12]</t>
  </si>
  <si>
    <t>[sl 3695.92]</t>
  </si>
  <si>
    <t>[sl 3695.40]</t>
  </si>
  <si>
    <t>[tp 3692.35]</t>
  </si>
  <si>
    <t>strategy_09_demo</t>
  </si>
  <si>
    <t>strategy_09.py</t>
  </si>
  <si>
    <t>[sl 3690.12]</t>
  </si>
  <si>
    <t>[sl 3689.07]</t>
  </si>
  <si>
    <t>[sl 3688.84]</t>
  </si>
  <si>
    <t>[sl 3690.14]</t>
  </si>
  <si>
    <t>[sl 3692.37]</t>
  </si>
  <si>
    <t>[sl 3692.38]</t>
  </si>
  <si>
    <t>[sl 3691.23]</t>
  </si>
  <si>
    <t>[sl 3694.09]</t>
  </si>
  <si>
    <t>[sl 3694.10]</t>
  </si>
  <si>
    <t>[sl 3694.22]</t>
  </si>
  <si>
    <t>[sl 3692.88]</t>
  </si>
  <si>
    <t>[sl 3694.84]</t>
  </si>
  <si>
    <t>[sl 3693.29]</t>
  </si>
  <si>
    <t>[sl 3693.17]</t>
  </si>
  <si>
    <t>[sl 3693.48]</t>
  </si>
  <si>
    <t>[sl 3691.64]</t>
  </si>
  <si>
    <t>[sl 3692.16]</t>
  </si>
  <si>
    <t>[sl 3691.57]</t>
  </si>
  <si>
    <t>[sl 3691.13]</t>
  </si>
  <si>
    <t>[tp 3687.96]</t>
  </si>
  <si>
    <t>[tp 3687.95]</t>
  </si>
  <si>
    <t>[tp 3677.23]</t>
  </si>
  <si>
    <t>[sl 3678.19]</t>
  </si>
  <si>
    <t>[sl 3678.67]</t>
  </si>
  <si>
    <t>[sl 3677.78]</t>
  </si>
  <si>
    <t>[sl 3677.83]</t>
  </si>
  <si>
    <t>[sl 3677.80]</t>
  </si>
  <si>
    <t>[sl 3679.54]</t>
  </si>
  <si>
    <t>[sl 3680.70]</t>
  </si>
  <si>
    <t>[sl 3678.46]</t>
  </si>
  <si>
    <t>[sl 3677.16]</t>
  </si>
  <si>
    <t>[sl 3677.94]</t>
  </si>
  <si>
    <t>[sl 3677.56]</t>
  </si>
  <si>
    <t>[sl 3677.57]</t>
  </si>
  <si>
    <t>[sl 3677.72]</t>
  </si>
  <si>
    <t>[tp 3674.67]</t>
  </si>
  <si>
    <t>[tp 3674.68]</t>
  </si>
  <si>
    <t>[sl 3676.99]</t>
  </si>
  <si>
    <t>[sl 3678.89]</t>
  </si>
  <si>
    <t>[sl 3679.82]</t>
  </si>
  <si>
    <t>[sl 3681.30]</t>
  </si>
  <si>
    <t>[sl 3680.24]</t>
  </si>
  <si>
    <t>[sl 3682.29]</t>
  </si>
  <si>
    <t>strategy_10_demo</t>
  </si>
  <si>
    <t>[sl 3681.15]</t>
  </si>
  <si>
    <t>[sl 3682.76]</t>
  </si>
  <si>
    <t>[tp 3685.66]</t>
  </si>
  <si>
    <t>[sl 3683.09]</t>
  </si>
  <si>
    <t>[sl 3682.44]</t>
  </si>
  <si>
    <t>[sl 3682.35]</t>
  </si>
  <si>
    <t>[tp 3677.68]</t>
  </si>
  <si>
    <t>[tp 3677.65]</t>
  </si>
  <si>
    <t>[tp 3677.45]</t>
  </si>
  <si>
    <t>[sl 3679.51]</t>
  </si>
  <si>
    <t>[sl 3679.49]</t>
  </si>
  <si>
    <t>[sl 3679.98]</t>
  </si>
  <si>
    <t>[sl 3676.66]</t>
  </si>
  <si>
    <t>[sl 3678.05]</t>
  </si>
  <si>
    <t>[sl 3679.05]</t>
  </si>
  <si>
    <t>[sl 3675.84]</t>
  </si>
  <si>
    <t>[tp 3672.85]</t>
  </si>
  <si>
    <t>[tp 3672.83]</t>
  </si>
  <si>
    <t>[tp 3672.63]</t>
  </si>
  <si>
    <t>[tp 3672.49]</t>
  </si>
  <si>
    <t>[sl 3672.97]</t>
  </si>
  <si>
    <t>[sl 3675.35]</t>
  </si>
  <si>
    <t>[sl 3675.92]</t>
  </si>
  <si>
    <t>[sl 3675.30]</t>
  </si>
  <si>
    <t>[tp 3670.52]</t>
  </si>
  <si>
    <t>[tp 3670.47]</t>
  </si>
  <si>
    <t>[tp 3667.86]</t>
  </si>
  <si>
    <t>[tp 3667.87]</t>
  </si>
  <si>
    <t>[tp 3667.58]</t>
  </si>
  <si>
    <t>[tp 3666.11]</t>
  </si>
  <si>
    <t>profit_simulation_30usd</t>
  </si>
  <si>
    <t>profit_simulation_60usd</t>
  </si>
  <si>
    <t>profit_simulation_100usd</t>
  </si>
  <si>
    <t>2025.09.17 11:17:12</t>
  </si>
  <si>
    <t>2025.09.17 11:17:39</t>
  </si>
  <si>
    <t>2025.09.17 11:30:07</t>
  </si>
  <si>
    <t>2025.09.17 11:25:15</t>
  </si>
  <si>
    <t>2025.09.17 11:32:05</t>
  </si>
  <si>
    <t>2025.09.17 11:37:24</t>
  </si>
  <si>
    <t>2025.09.17 11:37:14</t>
  </si>
  <si>
    <t>2025.09.17 11:43:00</t>
  </si>
  <si>
    <t>2025.09.17 11:47:14</t>
  </si>
  <si>
    <t>2025.09.17 11:48:46</t>
  </si>
  <si>
    <t>2025.09.17 12:23:57</t>
  </si>
  <si>
    <t>2025.09.17 12:33:04</t>
  </si>
  <si>
    <t>2025.09.17 13:05:39</t>
  </si>
  <si>
    <t>2025.09.17 13:05:50</t>
  </si>
  <si>
    <t>2025.09.17 13:15:26</t>
  </si>
  <si>
    <t>2025.09.17 13:15:39</t>
  </si>
  <si>
    <t>2025.09.17 13:50:07</t>
  </si>
  <si>
    <t>2025.09.17 13:57:49</t>
  </si>
  <si>
    <t>2025.09.17 14:03:01</t>
  </si>
  <si>
    <t>2025.09.17 14:12:17</t>
  </si>
  <si>
    <t>2025.09.17 14:09:13</t>
  </si>
  <si>
    <t>[sl 3665.17]</t>
  </si>
  <si>
    <t>[sl 3665.32]</t>
  </si>
  <si>
    <t>[sl 3664.91]</t>
  </si>
  <si>
    <t>[sl 3667.29]</t>
  </si>
  <si>
    <t>[sl 3667.55]</t>
  </si>
  <si>
    <t>[sl 3664.39]</t>
  </si>
  <si>
    <t>[sl 3663.89]</t>
  </si>
  <si>
    <t>[sl 3664.33]</t>
  </si>
  <si>
    <t>[sl 3666.48]</t>
  </si>
  <si>
    <t>[sl 3666.91]</t>
  </si>
  <si>
    <t>[sl 3669.27]</t>
  </si>
  <si>
    <t>[sl 3669.29]</t>
  </si>
  <si>
    <t>[sl 3669.26]</t>
  </si>
  <si>
    <t>[sl 3667.91]</t>
  </si>
  <si>
    <t>[sl 3666.90]</t>
  </si>
  <si>
    <t>[sl 3666.40]</t>
  </si>
  <si>
    <t>[sl 3666.47]</t>
  </si>
  <si>
    <t>[tp 3662.37]</t>
  </si>
  <si>
    <t>strategy_11_demo</t>
  </si>
  <si>
    <t>[sl 3662.33]</t>
  </si>
  <si>
    <t>[sl 3661.45]</t>
  </si>
  <si>
    <t>[sl 3661.40]</t>
  </si>
  <si>
    <t>[sl 3663.48]</t>
  </si>
  <si>
    <t>[sl 3663.97]</t>
  </si>
  <si>
    <t>[sl 3663.98]</t>
  </si>
  <si>
    <t>Row Labels</t>
  </si>
  <si>
    <t>Grand Total</t>
  </si>
  <si>
    <t>Sum of Profit</t>
  </si>
  <si>
    <t>Cumulative Profit</t>
  </si>
  <si>
    <t>Streak</t>
  </si>
  <si>
    <t>Initial Deposit</t>
  </si>
  <si>
    <t>Details</t>
  </si>
  <si>
    <t>Daily Summary</t>
  </si>
  <si>
    <t>2025-09-17</t>
  </si>
  <si>
    <t>Statistics</t>
  </si>
  <si>
    <t>Median</t>
  </si>
  <si>
    <t>Win Rate</t>
  </si>
  <si>
    <t>Average</t>
  </si>
  <si>
    <t>Min</t>
  </si>
  <si>
    <t>Max</t>
  </si>
  <si>
    <t>Normalized_Profit</t>
  </si>
  <si>
    <t>2025.09.17 14:32:48</t>
  </si>
  <si>
    <t>2025.09.17 14:34:51</t>
  </si>
  <si>
    <t>2025.09.17 14:50:00</t>
  </si>
  <si>
    <t>2025.09.17 14:53:53</t>
  </si>
  <si>
    <t>2025.09.17 14:53:54</t>
  </si>
  <si>
    <t>2025.09.17 14:52:52</t>
  </si>
  <si>
    <t>[sl 3667.26]</t>
  </si>
  <si>
    <t>[sl 3667.52]</t>
  </si>
  <si>
    <t>[sl 3668.38]</t>
  </si>
  <si>
    <t>[sl 3668.36]</t>
  </si>
  <si>
    <t>[sl 3666.25]</t>
  </si>
  <si>
    <t>[sl 3665.78]</t>
  </si>
  <si>
    <t>[sl 3665.75]</t>
  </si>
  <si>
    <t>02</t>
  </si>
  <si>
    <t>03</t>
  </si>
  <si>
    <t>04</t>
  </si>
  <si>
    <t>08</t>
  </si>
  <si>
    <t>09</t>
  </si>
  <si>
    <t>10</t>
  </si>
  <si>
    <t>11</t>
  </si>
  <si>
    <t>13</t>
  </si>
  <si>
    <t>14</t>
  </si>
  <si>
    <t>01</t>
  </si>
  <si>
    <t>07</t>
  </si>
  <si>
    <t>15</t>
  </si>
  <si>
    <t>16</t>
  </si>
  <si>
    <t>17</t>
  </si>
  <si>
    <t>18</t>
  </si>
  <si>
    <t>19</t>
  </si>
  <si>
    <t>Hours</t>
  </si>
  <si>
    <t>Day of Week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</si>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</sst>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yyyy\-mm\-dd"/>
    <numFmt numFmtId="166" formatCode="yyyy\-mm\-dd\ hh:mm"/>
    <numFmt numFmtId="167" formatCode="###0;\-###0;0;"/>
    <numFmt numFmtId="168" formatCode="#\ ##0.00;\-#\ ##0.00;0.00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5F0F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F7F7"/>
      </patternFill>
    </fill>
    <fill>
      <patternFill patternType="solid">
        <f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66" fontId="3" fillId="3" borderId="1" xfId="0" applyNumberFormat="1" applyFont="1" applyFill="1" applyBorder="1" applyAlignment="1">
      <alignment horizontal="right" vertical="center"/>
    </xf>
    <xf numFmtId="165" fontId="3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right" vertical="center"/>
    </xf>
    <xf numFmtId="1" fontId="4" fillId="3" borderId="0" xfId="0" applyNumberFormat="1" applyFont="1" applyFill="1"/>
    <xf numFmtId="0" fontId="4" fillId="3" borderId="0" xfId="0" applyFont="1" applyFill="1"/>
    <xf numFmtId="166" fontId="4" fillId="3" borderId="0" xfId="0" applyNumberFormat="1" applyFont="1" applyFill="1"/>
    <xf numFmtId="165" fontId="4" fillId="3" borderId="0" xfId="0" applyNumberFormat="1" applyFont="1" applyFill="1"/>
    <xf numFmtId="16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14" fontId="3" fillId="3" borderId="0" xfId="0" applyNumberFormat="1" applyFont="1" applyFill="1" applyAlignment="1">
      <alignment horizontal="right" vertical="center"/>
    </xf>
    <xf numFmtId="22" fontId="4" fillId="3" borderId="0" xfId="0" applyNumberFormat="1" applyFont="1" applyFill="1"/>
    <xf numFmtId="14" fontId="4" fillId="3" borderId="0" xfId="0" applyNumberFormat="1" applyFont="1" applyFill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0" fontId="2" fillId="6" borderId="0" xfId="0" applyFont="1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2" fontId="5" fillId="4" borderId="0" xfId="0" applyNumberFormat="1" applyFont="1" applyFill="1" applyAlignment="1">
      <alignment horizontal="right" vertical="center"/>
    </xf>
    <xf numFmtId="167" fontId="5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8" fontId="5" fillId="4" borderId="0" xfId="0" applyNumberFormat="1" applyFont="1" applyFill="1" applyAlignment="1">
      <alignment horizontal="right" vertical="center"/>
    </xf>
    <xf numFmtId="168" fontId="5" fillId="4" borderId="0" xfId="0" applyNumberFormat="1" applyFont="1" applyFill="1" applyAlignment="1">
      <alignment vertical="center"/>
    </xf>
    <xf numFmtId="22" fontId="5" fillId="5" borderId="0" xfId="0" applyNumberFormat="1" applyFont="1" applyFill="1" applyAlignment="1">
      <alignment horizontal="right" vertical="center"/>
    </xf>
    <xf numFmtId="167" fontId="5" fillId="5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68" fontId="5" fillId="5" borderId="0" xfId="0" applyNumberFormat="1" applyFont="1" applyFill="1" applyAlignment="1">
      <alignment horizontal="right" vertical="center"/>
    </xf>
    <xf numFmtId="168" fontId="5" fillId="5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i" refreshedDate="45917.810403240743" createdVersion="8" refreshedVersion="8" minRefreshableVersion="3" recordCount="148" xr:uid="{FD14C620-4FE3-4233-9A71-C440D08CC1F2}">
  <cacheSource type="worksheet">
    <worksheetSource ref="A1:Z1048576" sheet="Positions_Demo"/>
  </cacheSource>
  <cacheFields count="30">
    <cacheField name="Time" numFmtId="0">
      <sharedItems containsNonDate="0" containsDate="1" containsString="0" containsBlank="1" minDate="2025-09-16T09:04:38" maxDate="2025-09-17T14:03:08"/>
    </cacheField>
    <cacheField name="Position" numFmtId="0">
      <sharedItems containsString="0" containsBlank="1" containsNumber="1" containsInteger="1" minValue="1460163290" maxValue="1460810948"/>
    </cacheField>
    <cacheField name="Symbol" numFmtId="0">
      <sharedItems containsBlank="1"/>
    </cacheField>
    <cacheField name="Type" numFmtId="0">
      <sharedItems containsBlank="1"/>
    </cacheField>
    <cacheField name="Volume" numFmtId="0">
      <sharedItems containsBlank="1"/>
    </cacheField>
    <cacheField name="Price" numFmtId="0">
      <sharedItems containsString="0" containsBlank="1" containsNumber="1" minValue="3660.95" maxValue="3697.66"/>
    </cacheField>
    <cacheField name="S / L" numFmtId="0">
      <sharedItems containsString="0" containsBlank="1" containsNumber="1" minValue="3661.4" maxValue="3696.85"/>
    </cacheField>
    <cacheField name="T / P" numFmtId="0">
      <sharedItems containsString="0" containsBlank="1" containsNumber="1" minValue="3657.48" maxValue="3700.65"/>
    </cacheField>
    <cacheField name="Time2" numFmtId="0">
      <sharedItems containsBlank="1"/>
    </cacheField>
    <cacheField name="Price2" numFmtId="0">
      <sharedItems containsString="0" containsBlank="1" containsNumber="1" minValue="3661.47" maxValue="3696.03"/>
    </cacheField>
    <cacheField name="Commission" numFmtId="0">
      <sharedItems containsString="0" containsBlank="1" containsNumber="1" containsInteger="1" minValue="0" maxValue="0"/>
    </cacheField>
    <cacheField name="Swap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-3.16" maxValue="3.61"/>
    </cacheField>
    <cacheField name="WL" numFmtId="0">
      <sharedItems containsBlank="1"/>
    </cacheField>
    <cacheField name="date" numFmtId="0">
      <sharedItems containsNonDate="0" containsDate="1" containsString="0" containsBlank="1" minDate="2025-09-16T00:00:00" maxDate="2025-09-18T00:00:00"/>
    </cacheField>
    <cacheField name="Hour" numFmtId="0">
      <sharedItems containsBlank="1" count="18">
        <s v="09"/>
        <s v="10"/>
        <s v="11"/>
        <s v="12"/>
        <s v="13"/>
        <s v="20"/>
        <s v="21"/>
        <s v="22"/>
        <s v="23"/>
        <s v="01"/>
        <s v="02"/>
        <s v="03"/>
        <s v="04"/>
        <s v="05"/>
        <s v="06"/>
        <s v="08"/>
        <s v="14"/>
        <m/>
      </sharedItems>
    </cacheField>
    <cacheField name="comment" numFmtId="0">
      <sharedItems containsBlank="1" count="7">
        <s v="strategy_07.py"/>
        <s v="strategy_07_test"/>
        <s v="strategy_09_demo"/>
        <s v="strategy_09.py"/>
        <s v="strategy_10_demo"/>
        <s v="strategy_11_demo"/>
        <m/>
      </sharedItems>
    </cacheField>
    <cacheField name="day" numFmtId="0">
      <sharedItems containsBlank="1"/>
    </cacheField>
    <cacheField name="opening_timestamp" numFmtId="0">
      <sharedItems containsNonDate="0" containsDate="1" containsString="0" containsBlank="1" minDate="2025-09-16T09:04:38" maxDate="2025-09-17T14:03:08"/>
    </cacheField>
    <cacheField name="opening_timestamp_manila" numFmtId="0">
      <sharedItems containsNonDate="0" containsDate="1" containsString="0" containsBlank="1" minDate="2025-09-16T14:04:38" maxDate="2025-09-17T19:03:08" count="105">
        <d v="2025-09-16T14:04:38"/>
        <d v="2025-09-16T14:24:58"/>
        <d v="2025-09-16T14:40:58"/>
        <d v="2025-09-16T15:01:08"/>
        <d v="2025-09-16T15:21:38"/>
        <d v="2025-09-16T15:29:18"/>
        <d v="2025-09-16T15:44:18"/>
        <d v="2025-09-16T16:01:08"/>
        <d v="2025-09-16T17:53:27"/>
        <d v="2025-09-16T17:53:28"/>
        <d v="2025-09-16T18:16:07"/>
        <d v="2025-09-16T18:40:47"/>
        <d v="2025-09-16T18:47:17"/>
        <d v="2025-09-17T01:59:01"/>
        <d v="2025-09-17T02:32:50"/>
        <d v="2025-09-17T02:32:51"/>
        <d v="2025-09-17T02:38:50"/>
        <d v="2025-09-17T02:38:51"/>
        <d v="2025-09-17T02:39:00"/>
        <d v="2025-09-17T03:12:00"/>
        <d v="2025-09-17T03:12:01"/>
        <d v="2025-09-17T03:32:40"/>
        <d v="2025-09-17T03:43:40"/>
        <d v="2025-09-17T03:51:00"/>
        <d v="2025-09-17T04:21:50"/>
        <d v="2025-09-17T04:21:51"/>
        <d v="2025-09-17T06:06:10"/>
        <d v="2025-09-17T06:34:40"/>
        <d v="2025-09-17T07:14:50"/>
        <d v="2025-09-17T07:24:10"/>
        <d v="2025-09-17T07:50:20"/>
        <d v="2025-09-17T07:57:20"/>
        <d v="2025-09-17T08:16:30"/>
        <d v="2025-09-17T08:29:09"/>
        <d v="2025-09-17T08:53:29"/>
        <d v="2025-09-17T08:53:30"/>
        <d v="2025-09-17T08:53:49"/>
        <d v="2025-09-17T09:05:19"/>
        <d v="2025-09-17T09:14:49"/>
        <d v="2025-09-17T09:14:50"/>
        <d v="2025-09-17T09:39:19"/>
        <d v="2025-09-17T09:46:09"/>
        <d v="2025-09-17T09:51:19"/>
        <d v="2025-09-17T10:04:29"/>
        <d v="2025-09-17T10:09:19"/>
        <d v="2025-09-17T10:11:39"/>
        <d v="2025-09-17T10:11:49"/>
        <d v="2025-09-17T10:18:59"/>
        <d v="2025-09-17T10:19:09"/>
        <d v="2025-09-17T10:29:29"/>
        <d v="2025-09-17T10:32:09"/>
        <d v="2025-09-17T10:32:19"/>
        <d v="2025-09-17T10:34:19"/>
        <d v="2025-09-17T10:34:29"/>
        <d v="2025-09-17T10:39:09"/>
        <d v="2025-09-17T10:39:19"/>
        <d v="2025-09-17T10:55:09"/>
        <d v="2025-09-17T10:55:19"/>
        <d v="2025-09-17T11:10:09"/>
        <d v="2025-09-17T11:24:09"/>
        <d v="2025-09-17T11:24:10"/>
        <d v="2025-09-17T11:54:59"/>
        <d v="2025-09-17T13:09:39"/>
        <d v="2025-09-17T13:10:29"/>
        <d v="2025-09-17T13:13:29"/>
        <d v="2025-09-17T13:27:39"/>
        <d v="2025-09-17T13:29:19"/>
        <d v="2025-09-17T13:42:49"/>
        <d v="2025-09-17T13:42:59"/>
        <d v="2025-09-17T13:53:19"/>
        <d v="2025-09-17T14:14:09"/>
        <d v="2025-09-17T14:34:48"/>
        <d v="2025-09-17T14:35:08"/>
        <d v="2025-09-17T14:36:08"/>
        <d v="2025-09-17T14:36:09"/>
        <d v="2025-09-17T14:46:38"/>
        <d v="2025-09-17T14:46:39"/>
        <d v="2025-09-17T14:47:48"/>
        <d v="2025-09-17T14:47:49"/>
        <d v="2025-09-17T15:06:18"/>
        <d v="2025-09-17T15:06:19"/>
        <d v="2025-09-17T15:06:38"/>
        <d v="2025-09-17T15:20:38"/>
        <d v="2025-09-17T15:20:39"/>
        <d v="2025-09-17T15:20:58"/>
        <d v="2025-09-17T15:20:59"/>
        <d v="2025-09-17T15:33:48"/>
        <d v="2025-09-17T15:33:49"/>
        <d v="2025-09-17T16:04:48"/>
        <d v="2025-09-17T16:17:18"/>
        <d v="2025-09-17T16:17:48"/>
        <d v="2025-09-17T16:25:18"/>
        <d v="2025-09-17T16:33:48"/>
        <d v="2025-09-17T16:40:08"/>
        <d v="2025-09-17T16:44:48"/>
        <d v="2025-09-17T17:20:08"/>
        <d v="2025-09-17T17:20:09"/>
        <d v="2025-09-17T17:23:58"/>
        <d v="2025-09-17T17:24:08"/>
        <d v="2025-09-17T18:13:48"/>
        <d v="2025-09-17T18:36:08"/>
        <d v="2025-09-17T18:52:18"/>
        <d v="2025-09-17T18:59:28"/>
        <d v="2025-09-17T19:03:08"/>
        <m/>
      </sharedItems>
      <fieldGroup par="29"/>
    </cacheField>
    <cacheField name="opening_date_manila" numFmtId="0">
      <sharedItems containsBlank="1" count="3">
        <s v="2025-09-16"/>
        <s v="2025-09-17"/>
        <m/>
      </sharedItems>
    </cacheField>
    <cacheField name="opening_hours_manila" numFmtId="0">
      <sharedItems containsBlank="1" count="18">
        <s v="14"/>
        <s v="15"/>
        <s v="16"/>
        <s v="17"/>
        <s v="18"/>
        <s v="01"/>
        <s v="02"/>
        <s v="03"/>
        <s v="04"/>
        <s v="06"/>
        <s v="07"/>
        <s v="08"/>
        <s v="09"/>
        <s v="10"/>
        <s v="11"/>
        <s v="13"/>
        <s v="19"/>
        <m/>
      </sharedItems>
    </cacheField>
    <cacheField name="opening_day_manila" numFmtId="0">
      <sharedItems containsBlank="1" count="3">
        <s v="Tue"/>
        <s v="Wed"/>
        <m/>
      </sharedItems>
    </cacheField>
    <cacheField name="profit_simulation_30usd" numFmtId="0">
      <sharedItems containsString="0" containsBlank="1" containsNumber="1" minValue="-0.31600000000000006" maxValue="0.36099999999999999"/>
    </cacheField>
    <cacheField name="profit_simulation_60usd" numFmtId="0">
      <sharedItems containsString="0" containsBlank="1" containsNumber="1" minValue="-0.63200000000000012" maxValue="0.72199999999999998"/>
    </cacheField>
    <cacheField name="profit_simulation_100usd" numFmtId="0">
      <sharedItems containsString="0" containsBlank="1" containsNumber="1" minValue="-0.94799999999999995" maxValue="1.083"/>
    </cacheField>
    <cacheField name="Seconds (opening_timestamp_manila)" numFmtId="0" databaseField="0">
      <fieldGroup base="19">
        <rangePr groupBy="seconds" startDate="2025-09-16T14:04:38" endDate="2025-09-17T19:03:08"/>
        <groupItems count="62">
          <s v="&lt;16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7/09/2025"/>
        </groupItems>
      </fieldGroup>
    </cacheField>
    <cacheField name="Minutes (opening_timestamp_manila)" numFmtId="0" databaseField="0">
      <fieldGroup base="19">
        <rangePr groupBy="minutes" startDate="2025-09-16T14:04:38" endDate="2025-09-17T19:03:08"/>
        <groupItems count="62">
          <s v="&lt;16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7/09/2025"/>
        </groupItems>
      </fieldGroup>
    </cacheField>
    <cacheField name="Hours (opening_timestamp_manila)" numFmtId="0" databaseField="0">
      <fieldGroup base="19">
        <rangePr groupBy="hours" startDate="2025-09-16T14:04:38" endDate="2025-09-17T19:03:08"/>
        <groupItems count="26">
          <s v="&lt;16/09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7/09/2025"/>
        </groupItems>
      </fieldGroup>
    </cacheField>
    <cacheField name="Days (opening_timestamp_manila)" numFmtId="0" databaseField="0">
      <fieldGroup base="19">
        <rangePr groupBy="days" startDate="2025-09-16T14:04:38" endDate="2025-09-17T19:03:08"/>
        <groupItems count="368">
          <s v="&lt;16/09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i" refreshedDate="45917.830199421296" createdVersion="8" refreshedVersion="8" minRefreshableVersion="3" recordCount="157" xr:uid="{2E1DCEEC-67C7-4D1B-84C9-B944D5E5C490}">
  <cacheSource type="worksheet">
    <worksheetSource ref="A1:AA1048576" sheet="Positions_Demo"/>
  </cacheSource>
  <cacheFields count="31">
    <cacheField name="Time" numFmtId="0">
      <sharedItems containsNonDate="0" containsDate="1" containsString="0" containsBlank="1" minDate="2025-09-16T09:04:38" maxDate="2025-09-17T14:50:08"/>
    </cacheField>
    <cacheField name="Position" numFmtId="0">
      <sharedItems containsString="0" containsBlank="1" containsNumber="1" containsInteger="1" minValue="1460163290" maxValue="1460829803"/>
    </cacheField>
    <cacheField name="Symbol" numFmtId="0">
      <sharedItems containsBlank="1"/>
    </cacheField>
    <cacheField name="Type" numFmtId="0">
      <sharedItems containsBlank="1"/>
    </cacheField>
    <cacheField name="Volume" numFmtId="0">
      <sharedItems containsBlank="1"/>
    </cacheField>
    <cacheField name="Price" numFmtId="0">
      <sharedItems containsString="0" containsBlank="1" containsNumber="1" minValue="3660.95" maxValue="3697.66"/>
    </cacheField>
    <cacheField name="S / L" numFmtId="0">
      <sharedItems containsString="0" containsBlank="1" containsNumber="1" minValue="3661.4" maxValue="3696.85"/>
    </cacheField>
    <cacheField name="T / P" numFmtId="0">
      <sharedItems containsString="0" containsBlank="1" containsNumber="1" minValue="3657.48" maxValue="3700.65"/>
    </cacheField>
    <cacheField name="Time2" numFmtId="0">
      <sharedItems containsBlank="1"/>
    </cacheField>
    <cacheField name="Price2" numFmtId="0">
      <sharedItems containsString="0" containsBlank="1" containsNumber="1" minValue="3661.47" maxValue="3696.03"/>
    </cacheField>
    <cacheField name="Commission" numFmtId="0">
      <sharedItems containsString="0" containsBlank="1" containsNumber="1" containsInteger="1" minValue="0" maxValue="0"/>
    </cacheField>
    <cacheField name="Swap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-3.16" maxValue="3.61"/>
    </cacheField>
    <cacheField name="WL" numFmtId="0">
      <sharedItems containsBlank="1"/>
    </cacheField>
    <cacheField name="date" numFmtId="0">
      <sharedItems containsNonDate="0" containsDate="1" containsString="0" containsBlank="1" minDate="2025-09-16T00:00:00" maxDate="2025-09-18T00:00:00"/>
    </cacheField>
    <cacheField name="Hour" numFmtId="0">
      <sharedItems containsBlank="1"/>
    </cacheField>
    <cacheField name="comment" numFmtId="0">
      <sharedItems containsBlank="1" count="7">
        <s v="strategy_07.py"/>
        <s v="strategy_07_test"/>
        <s v="strategy_09_demo"/>
        <s v="strategy_09.py"/>
        <s v="strategy_10_demo"/>
        <s v="strategy_11_demo"/>
        <m/>
      </sharedItems>
    </cacheField>
    <cacheField name="day" numFmtId="0">
      <sharedItems containsBlank="1"/>
    </cacheField>
    <cacheField name="opening_timestamp" numFmtId="0">
      <sharedItems containsNonDate="0" containsDate="1" containsString="0" containsBlank="1" minDate="2025-09-16T09:04:38" maxDate="2025-09-17T14:50:08"/>
    </cacheField>
    <cacheField name="opening_timestamp_manila" numFmtId="0">
      <sharedItems containsNonDate="0" containsDate="1" containsString="0" containsBlank="1" minDate="2025-09-16T14:04:38" maxDate="2025-09-17T19:50:08" count="109">
        <d v="2025-09-16T14:04:38"/>
        <d v="2025-09-16T14:24:58"/>
        <d v="2025-09-16T14:40:58"/>
        <d v="2025-09-16T15:01:08"/>
        <d v="2025-09-16T15:21:38"/>
        <d v="2025-09-16T15:29:18"/>
        <d v="2025-09-16T15:44:18"/>
        <d v="2025-09-16T16:01:08"/>
        <d v="2025-09-16T17:53:27"/>
        <d v="2025-09-16T17:53:28"/>
        <d v="2025-09-16T18:16:07"/>
        <d v="2025-09-16T18:40:47"/>
        <d v="2025-09-16T18:47:17"/>
        <d v="2025-09-17T01:59:01"/>
        <d v="2025-09-17T02:32:50"/>
        <d v="2025-09-17T02:32:51"/>
        <d v="2025-09-17T02:38:50"/>
        <d v="2025-09-17T02:38:51"/>
        <d v="2025-09-17T02:39:00"/>
        <d v="2025-09-17T03:12:00"/>
        <d v="2025-09-17T03:12:01"/>
        <d v="2025-09-17T03:32:40"/>
        <d v="2025-09-17T03:43:40"/>
        <d v="2025-09-17T03:51:00"/>
        <d v="2025-09-17T04:21:50"/>
        <d v="2025-09-17T04:21:51"/>
        <d v="2025-09-17T06:06:10"/>
        <d v="2025-09-17T06:34:40"/>
        <d v="2025-09-17T07:14:50"/>
        <d v="2025-09-17T07:24:10"/>
        <d v="2025-09-17T07:50:20"/>
        <d v="2025-09-17T07:57:20"/>
        <d v="2025-09-17T08:16:30"/>
        <d v="2025-09-17T08:29:09"/>
        <d v="2025-09-17T08:53:29"/>
        <d v="2025-09-17T08:53:30"/>
        <d v="2025-09-17T08:53:49"/>
        <d v="2025-09-17T09:05:19"/>
        <d v="2025-09-17T09:14:49"/>
        <d v="2025-09-17T09:14:50"/>
        <d v="2025-09-17T09:39:19"/>
        <d v="2025-09-17T09:46:09"/>
        <d v="2025-09-17T09:51:19"/>
        <d v="2025-09-17T10:04:29"/>
        <d v="2025-09-17T10:09:19"/>
        <d v="2025-09-17T10:11:39"/>
        <d v="2025-09-17T10:11:49"/>
        <d v="2025-09-17T10:18:59"/>
        <d v="2025-09-17T10:19:09"/>
        <d v="2025-09-17T10:29:29"/>
        <d v="2025-09-17T10:32:09"/>
        <d v="2025-09-17T10:32:19"/>
        <d v="2025-09-17T10:34:19"/>
        <d v="2025-09-17T10:34:29"/>
        <d v="2025-09-17T10:39:09"/>
        <d v="2025-09-17T10:39:19"/>
        <d v="2025-09-17T10:55:09"/>
        <d v="2025-09-17T10:55:19"/>
        <d v="2025-09-17T11:10:09"/>
        <d v="2025-09-17T11:24:09"/>
        <d v="2025-09-17T11:24:10"/>
        <d v="2025-09-17T11:54:59"/>
        <d v="2025-09-17T13:09:39"/>
        <d v="2025-09-17T13:10:29"/>
        <d v="2025-09-17T13:13:29"/>
        <d v="2025-09-17T13:27:39"/>
        <d v="2025-09-17T13:29:19"/>
        <d v="2025-09-17T13:42:49"/>
        <d v="2025-09-17T13:42:59"/>
        <d v="2025-09-17T13:53:19"/>
        <d v="2025-09-17T14:14:09"/>
        <d v="2025-09-17T14:34:48"/>
        <d v="2025-09-17T14:35:08"/>
        <d v="2025-09-17T14:36:08"/>
        <d v="2025-09-17T14:36:09"/>
        <d v="2025-09-17T14:46:38"/>
        <d v="2025-09-17T14:46:39"/>
        <d v="2025-09-17T14:47:48"/>
        <d v="2025-09-17T14:47:49"/>
        <d v="2025-09-17T15:06:18"/>
        <d v="2025-09-17T15:06:19"/>
        <d v="2025-09-17T15:06:38"/>
        <d v="2025-09-17T15:20:38"/>
        <d v="2025-09-17T15:20:39"/>
        <d v="2025-09-17T15:20:58"/>
        <d v="2025-09-17T15:20:59"/>
        <d v="2025-09-17T15:33:48"/>
        <d v="2025-09-17T15:33:49"/>
        <d v="2025-09-17T16:04:48"/>
        <d v="2025-09-17T16:17:18"/>
        <d v="2025-09-17T16:17:48"/>
        <d v="2025-09-17T16:25:18"/>
        <d v="2025-09-17T16:33:48"/>
        <d v="2025-09-17T16:40:08"/>
        <d v="2025-09-17T16:44:48"/>
        <d v="2025-09-17T17:20:08"/>
        <d v="2025-09-17T17:20:09"/>
        <d v="2025-09-17T17:23:58"/>
        <d v="2025-09-17T17:24:08"/>
        <d v="2025-09-17T18:13:48"/>
        <d v="2025-09-17T18:36:08"/>
        <d v="2025-09-17T18:52:18"/>
        <d v="2025-09-17T18:59:28"/>
        <d v="2025-09-17T19:03:08"/>
        <d v="2025-09-17T19:26:18"/>
        <d v="2025-09-17T19:33:08"/>
        <d v="2025-09-17T19:34:58"/>
        <d v="2025-09-17T19:50:08"/>
        <m/>
      </sharedItems>
      <fieldGroup par="30"/>
    </cacheField>
    <cacheField name="opening_date_manila" numFmtId="0">
      <sharedItems containsBlank="1"/>
    </cacheField>
    <cacheField name="opening_hours_manila" numFmtId="0">
      <sharedItems containsBlank="1"/>
    </cacheField>
    <cacheField name="opening_day_manila" numFmtId="0">
      <sharedItems containsBlank="1"/>
    </cacheField>
    <cacheField name="profit_simulation_30usd" numFmtId="0">
      <sharedItems containsString="0" containsBlank="1" containsNumber="1" minValue="-0.31600000000000006" maxValue="0.36099999999999999"/>
    </cacheField>
    <cacheField name="profit_simulation_60usd" numFmtId="0">
      <sharedItems containsString="0" containsBlank="1" containsNumber="1" minValue="-0.63200000000000012" maxValue="0.72199999999999998"/>
    </cacheField>
    <cacheField name="profit_simulation_100usd" numFmtId="0">
      <sharedItems containsString="0" containsBlank="1" containsNumber="1" minValue="-0.94799999999999995" maxValue="1.083"/>
    </cacheField>
    <cacheField name="Normalized_Profit" numFmtId="0">
      <sharedItems containsString="0" containsBlank="1" containsNumber="1" minValue="-3" maxValue="3.61"/>
    </cacheField>
    <cacheField name="Seconds (opening_timestamp_manila)" numFmtId="0" databaseField="0">
      <fieldGroup base="19">
        <rangePr groupBy="seconds" startDate="2025-09-16T14:04:38" endDate="2025-09-17T19:50:08"/>
        <groupItems count="62">
          <s v="&lt;16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7/09/2025"/>
        </groupItems>
      </fieldGroup>
    </cacheField>
    <cacheField name="Minutes (opening_timestamp_manila)" numFmtId="0" databaseField="0">
      <fieldGroup base="19">
        <rangePr groupBy="minutes" startDate="2025-09-16T14:04:38" endDate="2025-09-17T19:50:08"/>
        <groupItems count="62">
          <s v="&lt;16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7/09/2025"/>
        </groupItems>
      </fieldGroup>
    </cacheField>
    <cacheField name="Hours (opening_timestamp_manila)" numFmtId="0" databaseField="0">
      <fieldGroup base="19">
        <rangePr groupBy="hours" startDate="2025-09-16T14:04:38" endDate="2025-09-17T19:50:08"/>
        <groupItems count="26">
          <s v="&lt;16/09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7/09/2025"/>
        </groupItems>
      </fieldGroup>
    </cacheField>
    <cacheField name="Days (opening_timestamp_manila)" numFmtId="0" databaseField="0">
      <fieldGroup base="19">
        <rangePr groupBy="days" startDate="2025-09-16T14:04:38" endDate="2025-09-17T19:50:08"/>
        <groupItems count="368">
          <s v="&lt;16/09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25-09-16T09:04:38"/>
    <n v="1460163290"/>
    <s v="GOLD#"/>
    <s v="buy"/>
    <s v="0.01"/>
    <n v="3683.44"/>
    <n v="3681.94"/>
    <n v="3686.44"/>
    <s v="2025.09.16 09:09:05"/>
    <n v="3681.92"/>
    <n v="0"/>
    <n v="0"/>
    <n v="-1.52"/>
    <s v="L"/>
    <d v="2025-09-16T00:00:00"/>
    <x v="0"/>
    <x v="0"/>
    <s v="Tue"/>
    <d v="2025-09-16T09:04:38"/>
    <x v="0"/>
    <x v="0"/>
    <x v="0"/>
    <x v="0"/>
    <n v="-0.15200000000000002"/>
    <n v="-0.30400000000000005"/>
    <n v="-0.45599999999999996"/>
  </r>
  <r>
    <d v="2025-09-16T09:24:58"/>
    <n v="1460169415"/>
    <s v="GOLD#"/>
    <s v="buy"/>
    <s v="0.01"/>
    <n v="3685.64"/>
    <n v="3687.14"/>
    <n v="3688.63"/>
    <s v="2025.09.16 09:40:51"/>
    <n v="3687.07"/>
    <n v="0"/>
    <n v="0"/>
    <n v="1.43"/>
    <s v="W"/>
    <d v="2025-09-16T00:00:00"/>
    <x v="0"/>
    <x v="0"/>
    <s v="Tue"/>
    <d v="2025-09-16T09:24:58"/>
    <x v="1"/>
    <x v="0"/>
    <x v="0"/>
    <x v="0"/>
    <n v="0.14299999999999999"/>
    <n v="0.28599999999999998"/>
    <n v="0.42899999999999999"/>
  </r>
  <r>
    <d v="2025-09-16T09:24:58"/>
    <n v="1460169420"/>
    <s v="GOLD#"/>
    <s v="buy"/>
    <s v="0.01"/>
    <n v="3685.64"/>
    <n v="3687.14"/>
    <n v="3688.64"/>
    <s v="2025.09.16 09:40:51"/>
    <n v="3687.07"/>
    <n v="0"/>
    <n v="0"/>
    <n v="1.43"/>
    <s v="W"/>
    <d v="2025-09-16T00:00:00"/>
    <x v="0"/>
    <x v="1"/>
    <s v="Tue"/>
    <d v="2025-09-16T09:24:58"/>
    <x v="1"/>
    <x v="0"/>
    <x v="0"/>
    <x v="0"/>
    <n v="0.14299999999999999"/>
    <n v="0.28599999999999998"/>
    <n v="0.42899999999999999"/>
  </r>
  <r>
    <d v="2025-09-16T09:40:58"/>
    <n v="1460175165"/>
    <s v="GOLD#"/>
    <s v="buy"/>
    <s v="0.01"/>
    <n v="3687.32"/>
    <n v="3688.4"/>
    <n v="3690.29"/>
    <s v="2025.09.16 09:45:45"/>
    <n v="3690.32"/>
    <n v="0"/>
    <n v="0"/>
    <n v="3"/>
    <s v="W"/>
    <d v="2025-09-16T00:00:00"/>
    <x v="0"/>
    <x v="0"/>
    <s v="Tue"/>
    <d v="2025-09-16T09:40:58"/>
    <x v="2"/>
    <x v="0"/>
    <x v="0"/>
    <x v="0"/>
    <n v="0.30000000000000004"/>
    <n v="0.60000000000000009"/>
    <n v="0.89999999999999991"/>
  </r>
  <r>
    <d v="2025-09-16T09:40:58"/>
    <n v="1460175169"/>
    <s v="GOLD#"/>
    <s v="buy"/>
    <s v="0.01"/>
    <n v="3687.32"/>
    <n v="3688.4"/>
    <n v="3690.32"/>
    <s v="2025.09.16 09:45:45"/>
    <n v="3690.32"/>
    <n v="0"/>
    <n v="0"/>
    <n v="3"/>
    <s v="W"/>
    <d v="2025-09-16T00:00:00"/>
    <x v="0"/>
    <x v="1"/>
    <s v="Tue"/>
    <d v="2025-09-16T09:40:58"/>
    <x v="2"/>
    <x v="0"/>
    <x v="0"/>
    <x v="0"/>
    <n v="0.30000000000000004"/>
    <n v="0.60000000000000009"/>
    <n v="0.89999999999999991"/>
  </r>
  <r>
    <d v="2025-09-16T10:01:08"/>
    <n v="1460191582"/>
    <s v="GOLD#"/>
    <s v="buy"/>
    <s v="0.01"/>
    <n v="3692.18"/>
    <n v="3690.61"/>
    <n v="3695.11"/>
    <s v="2025.09.16 10:11:01"/>
    <n v="3690.57"/>
    <n v="0"/>
    <n v="0"/>
    <n v="-1.61"/>
    <s v="L"/>
    <d v="2025-09-16T00:00:00"/>
    <x v="1"/>
    <x v="0"/>
    <s v="Tue"/>
    <d v="2025-09-16T10:01:08"/>
    <x v="3"/>
    <x v="0"/>
    <x v="1"/>
    <x v="0"/>
    <n v="-0.16100000000000003"/>
    <n v="-0.32200000000000006"/>
    <n v="-0.48299999999999998"/>
  </r>
  <r>
    <d v="2025-09-16T10:01:08"/>
    <n v="1460191583"/>
    <s v="GOLD#"/>
    <s v="buy"/>
    <s v="0.01"/>
    <n v="3692.17"/>
    <n v="3690.61"/>
    <n v="3695.11"/>
    <s v="2025.09.16 10:11:01"/>
    <n v="3690.57"/>
    <n v="0"/>
    <n v="0"/>
    <n v="-1.6"/>
    <s v="L"/>
    <d v="2025-09-16T00:00:00"/>
    <x v="1"/>
    <x v="1"/>
    <s v="Tue"/>
    <d v="2025-09-16T10:01:08"/>
    <x v="3"/>
    <x v="0"/>
    <x v="1"/>
    <x v="0"/>
    <n v="-0.16000000000000003"/>
    <n v="-0.32000000000000006"/>
    <n v="-0.48"/>
  </r>
  <r>
    <d v="2025-09-16T10:21:38"/>
    <n v="1460199907"/>
    <s v="GOLD#"/>
    <s v="buy"/>
    <s v="0.01"/>
    <n v="3692.83"/>
    <n v="3691.37"/>
    <n v="3695.87"/>
    <s v="2025.09.16 10:24:03"/>
    <n v="3691.37"/>
    <n v="0"/>
    <n v="0"/>
    <n v="-1.46"/>
    <s v="L"/>
    <d v="2025-09-16T00:00:00"/>
    <x v="1"/>
    <x v="1"/>
    <s v="Tue"/>
    <d v="2025-09-16T10:21:38"/>
    <x v="4"/>
    <x v="0"/>
    <x v="1"/>
    <x v="0"/>
    <n v="-0.14599999999999999"/>
    <n v="-0.29199999999999998"/>
    <n v="-0.438"/>
  </r>
  <r>
    <d v="2025-09-16T10:21:38"/>
    <n v="1460199910"/>
    <s v="GOLD#"/>
    <s v="buy"/>
    <s v="0.01"/>
    <n v="3692.85"/>
    <n v="3691.37"/>
    <n v="3695.87"/>
    <s v="2025.09.16 10:24:03"/>
    <n v="3691.37"/>
    <n v="0"/>
    <n v="0"/>
    <n v="-1.48"/>
    <s v="L"/>
    <d v="2025-09-16T00:00:00"/>
    <x v="1"/>
    <x v="0"/>
    <s v="Tue"/>
    <d v="2025-09-16T10:21:38"/>
    <x v="4"/>
    <x v="0"/>
    <x v="1"/>
    <x v="0"/>
    <n v="-0.14799999999999999"/>
    <n v="-0.29599999999999999"/>
    <n v="-0.44400000000000001"/>
  </r>
  <r>
    <d v="2025-09-16T10:29:18"/>
    <n v="1460203202"/>
    <s v="GOLD#"/>
    <s v="sell"/>
    <s v="0.01"/>
    <n v="3691.4"/>
    <n v="3689.95"/>
    <n v="3688.4"/>
    <s v="2025.09.16 10:37:04"/>
    <n v="3688.39"/>
    <n v="0"/>
    <n v="0"/>
    <n v="3.01"/>
    <s v="W"/>
    <d v="2025-09-16T00:00:00"/>
    <x v="1"/>
    <x v="1"/>
    <s v="Tue"/>
    <d v="2025-09-16T10:29:18"/>
    <x v="5"/>
    <x v="0"/>
    <x v="1"/>
    <x v="0"/>
    <n v="0.30099999999999999"/>
    <n v="0.60199999999999998"/>
    <n v="0.90299999999999991"/>
  </r>
  <r>
    <d v="2025-09-16T10:44:18"/>
    <n v="1460210089"/>
    <s v="GOLD#"/>
    <s v="sell"/>
    <s v="0.01"/>
    <n v="3688.27"/>
    <n v="3687.31"/>
    <n v="3685.31"/>
    <s v="2025.09.16 11:01:05"/>
    <n v="3687.36"/>
    <n v="0"/>
    <n v="0"/>
    <n v="0.91"/>
    <s v="W"/>
    <d v="2025-09-16T00:00:00"/>
    <x v="1"/>
    <x v="1"/>
    <s v="Tue"/>
    <d v="2025-09-16T10:44:18"/>
    <x v="6"/>
    <x v="0"/>
    <x v="1"/>
    <x v="0"/>
    <n v="9.1000000000000011E-2"/>
    <n v="0.18200000000000002"/>
    <n v="0.27300000000000002"/>
  </r>
  <r>
    <d v="2025-09-16T11:01:08"/>
    <n v="1460215894"/>
    <s v="GOLD#"/>
    <s v="sell"/>
    <s v="0.01"/>
    <n v="3687.12"/>
    <n v="3688.62"/>
    <n v="3684.12"/>
    <s v="2025.09.16 11:05:00"/>
    <n v="3688.68"/>
    <n v="0"/>
    <n v="0"/>
    <n v="-1.56"/>
    <s v="L"/>
    <d v="2025-09-16T00:00:00"/>
    <x v="2"/>
    <x v="1"/>
    <s v="Tue"/>
    <d v="2025-09-16T11:01:08"/>
    <x v="7"/>
    <x v="0"/>
    <x v="2"/>
    <x v="0"/>
    <n v="-0.15600000000000003"/>
    <n v="-0.31200000000000006"/>
    <n v="-0.46799999999999997"/>
  </r>
  <r>
    <d v="2025-09-16T12:53:27"/>
    <n v="1460270162"/>
    <s v="GOLD#"/>
    <s v="buy"/>
    <s v="0.01"/>
    <n v="3697.66"/>
    <n v="3696.15"/>
    <n v="3700.65"/>
    <s v="2025.09.16 13:13:18"/>
    <n v="3696.03"/>
    <n v="0"/>
    <n v="0"/>
    <n v="-1.63"/>
    <s v="L"/>
    <d v="2025-09-16T00:00:00"/>
    <x v="3"/>
    <x v="1"/>
    <s v="Tue"/>
    <d v="2025-09-16T12:53:27"/>
    <x v="8"/>
    <x v="0"/>
    <x v="3"/>
    <x v="0"/>
    <n v="-0.16300000000000001"/>
    <n v="-0.32600000000000001"/>
    <n v="-0.48899999999999993"/>
  </r>
  <r>
    <d v="2025-09-16T12:53:28"/>
    <n v="1460270163"/>
    <s v="GOLD#"/>
    <s v="buy"/>
    <s v="0.01"/>
    <n v="3697.66"/>
    <n v="3696.12"/>
    <n v="3700.62"/>
    <s v="2025.09.16 13:13:18"/>
    <n v="3696.03"/>
    <n v="0"/>
    <n v="0"/>
    <n v="-1.63"/>
    <s v="L"/>
    <d v="2025-09-16T00:00:00"/>
    <x v="3"/>
    <x v="0"/>
    <s v="Tue"/>
    <d v="2025-09-16T12:53:28"/>
    <x v="9"/>
    <x v="0"/>
    <x v="3"/>
    <x v="0"/>
    <n v="-0.16300000000000001"/>
    <n v="-0.32600000000000001"/>
    <n v="-0.48899999999999993"/>
  </r>
  <r>
    <d v="2025-09-16T13:16:07"/>
    <n v="1460278781"/>
    <s v="GOLD#"/>
    <s v="sell"/>
    <s v="0.01"/>
    <n v="3696.8"/>
    <n v="3695.92"/>
    <n v="3693.81"/>
    <s v="2025.09.16 13:40:38"/>
    <n v="3695.98"/>
    <n v="0"/>
    <n v="0"/>
    <n v="0.82"/>
    <s v="W"/>
    <d v="2025-09-16T00:00:00"/>
    <x v="4"/>
    <x v="1"/>
    <s v="Tue"/>
    <d v="2025-09-16T13:16:07"/>
    <x v="10"/>
    <x v="0"/>
    <x v="4"/>
    <x v="0"/>
    <n v="8.2000000000000003E-2"/>
    <n v="0.16400000000000001"/>
    <n v="0.24599999999999997"/>
  </r>
  <r>
    <d v="2025-09-16T13:40:47"/>
    <n v="1460285179"/>
    <s v="GOLD#"/>
    <s v="sell"/>
    <s v="0.01"/>
    <n v="3696.04"/>
    <n v="3695.4"/>
    <n v="3693.06"/>
    <s v="2025.09.16 13:45:22"/>
    <n v="3695.41"/>
    <n v="0"/>
    <n v="0"/>
    <n v="0.63"/>
    <s v="W"/>
    <d v="2025-09-16T00:00:00"/>
    <x v="4"/>
    <x v="1"/>
    <s v="Tue"/>
    <d v="2025-09-16T13:40:47"/>
    <x v="11"/>
    <x v="0"/>
    <x v="4"/>
    <x v="0"/>
    <n v="6.3E-2"/>
    <n v="0.126"/>
    <n v="0.189"/>
  </r>
  <r>
    <d v="2025-09-16T13:47:17"/>
    <n v="1460288716"/>
    <s v="GOLD#"/>
    <s v="sell"/>
    <s v="0.01"/>
    <n v="3695.54"/>
    <n v="3696.85"/>
    <n v="3692.35"/>
    <s v="2025.09.16 14:05:06"/>
    <n v="3692.3"/>
    <n v="0"/>
    <n v="0"/>
    <n v="3.24"/>
    <s v="W"/>
    <d v="2025-09-16T00:00:00"/>
    <x v="4"/>
    <x v="1"/>
    <s v="Tue"/>
    <d v="2025-09-16T13:47:17"/>
    <x v="12"/>
    <x v="0"/>
    <x v="4"/>
    <x v="0"/>
    <n v="0.32400000000000007"/>
    <n v="0.64800000000000013"/>
    <n v="0.97199999999999998"/>
  </r>
  <r>
    <d v="2025-09-16T20:59:01"/>
    <n v="1460560668"/>
    <s v="GOLD#"/>
    <s v="sell"/>
    <s v="0.01"/>
    <n v="3687.27"/>
    <n v="3690.28"/>
    <n v="3684.28"/>
    <s v="2025.09.16 21:38:42"/>
    <n v="3689.18"/>
    <n v="0"/>
    <n v="0"/>
    <n v="-1.91"/>
    <s v="L"/>
    <d v="2025-09-16T00:00:00"/>
    <x v="5"/>
    <x v="2"/>
    <s v="Tue"/>
    <d v="2025-09-16T20:59:01"/>
    <x v="13"/>
    <x v="1"/>
    <x v="5"/>
    <x v="1"/>
    <n v="-0.191"/>
    <n v="-0.38200000000000001"/>
    <n v="-0.57299999999999995"/>
  </r>
  <r>
    <d v="2025-09-16T21:32:50"/>
    <n v="1460565656"/>
    <s v="GOLD#"/>
    <s v="buy"/>
    <s v="0.01"/>
    <n v="3689.12"/>
    <n v="3687.62"/>
    <n v="3692.12"/>
    <s v="2025.09.16 21:38:41"/>
    <n v="3689.03"/>
    <n v="0"/>
    <n v="0"/>
    <n v="-0.09"/>
    <s v="L"/>
    <d v="2025-09-16T00:00:00"/>
    <x v="6"/>
    <x v="0"/>
    <s v="Tue"/>
    <d v="2025-09-16T21:32:50"/>
    <x v="14"/>
    <x v="1"/>
    <x v="6"/>
    <x v="1"/>
    <n v="-8.9999999999999993E-3"/>
    <n v="-1.7999999999999999E-2"/>
    <n v="-2.7E-2"/>
  </r>
  <r>
    <d v="2025-09-16T21:32:51"/>
    <n v="1460565658"/>
    <s v="GOLD#"/>
    <s v="buy"/>
    <s v="0.01"/>
    <n v="3689.18"/>
    <n v="3686.12"/>
    <n v="3692.12"/>
    <s v="2025.09.16 21:38:43"/>
    <n v="3688.99"/>
    <n v="0"/>
    <n v="0"/>
    <n v="-0.19"/>
    <s v="L"/>
    <d v="2025-09-16T00:00:00"/>
    <x v="6"/>
    <x v="2"/>
    <s v="Tue"/>
    <d v="2025-09-16T21:32:51"/>
    <x v="15"/>
    <x v="1"/>
    <x v="6"/>
    <x v="1"/>
    <n v="-1.9000000000000003E-2"/>
    <n v="-3.8000000000000006E-2"/>
    <n v="-5.6999999999999995E-2"/>
  </r>
  <r>
    <d v="2025-09-16T21:38:50"/>
    <n v="1460566557"/>
    <s v="GOLD#"/>
    <s v="buy"/>
    <s v="0.01"/>
    <n v="3689.19"/>
    <n v="3690.12"/>
    <n v="3692.19"/>
    <s v="2025.09.16 22:00:29"/>
    <n v="3690.12"/>
    <n v="0"/>
    <n v="0"/>
    <n v="0.93"/>
    <s v="W"/>
    <d v="2025-09-16T00:00:00"/>
    <x v="6"/>
    <x v="0"/>
    <s v="Tue"/>
    <d v="2025-09-16T21:38:50"/>
    <x v="16"/>
    <x v="1"/>
    <x v="6"/>
    <x v="1"/>
    <n v="9.3000000000000013E-2"/>
    <n v="0.18600000000000003"/>
    <n v="0.27900000000000003"/>
  </r>
  <r>
    <d v="2025-09-16T21:38:51"/>
    <n v="1460566558"/>
    <s v="GOLD#"/>
    <s v="buy"/>
    <s v="0.01"/>
    <n v="3689.19"/>
    <n v="3690.12"/>
    <n v="3692.19"/>
    <s v="2025.09.16 22:00:29"/>
    <n v="3690.12"/>
    <n v="0"/>
    <n v="0"/>
    <n v="0.93"/>
    <s v="W"/>
    <d v="2025-09-16T00:00:00"/>
    <x v="6"/>
    <x v="2"/>
    <s v="Tue"/>
    <d v="2025-09-16T21:38:51"/>
    <x v="17"/>
    <x v="1"/>
    <x v="6"/>
    <x v="1"/>
    <n v="9.3000000000000013E-2"/>
    <n v="0.18600000000000003"/>
    <n v="0.27900000000000003"/>
  </r>
  <r>
    <d v="2025-09-16T21:39:00"/>
    <n v="1460566586"/>
    <s v="GOLD#"/>
    <s v="buy"/>
    <s v="0.01"/>
    <n v="3689.14"/>
    <n v="3690.12"/>
    <n v="3692.14"/>
    <s v="2025.09.16 22:00:29"/>
    <n v="3690.12"/>
    <n v="0"/>
    <n v="0"/>
    <n v="0.98"/>
    <s v="W"/>
    <d v="2025-09-16T00:00:00"/>
    <x v="6"/>
    <x v="3"/>
    <s v="Tue"/>
    <d v="2025-09-16T21:39:00"/>
    <x v="18"/>
    <x v="1"/>
    <x v="6"/>
    <x v="1"/>
    <n v="9.8000000000000004E-2"/>
    <n v="0.19600000000000001"/>
    <n v="0.29399999999999998"/>
  </r>
  <r>
    <d v="2025-09-16T22:12:00"/>
    <n v="1460570925"/>
    <s v="GOLD#"/>
    <s v="buy"/>
    <s v="0.01"/>
    <n v="3690.57"/>
    <n v="3689.07"/>
    <n v="3693.57"/>
    <s v="2025.09.16 22:29:18"/>
    <n v="3689.02"/>
    <n v="0"/>
    <n v="0"/>
    <n v="-1.55"/>
    <s v="L"/>
    <d v="2025-09-16T00:00:00"/>
    <x v="7"/>
    <x v="3"/>
    <s v="Tue"/>
    <d v="2025-09-16T22:12:00"/>
    <x v="19"/>
    <x v="1"/>
    <x v="7"/>
    <x v="1"/>
    <n v="-0.15500000000000003"/>
    <n v="-0.31000000000000005"/>
    <n v="-0.46499999999999997"/>
  </r>
  <r>
    <d v="2025-09-16T22:12:01"/>
    <n v="1460570926"/>
    <s v="GOLD#"/>
    <s v="buy"/>
    <s v="0.01"/>
    <n v="3690.57"/>
    <n v="3692.37"/>
    <n v="3693.57"/>
    <s v="2025.09.16 23:21:47"/>
    <n v="3692.37"/>
    <n v="0"/>
    <n v="0"/>
    <n v="1.8"/>
    <s v="W"/>
    <d v="2025-09-16T00:00:00"/>
    <x v="7"/>
    <x v="2"/>
    <s v="Tue"/>
    <d v="2025-09-16T22:12:01"/>
    <x v="20"/>
    <x v="1"/>
    <x v="7"/>
    <x v="1"/>
    <n v="0.18000000000000002"/>
    <n v="0.36000000000000004"/>
    <n v="0.54"/>
  </r>
  <r>
    <d v="2025-09-16T22:12:01"/>
    <n v="1460570927"/>
    <s v="GOLD#"/>
    <s v="buy"/>
    <s v="0.01"/>
    <n v="3690.57"/>
    <n v="3689.07"/>
    <n v="3693.57"/>
    <s v="2025.09.16 22:29:18"/>
    <n v="3689.02"/>
    <n v="0"/>
    <n v="0"/>
    <n v="-1.55"/>
    <s v="L"/>
    <d v="2025-09-16T00:00:00"/>
    <x v="7"/>
    <x v="0"/>
    <s v="Tue"/>
    <d v="2025-09-16T22:12:01"/>
    <x v="20"/>
    <x v="1"/>
    <x v="7"/>
    <x v="1"/>
    <n v="-0.15500000000000003"/>
    <n v="-0.31000000000000005"/>
    <n v="-0.46499999999999997"/>
  </r>
  <r>
    <d v="2025-09-16T22:32:40"/>
    <n v="1460572515"/>
    <s v="GOLD#"/>
    <s v="sell"/>
    <s v="0.01"/>
    <n v="3689.32"/>
    <n v="3688.84"/>
    <n v="3686.32"/>
    <s v="2025.09.16 22:43:39"/>
    <n v="3688.87"/>
    <n v="0"/>
    <n v="0"/>
    <n v="0.45"/>
    <s v="W"/>
    <d v="2025-09-16T00:00:00"/>
    <x v="7"/>
    <x v="3"/>
    <s v="Tue"/>
    <d v="2025-09-16T22:32:40"/>
    <x v="21"/>
    <x v="1"/>
    <x v="7"/>
    <x v="1"/>
    <n v="4.5000000000000005E-2"/>
    <n v="9.0000000000000011E-2"/>
    <n v="0.13500000000000001"/>
  </r>
  <r>
    <d v="2025-09-16T22:43:40"/>
    <n v="1460573640"/>
    <s v="GOLD#"/>
    <s v="sell"/>
    <s v="0.01"/>
    <n v="3688.64"/>
    <n v="3690.14"/>
    <n v="3685.64"/>
    <s v="2025.09.16 22:46:21"/>
    <n v="3690.17"/>
    <n v="0"/>
    <n v="0"/>
    <n v="-1.53"/>
    <s v="L"/>
    <d v="2025-09-16T00:00:00"/>
    <x v="7"/>
    <x v="3"/>
    <s v="Tue"/>
    <d v="2025-09-16T22:43:40"/>
    <x v="22"/>
    <x v="1"/>
    <x v="7"/>
    <x v="1"/>
    <n v="-0.15300000000000002"/>
    <n v="-0.30600000000000005"/>
    <n v="-0.45899999999999996"/>
  </r>
  <r>
    <d v="2025-09-16T22:51:00"/>
    <n v="1460574504"/>
    <s v="GOLD#"/>
    <s v="buy"/>
    <s v="0.01"/>
    <n v="3690.35"/>
    <n v="3692.38"/>
    <n v="3693.35"/>
    <s v="2025.09.16 23:21:47"/>
    <n v="3692.37"/>
    <n v="0"/>
    <n v="0"/>
    <n v="2.02"/>
    <s v="W"/>
    <d v="2025-09-16T00:00:00"/>
    <x v="7"/>
    <x v="3"/>
    <s v="Tue"/>
    <d v="2025-09-16T22:51:00"/>
    <x v="23"/>
    <x v="1"/>
    <x v="7"/>
    <x v="1"/>
    <n v="0.20200000000000001"/>
    <n v="0.40400000000000003"/>
    <n v="0.60599999999999998"/>
  </r>
  <r>
    <d v="2025-09-16T22:51:00"/>
    <n v="1460574505"/>
    <s v="GOLD#"/>
    <s v="buy"/>
    <s v="0.01"/>
    <n v="3690.34"/>
    <n v="3692.37"/>
    <n v="3693.35"/>
    <s v="2025.09.16 23:21:47"/>
    <n v="3692.37"/>
    <n v="0"/>
    <n v="0"/>
    <n v="2.0299999999999998"/>
    <s v="W"/>
    <d v="2025-09-16T00:00:00"/>
    <x v="7"/>
    <x v="0"/>
    <s v="Tue"/>
    <d v="2025-09-16T22:51:00"/>
    <x v="23"/>
    <x v="1"/>
    <x v="7"/>
    <x v="1"/>
    <n v="0.20299999999999999"/>
    <n v="0.40599999999999997"/>
    <n v="0.60899999999999987"/>
  </r>
  <r>
    <d v="2025-09-16T23:21:50"/>
    <n v="1460578365"/>
    <s v="GOLD#"/>
    <s v="buy"/>
    <s v="0.01"/>
    <n v="3692.73"/>
    <n v="3694.22"/>
    <n v="3695.71"/>
    <s v="2025.09.17 02:19:22"/>
    <n v="3694.22"/>
    <n v="0"/>
    <n v="0"/>
    <n v="1.49"/>
    <s v="W"/>
    <d v="2025-09-16T00:00:00"/>
    <x v="8"/>
    <x v="2"/>
    <s v="Tue"/>
    <d v="2025-09-16T23:21:50"/>
    <x v="24"/>
    <x v="1"/>
    <x v="8"/>
    <x v="1"/>
    <n v="0.14899999999999999"/>
    <n v="0.29799999999999999"/>
    <n v="0.44700000000000001"/>
  </r>
  <r>
    <d v="2025-09-16T23:21:50"/>
    <n v="1460578367"/>
    <s v="GOLD#"/>
    <s v="buy"/>
    <s v="0.01"/>
    <n v="3692.73"/>
    <n v="3691.23"/>
    <n v="3695.73"/>
    <s v="2025.09.16 23:51:40"/>
    <n v="3691.23"/>
    <n v="0"/>
    <n v="0"/>
    <n v="-1.5"/>
    <s v="L"/>
    <d v="2025-09-16T00:00:00"/>
    <x v="8"/>
    <x v="0"/>
    <s v="Tue"/>
    <d v="2025-09-16T23:21:50"/>
    <x v="24"/>
    <x v="1"/>
    <x v="8"/>
    <x v="1"/>
    <n v="-0.15000000000000002"/>
    <n v="-0.30000000000000004"/>
    <n v="-0.44999999999999996"/>
  </r>
  <r>
    <d v="2025-09-16T23:21:51"/>
    <n v="1460578368"/>
    <s v="GOLD#"/>
    <s v="buy"/>
    <s v="0.01"/>
    <n v="3692.73"/>
    <n v="3691.23"/>
    <n v="3695.73"/>
    <s v="2025.09.16 23:51:40"/>
    <n v="3691.23"/>
    <n v="0"/>
    <n v="0"/>
    <n v="-1.5"/>
    <s v="L"/>
    <d v="2025-09-16T00:00:00"/>
    <x v="8"/>
    <x v="3"/>
    <s v="Tue"/>
    <d v="2025-09-16T23:21:51"/>
    <x v="25"/>
    <x v="1"/>
    <x v="8"/>
    <x v="1"/>
    <n v="-0.15000000000000002"/>
    <n v="-0.30000000000000004"/>
    <n v="-0.44999999999999996"/>
  </r>
  <r>
    <d v="2025-09-17T01:06:10"/>
    <n v="1460583339"/>
    <s v="GOLD#"/>
    <s v="sell"/>
    <s v="0.01"/>
    <n v="3690.88"/>
    <n v="3692.38"/>
    <n v="3687.88"/>
    <s v="2025.09.17 01:33:00"/>
    <n v="3692.4"/>
    <n v="0"/>
    <n v="0"/>
    <n v="-1.52"/>
    <s v="L"/>
    <d v="2025-09-17T00:00:00"/>
    <x v="9"/>
    <x v="3"/>
    <s v="Wed"/>
    <d v="2025-09-17T01:06:10"/>
    <x v="26"/>
    <x v="1"/>
    <x v="9"/>
    <x v="1"/>
    <n v="-0.15200000000000002"/>
    <n v="-0.30400000000000005"/>
    <n v="-0.45599999999999996"/>
  </r>
  <r>
    <d v="2025-09-17T01:34:40"/>
    <n v="1460585927"/>
    <s v="GOLD#"/>
    <s v="buy"/>
    <s v="0.01"/>
    <n v="3692.07"/>
    <n v="3694.09"/>
    <n v="3695.11"/>
    <s v="2025.09.17 02:14:43"/>
    <n v="3694.09"/>
    <n v="0"/>
    <n v="0"/>
    <n v="2.02"/>
    <s v="W"/>
    <d v="2025-09-17T00:00:00"/>
    <x v="9"/>
    <x v="3"/>
    <s v="Wed"/>
    <d v="2025-09-17T01:34:40"/>
    <x v="27"/>
    <x v="1"/>
    <x v="9"/>
    <x v="1"/>
    <n v="0.20200000000000001"/>
    <n v="0.40400000000000003"/>
    <n v="0.60599999999999998"/>
  </r>
  <r>
    <d v="2025-09-17T01:34:40"/>
    <n v="1460585928"/>
    <s v="GOLD#"/>
    <s v="buy"/>
    <s v="0.01"/>
    <n v="3692.07"/>
    <n v="3694.1"/>
    <n v="3695.07"/>
    <s v="2025.09.17 02:14:43"/>
    <n v="3694.09"/>
    <n v="0"/>
    <n v="0"/>
    <n v="2.02"/>
    <s v="W"/>
    <d v="2025-09-17T00:00:00"/>
    <x v="9"/>
    <x v="0"/>
    <s v="Wed"/>
    <d v="2025-09-17T01:34:40"/>
    <x v="27"/>
    <x v="1"/>
    <x v="9"/>
    <x v="1"/>
    <n v="0.20200000000000001"/>
    <n v="0.40400000000000003"/>
    <n v="0.60599999999999998"/>
  </r>
  <r>
    <d v="2025-09-17T02:14:50"/>
    <n v="1460590231"/>
    <s v="GOLD#"/>
    <s v="buy"/>
    <s v="0.01"/>
    <n v="3694.38"/>
    <n v="3692.88"/>
    <n v="3697.38"/>
    <s v="2025.09.17 02:48:50"/>
    <n v="3692.87"/>
    <n v="0"/>
    <n v="0"/>
    <n v="-1.51"/>
    <s v="L"/>
    <d v="2025-09-17T00:00:00"/>
    <x v="10"/>
    <x v="3"/>
    <s v="Wed"/>
    <d v="2025-09-17T02:14:50"/>
    <x v="28"/>
    <x v="1"/>
    <x v="10"/>
    <x v="1"/>
    <n v="-0.15100000000000002"/>
    <n v="-0.30200000000000005"/>
    <n v="-0.45299999999999996"/>
  </r>
  <r>
    <d v="2025-09-17T02:14:50"/>
    <n v="1460590233"/>
    <s v="GOLD#"/>
    <s v="buy"/>
    <s v="0.01"/>
    <n v="3694.38"/>
    <n v="3692.88"/>
    <n v="3697.38"/>
    <s v="2025.09.17 02:48:50"/>
    <n v="3692.87"/>
    <n v="0"/>
    <n v="0"/>
    <n v="-1.51"/>
    <s v="L"/>
    <d v="2025-09-17T00:00:00"/>
    <x v="10"/>
    <x v="0"/>
    <s v="Wed"/>
    <d v="2025-09-17T02:14:50"/>
    <x v="28"/>
    <x v="1"/>
    <x v="10"/>
    <x v="1"/>
    <n v="-0.15100000000000002"/>
    <n v="-0.30200000000000005"/>
    <n v="-0.45299999999999996"/>
  </r>
  <r>
    <d v="2025-09-17T02:24:10"/>
    <n v="1460591161"/>
    <s v="GOLD#"/>
    <s v="buy"/>
    <s v="0.01"/>
    <n v="3694.64"/>
    <n v="3691.64"/>
    <n v="3697.64"/>
    <s v="2025.09.17 03:50:43"/>
    <n v="3691.6"/>
    <n v="0"/>
    <n v="0"/>
    <n v="-3.04"/>
    <s v="L"/>
    <d v="2025-09-17T00:00:00"/>
    <x v="10"/>
    <x v="2"/>
    <s v="Wed"/>
    <d v="2025-09-17T02:24:10"/>
    <x v="29"/>
    <x v="1"/>
    <x v="10"/>
    <x v="1"/>
    <n v="-0.30400000000000005"/>
    <n v="-0.6080000000000001"/>
    <n v="-0.91199999999999992"/>
  </r>
  <r>
    <d v="2025-09-17T02:50:20"/>
    <n v="1460593144"/>
    <s v="GOLD#"/>
    <s v="sell"/>
    <s v="0.01"/>
    <n v="3693.34"/>
    <n v="3694.84"/>
    <n v="3690.34"/>
    <s v="2025.09.17 02:54:12"/>
    <n v="3694.84"/>
    <n v="0"/>
    <n v="0"/>
    <n v="-1.5"/>
    <s v="L"/>
    <d v="2025-09-17T00:00:00"/>
    <x v="10"/>
    <x v="3"/>
    <s v="Wed"/>
    <d v="2025-09-17T02:50:20"/>
    <x v="30"/>
    <x v="1"/>
    <x v="10"/>
    <x v="1"/>
    <n v="-0.15000000000000002"/>
    <n v="-0.30000000000000004"/>
    <n v="-0.44999999999999996"/>
  </r>
  <r>
    <d v="2025-09-17T02:57:20"/>
    <n v="1460593802"/>
    <s v="GOLD#"/>
    <s v="buy"/>
    <s v="0.01"/>
    <n v="3694.67"/>
    <n v="3693.29"/>
    <n v="3697.79"/>
    <s v="2025.09.17 03:04:30"/>
    <n v="3693.25"/>
    <n v="0"/>
    <n v="0"/>
    <n v="-1.42"/>
    <s v="L"/>
    <d v="2025-09-17T00:00:00"/>
    <x v="10"/>
    <x v="0"/>
    <s v="Wed"/>
    <d v="2025-09-17T02:57:20"/>
    <x v="31"/>
    <x v="1"/>
    <x v="10"/>
    <x v="1"/>
    <n v="-0.14199999999999999"/>
    <n v="-0.28399999999999997"/>
    <n v="-0.42599999999999999"/>
  </r>
  <r>
    <d v="2025-09-17T02:57:20"/>
    <n v="1460593803"/>
    <s v="GOLD#"/>
    <s v="buy"/>
    <s v="0.01"/>
    <n v="3694.64"/>
    <n v="3693.17"/>
    <n v="3697.67"/>
    <s v="2025.09.17 03:05:01"/>
    <n v="3693.17"/>
    <n v="0"/>
    <n v="0"/>
    <n v="-1.47"/>
    <s v="L"/>
    <d v="2025-09-17T00:00:00"/>
    <x v="10"/>
    <x v="3"/>
    <s v="Wed"/>
    <d v="2025-09-17T02:57:20"/>
    <x v="31"/>
    <x v="1"/>
    <x v="10"/>
    <x v="1"/>
    <n v="-0.14699999999999999"/>
    <n v="-0.29399999999999998"/>
    <n v="-0.441"/>
  </r>
  <r>
    <d v="2025-09-17T03:16:30"/>
    <n v="1460596552"/>
    <s v="GOLD#"/>
    <s v="buy"/>
    <s v="0.01"/>
    <n v="3694.98"/>
    <n v="3693.48"/>
    <n v="3697.98"/>
    <s v="2025.09.17 03:24:29"/>
    <n v="3693.44"/>
    <n v="0"/>
    <n v="0"/>
    <n v="-1.54"/>
    <s v="L"/>
    <d v="2025-09-17T00:00:00"/>
    <x v="11"/>
    <x v="0"/>
    <s v="Wed"/>
    <d v="2025-09-17T03:16:30"/>
    <x v="32"/>
    <x v="1"/>
    <x v="11"/>
    <x v="1"/>
    <n v="-0.15400000000000003"/>
    <n v="-0.30800000000000005"/>
    <n v="-0.46199999999999997"/>
  </r>
  <r>
    <d v="2025-09-17T03:16:30"/>
    <n v="1460596553"/>
    <s v="GOLD#"/>
    <s v="buy"/>
    <s v="0.01"/>
    <n v="3694.98"/>
    <n v="3693.48"/>
    <n v="3697.98"/>
    <s v="2025.09.17 03:24:29"/>
    <n v="3693.44"/>
    <n v="0"/>
    <n v="0"/>
    <n v="-1.54"/>
    <s v="L"/>
    <d v="2025-09-17T00:00:00"/>
    <x v="11"/>
    <x v="3"/>
    <s v="Wed"/>
    <d v="2025-09-17T03:16:30"/>
    <x v="32"/>
    <x v="1"/>
    <x v="11"/>
    <x v="1"/>
    <n v="-0.15400000000000003"/>
    <n v="-0.30800000000000005"/>
    <n v="-0.46199999999999997"/>
  </r>
  <r>
    <d v="2025-09-17T03:29:09"/>
    <n v="1460598446"/>
    <s v="GOLD#"/>
    <s v="sell"/>
    <s v="0.01"/>
    <n v="3693.22"/>
    <n v="3692.16"/>
    <n v="3690.22"/>
    <s v="2025.09.17 03:53:44"/>
    <n v="3692.18"/>
    <n v="0"/>
    <n v="0"/>
    <n v="1.04"/>
    <s v="W"/>
    <d v="2025-09-17T00:00:00"/>
    <x v="11"/>
    <x v="3"/>
    <s v="Wed"/>
    <d v="2025-09-17T03:29:09"/>
    <x v="33"/>
    <x v="1"/>
    <x v="11"/>
    <x v="1"/>
    <n v="0.10400000000000001"/>
    <n v="0.20800000000000002"/>
    <n v="0.312"/>
  </r>
  <r>
    <d v="2025-09-17T03:53:29"/>
    <n v="1460601729"/>
    <s v="GOLD#"/>
    <s v="sell"/>
    <s v="0.01"/>
    <n v="3691.67"/>
    <n v="3691.13"/>
    <n v="3688.69"/>
    <s v="2025.09.17 04:14:40"/>
    <n v="3691.14"/>
    <n v="0"/>
    <n v="0"/>
    <n v="0.53"/>
    <s v="W"/>
    <d v="2025-09-17T00:00:00"/>
    <x v="11"/>
    <x v="2"/>
    <s v="Wed"/>
    <d v="2025-09-17T03:53:29"/>
    <x v="34"/>
    <x v="1"/>
    <x v="11"/>
    <x v="1"/>
    <n v="5.3000000000000005E-2"/>
    <n v="0.10600000000000001"/>
    <n v="0.159"/>
  </r>
  <r>
    <d v="2025-09-17T03:53:30"/>
    <n v="1460601730"/>
    <s v="GOLD#"/>
    <s v="sell"/>
    <s v="0.01"/>
    <n v="3691.72"/>
    <n v="3691.13"/>
    <n v="3688.67"/>
    <s v="2025.09.17 04:14:40"/>
    <n v="3691.14"/>
    <n v="0"/>
    <n v="0"/>
    <n v="0.57999999999999996"/>
    <s v="W"/>
    <d v="2025-09-17T00:00:00"/>
    <x v="11"/>
    <x v="0"/>
    <s v="Wed"/>
    <d v="2025-09-17T03:53:30"/>
    <x v="35"/>
    <x v="1"/>
    <x v="11"/>
    <x v="1"/>
    <n v="5.7999999999999996E-2"/>
    <n v="0.11599999999999999"/>
    <n v="0.17399999999999999"/>
  </r>
  <r>
    <d v="2025-09-17T03:53:49"/>
    <n v="1460601757"/>
    <s v="GOLD#"/>
    <s v="sell"/>
    <s v="0.01"/>
    <n v="3691.95"/>
    <n v="3691.57"/>
    <n v="3688.95"/>
    <s v="2025.09.17 04:03:14"/>
    <n v="3691.59"/>
    <n v="0"/>
    <n v="0"/>
    <n v="0.36"/>
    <s v="W"/>
    <d v="2025-09-17T00:00:00"/>
    <x v="11"/>
    <x v="3"/>
    <s v="Wed"/>
    <d v="2025-09-17T03:53:49"/>
    <x v="36"/>
    <x v="1"/>
    <x v="11"/>
    <x v="1"/>
    <n v="3.5999999999999997E-2"/>
    <n v="7.1999999999999995E-2"/>
    <n v="0.108"/>
  </r>
  <r>
    <d v="2025-09-17T04:05:19"/>
    <n v="1460603848"/>
    <s v="GOLD#"/>
    <s v="sell"/>
    <s v="0.01"/>
    <n v="3690.96"/>
    <n v="3689.14"/>
    <n v="3687.96"/>
    <s v="2025.09.17 04:27:06"/>
    <n v="3687.95"/>
    <n v="0"/>
    <n v="0"/>
    <n v="3.01"/>
    <s v="W"/>
    <d v="2025-09-17T00:00:00"/>
    <x v="12"/>
    <x v="3"/>
    <s v="Wed"/>
    <d v="2025-09-17T04:05:19"/>
    <x v="37"/>
    <x v="1"/>
    <x v="12"/>
    <x v="1"/>
    <n v="0.30099999999999999"/>
    <n v="0.60199999999999998"/>
    <n v="0.90299999999999991"/>
  </r>
  <r>
    <d v="2025-09-17T04:14:49"/>
    <n v="1460605849"/>
    <s v="GOLD#"/>
    <s v="sell"/>
    <s v="0.01"/>
    <n v="3690.95"/>
    <n v="3689.14"/>
    <n v="3687.95"/>
    <s v="2025.09.17 04:27:06"/>
    <n v="3687.95"/>
    <n v="0"/>
    <n v="0"/>
    <n v="3"/>
    <s v="W"/>
    <d v="2025-09-17T00:00:00"/>
    <x v="12"/>
    <x v="0"/>
    <s v="Wed"/>
    <d v="2025-09-17T04:14:49"/>
    <x v="38"/>
    <x v="1"/>
    <x v="12"/>
    <x v="1"/>
    <n v="0.30000000000000004"/>
    <n v="0.60000000000000009"/>
    <n v="0.89999999999999991"/>
  </r>
  <r>
    <d v="2025-09-17T04:14:50"/>
    <n v="1460605850"/>
    <s v="GOLD#"/>
    <s v="sell"/>
    <s v="0.01"/>
    <n v="3690.95"/>
    <n v="3689.14"/>
    <n v="3687.95"/>
    <s v="2025.09.17 04:27:06"/>
    <n v="3687.95"/>
    <n v="0"/>
    <n v="0"/>
    <n v="3"/>
    <s v="W"/>
    <d v="2025-09-17T00:00:00"/>
    <x v="12"/>
    <x v="2"/>
    <s v="Wed"/>
    <d v="2025-09-17T04:14:50"/>
    <x v="39"/>
    <x v="1"/>
    <x v="12"/>
    <x v="1"/>
    <n v="0.30000000000000004"/>
    <n v="0.60000000000000009"/>
    <n v="0.89999999999999991"/>
  </r>
  <r>
    <d v="2025-09-17T04:39:19"/>
    <n v="1460617423"/>
    <s v="GOLD#"/>
    <s v="sell"/>
    <s v="0.01"/>
    <n v="3680.26"/>
    <n v="3679.73"/>
    <n v="3677.23"/>
    <s v="2025.09.17 04:43:21"/>
    <n v="3677.22"/>
    <n v="0"/>
    <n v="0"/>
    <n v="3.04"/>
    <s v="W"/>
    <d v="2025-09-17T00:00:00"/>
    <x v="12"/>
    <x v="2"/>
    <s v="Wed"/>
    <d v="2025-09-17T04:39:19"/>
    <x v="40"/>
    <x v="1"/>
    <x v="12"/>
    <x v="1"/>
    <n v="0.30400000000000005"/>
    <n v="0.6080000000000001"/>
    <n v="0.91199999999999992"/>
  </r>
  <r>
    <d v="2025-09-17T04:46:09"/>
    <n v="1460620058"/>
    <s v="GOLD#"/>
    <s v="sell"/>
    <s v="0.01"/>
    <n v="3678.58"/>
    <n v="3678.19"/>
    <n v="3675.59"/>
    <s v="2025.09.17 04:50:22"/>
    <n v="3678.28"/>
    <n v="0"/>
    <n v="0"/>
    <n v="0.3"/>
    <s v="W"/>
    <d v="2025-09-17T00:00:00"/>
    <x v="12"/>
    <x v="2"/>
    <s v="Wed"/>
    <d v="2025-09-17T04:46:09"/>
    <x v="41"/>
    <x v="1"/>
    <x v="12"/>
    <x v="1"/>
    <n v="0.03"/>
    <n v="0.06"/>
    <n v="0.09"/>
  </r>
  <r>
    <d v="2025-09-17T04:51:19"/>
    <n v="1460622179"/>
    <s v="GOLD#"/>
    <s v="sell"/>
    <s v="0.01"/>
    <n v="3678.35"/>
    <n v="3677.78"/>
    <n v="3675.35"/>
    <s v="2025.09.17 05:11:39"/>
    <n v="3677.93"/>
    <n v="0"/>
    <n v="0"/>
    <n v="0.42"/>
    <s v="W"/>
    <d v="2025-09-17T00:00:00"/>
    <x v="12"/>
    <x v="2"/>
    <s v="Wed"/>
    <d v="2025-09-17T04:51:19"/>
    <x v="42"/>
    <x v="1"/>
    <x v="12"/>
    <x v="1"/>
    <n v="4.2000000000000003E-2"/>
    <n v="8.4000000000000005E-2"/>
    <n v="0.126"/>
  </r>
  <r>
    <d v="2025-09-17T05:04:29"/>
    <n v="1460624889"/>
    <s v="GOLD#"/>
    <s v="sell"/>
    <s v="0.01"/>
    <n v="3678.9"/>
    <n v="3678.67"/>
    <n v="3675.9"/>
    <s v="2025.09.17 05:06:29"/>
    <n v="3678.68"/>
    <n v="0"/>
    <n v="0"/>
    <n v="0.22"/>
    <s v="W"/>
    <d v="2025-09-17T00:00:00"/>
    <x v="13"/>
    <x v="0"/>
    <s v="Wed"/>
    <d v="2025-09-17T05:04:29"/>
    <x v="43"/>
    <x v="1"/>
    <x v="13"/>
    <x v="1"/>
    <n v="2.2000000000000002E-2"/>
    <n v="4.4000000000000004E-2"/>
    <n v="6.6000000000000003E-2"/>
  </r>
  <r>
    <d v="2025-09-17T05:09:19"/>
    <n v="1460625847"/>
    <s v="GOLD#"/>
    <s v="sell"/>
    <s v="0.01"/>
    <n v="3678.36"/>
    <n v="3677.83"/>
    <n v="3675.34"/>
    <s v="2025.09.17 05:11:39"/>
    <n v="3677.93"/>
    <n v="0"/>
    <n v="0"/>
    <n v="0.43"/>
    <s v="W"/>
    <d v="2025-09-17T00:00:00"/>
    <x v="13"/>
    <x v="3"/>
    <s v="Wed"/>
    <d v="2025-09-17T05:09:19"/>
    <x v="44"/>
    <x v="1"/>
    <x v="13"/>
    <x v="1"/>
    <n v="4.3000000000000003E-2"/>
    <n v="8.6000000000000007E-2"/>
    <n v="0.129"/>
  </r>
  <r>
    <d v="2025-09-17T05:09:19"/>
    <n v="1460625848"/>
    <s v="GOLD#"/>
    <s v="sell"/>
    <s v="0.01"/>
    <n v="3678.36"/>
    <n v="3677.8"/>
    <n v="3675.36"/>
    <s v="2025.09.17 05:11:39"/>
    <n v="3677.93"/>
    <n v="0"/>
    <n v="0"/>
    <n v="0.43"/>
    <s v="W"/>
    <d v="2025-09-17T00:00:00"/>
    <x v="13"/>
    <x v="0"/>
    <s v="Wed"/>
    <d v="2025-09-17T05:09:19"/>
    <x v="44"/>
    <x v="1"/>
    <x v="13"/>
    <x v="1"/>
    <n v="4.3000000000000003E-2"/>
    <n v="8.6000000000000007E-2"/>
    <n v="0.129"/>
  </r>
  <r>
    <d v="2025-09-17T05:11:39"/>
    <n v="1460626782"/>
    <s v="GOLD#"/>
    <s v="sell"/>
    <s v="0.01"/>
    <n v="3677.68"/>
    <n v="3680.7"/>
    <n v="3674.7"/>
    <s v="2025.09.17 05:13:31"/>
    <n v="3680.71"/>
    <n v="0"/>
    <n v="0"/>
    <n v="-3.03"/>
    <s v="L"/>
    <d v="2025-09-17T00:00:00"/>
    <x v="13"/>
    <x v="2"/>
    <s v="Wed"/>
    <d v="2025-09-17T05:11:39"/>
    <x v="45"/>
    <x v="1"/>
    <x v="13"/>
    <x v="1"/>
    <n v="-0.30299999999999999"/>
    <n v="-0.60599999999999998"/>
    <n v="-0.90899999999999992"/>
  </r>
  <r>
    <d v="2025-09-17T05:11:49"/>
    <n v="1460626830"/>
    <s v="GOLD#"/>
    <s v="sell"/>
    <s v="0.01"/>
    <n v="3678.04"/>
    <n v="3679.54"/>
    <n v="3675.04"/>
    <s v="2025.09.17 05:12:09"/>
    <n v="3679.64"/>
    <n v="0"/>
    <n v="0"/>
    <n v="-1.6"/>
    <s v="L"/>
    <d v="2025-09-17T00:00:00"/>
    <x v="13"/>
    <x v="3"/>
    <s v="Wed"/>
    <d v="2025-09-17T05:11:49"/>
    <x v="46"/>
    <x v="1"/>
    <x v="13"/>
    <x v="1"/>
    <n v="-0.16000000000000003"/>
    <n v="-0.32000000000000006"/>
    <n v="-0.48"/>
  </r>
  <r>
    <d v="2025-09-17T05:11:49"/>
    <n v="1460626832"/>
    <s v="GOLD#"/>
    <s v="sell"/>
    <s v="0.01"/>
    <n v="3678.04"/>
    <n v="3679.54"/>
    <n v="3675.04"/>
    <s v="2025.09.17 05:12:09"/>
    <n v="3679.64"/>
    <n v="0"/>
    <n v="0"/>
    <n v="-1.6"/>
    <s v="L"/>
    <d v="2025-09-17T00:00:00"/>
    <x v="13"/>
    <x v="0"/>
    <s v="Wed"/>
    <d v="2025-09-17T05:11:49"/>
    <x v="46"/>
    <x v="1"/>
    <x v="13"/>
    <x v="1"/>
    <n v="-0.16000000000000003"/>
    <n v="-0.32000000000000006"/>
    <n v="-0.48"/>
  </r>
  <r>
    <d v="2025-09-17T05:18:59"/>
    <n v="1460628830"/>
    <s v="GOLD#"/>
    <s v="buy"/>
    <s v="0.01"/>
    <n v="3679.99"/>
    <n v="3678.46"/>
    <n v="3682.96"/>
    <s v="2025.09.17 05:24:55"/>
    <n v="3678.31"/>
    <n v="0"/>
    <n v="0"/>
    <n v="-1.68"/>
    <s v="L"/>
    <d v="2025-09-17T00:00:00"/>
    <x v="13"/>
    <x v="3"/>
    <s v="Wed"/>
    <d v="2025-09-17T05:18:59"/>
    <x v="47"/>
    <x v="1"/>
    <x v="13"/>
    <x v="1"/>
    <n v="-0.16800000000000001"/>
    <n v="-0.33600000000000002"/>
    <n v="-0.504"/>
  </r>
  <r>
    <d v="2025-09-17T05:19:09"/>
    <n v="1460628911"/>
    <s v="GOLD#"/>
    <s v="buy"/>
    <s v="0.01"/>
    <n v="3680.16"/>
    <n v="3677.16"/>
    <n v="3683.16"/>
    <s v="2025.09.17 05:30:29"/>
    <n v="3677.16"/>
    <n v="0"/>
    <n v="0"/>
    <n v="-3"/>
    <s v="L"/>
    <d v="2025-09-17T00:00:00"/>
    <x v="13"/>
    <x v="2"/>
    <s v="Wed"/>
    <d v="2025-09-17T05:19:09"/>
    <x v="48"/>
    <x v="1"/>
    <x v="13"/>
    <x v="1"/>
    <n v="-0.30000000000000004"/>
    <n v="-0.60000000000000009"/>
    <n v="-0.89999999999999991"/>
  </r>
  <r>
    <d v="2025-09-17T05:29:29"/>
    <n v="1460630769"/>
    <s v="GOLD#"/>
    <s v="sell"/>
    <s v="0.01"/>
    <n v="3678.76"/>
    <n v="3677.94"/>
    <n v="3675.76"/>
    <s v="2025.09.17 05:32:02"/>
    <n v="3677.96"/>
    <n v="0"/>
    <n v="0"/>
    <n v="0.8"/>
    <s v="W"/>
    <d v="2025-09-17T00:00:00"/>
    <x v="13"/>
    <x v="0"/>
    <s v="Wed"/>
    <d v="2025-09-17T05:29:29"/>
    <x v="49"/>
    <x v="1"/>
    <x v="13"/>
    <x v="1"/>
    <n v="8.0000000000000016E-2"/>
    <n v="0.16000000000000003"/>
    <n v="0.24"/>
  </r>
  <r>
    <d v="2025-09-17T05:32:09"/>
    <n v="1460631456"/>
    <s v="GOLD#"/>
    <s v="sell"/>
    <s v="0.01"/>
    <n v="3678.11"/>
    <n v="3677.56"/>
    <n v="3675.11"/>
    <s v="2025.09.17 05:34:16"/>
    <n v="3677.6"/>
    <n v="0"/>
    <n v="0"/>
    <n v="0.51"/>
    <s v="W"/>
    <d v="2025-09-17T00:00:00"/>
    <x v="13"/>
    <x v="3"/>
    <s v="Wed"/>
    <d v="2025-09-17T05:32:09"/>
    <x v="50"/>
    <x v="1"/>
    <x v="13"/>
    <x v="1"/>
    <n v="5.1000000000000004E-2"/>
    <n v="0.10200000000000001"/>
    <n v="0.153"/>
  </r>
  <r>
    <d v="2025-09-17T05:32:09"/>
    <n v="1460631457"/>
    <s v="GOLD#"/>
    <s v="sell"/>
    <s v="0.01"/>
    <n v="3678.1"/>
    <n v="3677.57"/>
    <n v="3675.11"/>
    <s v="2025.09.17 05:34:16"/>
    <n v="3677.6"/>
    <n v="0"/>
    <n v="0"/>
    <n v="0.5"/>
    <s v="W"/>
    <d v="2025-09-17T00:00:00"/>
    <x v="13"/>
    <x v="0"/>
    <s v="Wed"/>
    <d v="2025-09-17T05:32:09"/>
    <x v="50"/>
    <x v="1"/>
    <x v="13"/>
    <x v="1"/>
    <n v="0.05"/>
    <n v="0.1"/>
    <n v="0.15"/>
  </r>
  <r>
    <d v="2025-09-17T05:32:19"/>
    <n v="1460631528"/>
    <s v="GOLD#"/>
    <s v="sell"/>
    <s v="0.01"/>
    <n v="3677.88"/>
    <n v="3677.72"/>
    <n v="3674.88"/>
    <s v="2025.09.17 05:34:18"/>
    <n v="3677.79"/>
    <n v="0"/>
    <n v="0"/>
    <n v="0.09"/>
    <s v="W"/>
    <d v="2025-09-17T00:00:00"/>
    <x v="13"/>
    <x v="2"/>
    <s v="Wed"/>
    <d v="2025-09-17T05:32:19"/>
    <x v="51"/>
    <x v="1"/>
    <x v="13"/>
    <x v="1"/>
    <n v="8.9999999999999993E-3"/>
    <n v="1.7999999999999999E-2"/>
    <n v="2.7E-2"/>
  </r>
  <r>
    <d v="2025-09-17T05:34:19"/>
    <n v="1460631953"/>
    <s v="GOLD#"/>
    <s v="sell"/>
    <s v="0.01"/>
    <n v="3677.68"/>
    <n v="3677.09"/>
    <n v="3674.67"/>
    <s v="2025.09.17 05:38:24"/>
    <n v="3674.59"/>
    <n v="0"/>
    <n v="0"/>
    <n v="3.09"/>
    <s v="W"/>
    <d v="2025-09-17T00:00:00"/>
    <x v="13"/>
    <x v="3"/>
    <s v="Wed"/>
    <d v="2025-09-17T05:34:19"/>
    <x v="52"/>
    <x v="1"/>
    <x v="13"/>
    <x v="1"/>
    <n v="0.309"/>
    <n v="0.61799999999999999"/>
    <n v="0.92699999999999994"/>
  </r>
  <r>
    <d v="2025-09-17T05:34:19"/>
    <n v="1460631958"/>
    <s v="GOLD#"/>
    <s v="sell"/>
    <s v="0.01"/>
    <n v="3677.56"/>
    <n v="3677.09"/>
    <n v="3674.68"/>
    <s v="2025.09.17 05:38:24"/>
    <n v="3674.59"/>
    <n v="0"/>
    <n v="0"/>
    <n v="2.97"/>
    <s v="W"/>
    <d v="2025-09-17T00:00:00"/>
    <x v="13"/>
    <x v="0"/>
    <s v="Wed"/>
    <d v="2025-09-17T05:34:19"/>
    <x v="52"/>
    <x v="1"/>
    <x v="13"/>
    <x v="1"/>
    <n v="0.29700000000000004"/>
    <n v="0.59400000000000008"/>
    <n v="0.89100000000000001"/>
  </r>
  <r>
    <d v="2025-09-17T05:34:29"/>
    <n v="1460632022"/>
    <s v="GOLD#"/>
    <s v="sell"/>
    <s v="0.01"/>
    <n v="3677.43"/>
    <n v="3676.99"/>
    <n v="3674.43"/>
    <s v="2025.09.17 05:39:09"/>
    <n v="3677.03"/>
    <n v="0"/>
    <n v="0"/>
    <n v="0.4"/>
    <s v="W"/>
    <d v="2025-09-17T00:00:00"/>
    <x v="13"/>
    <x v="2"/>
    <s v="Wed"/>
    <d v="2025-09-17T05:34:29"/>
    <x v="53"/>
    <x v="1"/>
    <x v="13"/>
    <x v="1"/>
    <n v="4.0000000000000008E-2"/>
    <n v="8.0000000000000016E-2"/>
    <n v="0.12"/>
  </r>
  <r>
    <d v="2025-09-17T05:39:09"/>
    <n v="1460634275"/>
    <s v="GOLD#"/>
    <s v="sell"/>
    <s v="0.01"/>
    <n v="3676.85"/>
    <n v="3679.82"/>
    <n v="3673.82"/>
    <s v="2025.09.17 05:42:06"/>
    <n v="3679.83"/>
    <n v="0"/>
    <n v="0"/>
    <n v="-2.98"/>
    <s v="L"/>
    <d v="2025-09-17T00:00:00"/>
    <x v="13"/>
    <x v="2"/>
    <s v="Wed"/>
    <d v="2025-09-17T05:39:09"/>
    <x v="54"/>
    <x v="1"/>
    <x v="13"/>
    <x v="1"/>
    <n v="-0.29799999999999999"/>
    <n v="-0.59599999999999997"/>
    <n v="-0.89400000000000002"/>
  </r>
  <r>
    <d v="2025-09-17T05:39:19"/>
    <n v="1460634306"/>
    <s v="GOLD#"/>
    <s v="sell"/>
    <s v="0.01"/>
    <n v="3677.39"/>
    <n v="3678.89"/>
    <n v="3674.39"/>
    <s v="2025.09.17 05:40:30"/>
    <n v="3678.93"/>
    <n v="0"/>
    <n v="0"/>
    <n v="-1.54"/>
    <s v="L"/>
    <d v="2025-09-17T00:00:00"/>
    <x v="13"/>
    <x v="3"/>
    <s v="Wed"/>
    <d v="2025-09-17T05:39:19"/>
    <x v="55"/>
    <x v="1"/>
    <x v="13"/>
    <x v="1"/>
    <n v="-0.15400000000000003"/>
    <n v="-0.30800000000000005"/>
    <n v="-0.46199999999999997"/>
  </r>
  <r>
    <d v="2025-09-17T05:39:19"/>
    <n v="1460634307"/>
    <s v="GOLD#"/>
    <s v="sell"/>
    <s v="0.01"/>
    <n v="3677.34"/>
    <n v="3678.89"/>
    <n v="3674.39"/>
    <s v="2025.09.17 05:40:30"/>
    <n v="3678.93"/>
    <n v="0"/>
    <n v="0"/>
    <n v="-1.59"/>
    <s v="L"/>
    <d v="2025-09-17T00:00:00"/>
    <x v="13"/>
    <x v="0"/>
    <s v="Wed"/>
    <d v="2025-09-17T05:39:19"/>
    <x v="55"/>
    <x v="1"/>
    <x v="13"/>
    <x v="1"/>
    <n v="-0.15900000000000003"/>
    <n v="-0.31800000000000006"/>
    <n v="-0.47699999999999998"/>
  </r>
  <r>
    <d v="2025-09-17T05:55:09"/>
    <n v="1460638681"/>
    <s v="GOLD#"/>
    <s v="buy"/>
    <s v="0.01"/>
    <n v="3683.24"/>
    <n v="3680.24"/>
    <n v="3686.24"/>
    <s v="2025.09.17 06:06:17"/>
    <n v="3680.19"/>
    <n v="0"/>
    <n v="0"/>
    <n v="-3.05"/>
    <s v="L"/>
    <d v="2025-09-17T00:00:00"/>
    <x v="13"/>
    <x v="2"/>
    <s v="Wed"/>
    <d v="2025-09-17T05:55:09"/>
    <x v="56"/>
    <x v="1"/>
    <x v="13"/>
    <x v="1"/>
    <n v="-0.30499999999999999"/>
    <n v="-0.61"/>
    <n v="-0.91499999999999992"/>
  </r>
  <r>
    <d v="2025-09-17T05:55:19"/>
    <n v="1460638709"/>
    <s v="GOLD#"/>
    <s v="buy"/>
    <s v="0.01"/>
    <n v="3682.8"/>
    <n v="3681.3"/>
    <n v="3685.8"/>
    <s v="2025.09.17 06:05:56"/>
    <n v="3681.2"/>
    <n v="0"/>
    <n v="0"/>
    <n v="-1.6"/>
    <s v="L"/>
    <d v="2025-09-17T00:00:00"/>
    <x v="13"/>
    <x v="3"/>
    <s v="Wed"/>
    <d v="2025-09-17T05:55:19"/>
    <x v="57"/>
    <x v="1"/>
    <x v="13"/>
    <x v="1"/>
    <n v="-0.16000000000000003"/>
    <n v="-0.32000000000000006"/>
    <n v="-0.48"/>
  </r>
  <r>
    <d v="2025-09-17T06:10:09"/>
    <n v="1460641315"/>
    <s v="GOLD#"/>
    <s v="sell"/>
    <s v="0.01"/>
    <n v="3680.79"/>
    <n v="3682.29"/>
    <n v="3677.79"/>
    <s v="2025.09.17 06:15:16"/>
    <n v="3682.5"/>
    <n v="0"/>
    <n v="0"/>
    <n v="-1.71"/>
    <s v="L"/>
    <d v="2025-09-17T00:00:00"/>
    <x v="14"/>
    <x v="0"/>
    <s v="Wed"/>
    <d v="2025-09-17T06:10:09"/>
    <x v="58"/>
    <x v="1"/>
    <x v="14"/>
    <x v="1"/>
    <n v="-0.17100000000000001"/>
    <n v="-0.34200000000000003"/>
    <n v="-0.51300000000000001"/>
  </r>
  <r>
    <d v="2025-09-17T06:24:09"/>
    <n v="1460645542"/>
    <s v="GOLD#"/>
    <s v="buy"/>
    <s v="0.01"/>
    <n v="3682.65"/>
    <n v="3684.09"/>
    <n v="3685.66"/>
    <s v="2025.09.17 08:08:37"/>
    <n v="3685.66"/>
    <n v="0"/>
    <n v="0"/>
    <n v="3.01"/>
    <s v="W"/>
    <d v="2025-09-17T00:00:00"/>
    <x v="14"/>
    <x v="4"/>
    <s v="Wed"/>
    <d v="2025-09-17T06:24:09"/>
    <x v="59"/>
    <x v="1"/>
    <x v="14"/>
    <x v="1"/>
    <n v="0.30099999999999999"/>
    <n v="0.60199999999999998"/>
    <n v="0.90299999999999991"/>
  </r>
  <r>
    <d v="2025-09-17T06:24:09"/>
    <n v="1460645543"/>
    <s v="GOLD#"/>
    <s v="buy"/>
    <s v="0.01"/>
    <n v="3682.65"/>
    <n v="3681.15"/>
    <n v="3685.65"/>
    <s v="2025.09.17 06:28:45"/>
    <n v="3681.15"/>
    <n v="0"/>
    <n v="0"/>
    <n v="-1.5"/>
    <s v="L"/>
    <d v="2025-09-17T00:00:00"/>
    <x v="14"/>
    <x v="3"/>
    <s v="Wed"/>
    <d v="2025-09-17T06:24:09"/>
    <x v="59"/>
    <x v="1"/>
    <x v="14"/>
    <x v="1"/>
    <n v="-0.15000000000000002"/>
    <n v="-0.30000000000000004"/>
    <n v="-0.44999999999999996"/>
  </r>
  <r>
    <d v="2025-09-17T06:24:10"/>
    <n v="1460645544"/>
    <s v="GOLD#"/>
    <s v="buy"/>
    <s v="0.01"/>
    <n v="3682.66"/>
    <n v="3684.09"/>
    <n v="3685.66"/>
    <s v="2025.09.17 08:08:37"/>
    <n v="3685.66"/>
    <n v="0"/>
    <n v="0"/>
    <n v="3"/>
    <s v="W"/>
    <d v="2025-09-17T00:00:00"/>
    <x v="14"/>
    <x v="2"/>
    <s v="Wed"/>
    <d v="2025-09-17T06:24:10"/>
    <x v="60"/>
    <x v="1"/>
    <x v="14"/>
    <x v="1"/>
    <n v="0.30000000000000004"/>
    <n v="0.60000000000000009"/>
    <n v="0.89999999999999991"/>
  </r>
  <r>
    <d v="2025-09-17T06:54:59"/>
    <n v="1460650102"/>
    <s v="GOLD#"/>
    <s v="sell"/>
    <s v="0.01"/>
    <n v="3681.26"/>
    <n v="3682.76"/>
    <n v="3678.26"/>
    <s v="2025.09.17 08:02:05"/>
    <n v="3682.87"/>
    <n v="0"/>
    <n v="0"/>
    <n v="-1.61"/>
    <s v="L"/>
    <d v="2025-09-17T00:00:00"/>
    <x v="14"/>
    <x v="3"/>
    <s v="Wed"/>
    <d v="2025-09-17T06:54:59"/>
    <x v="61"/>
    <x v="1"/>
    <x v="14"/>
    <x v="1"/>
    <n v="-0.16100000000000003"/>
    <n v="-0.32200000000000006"/>
    <n v="-0.48299999999999998"/>
  </r>
  <r>
    <d v="2025-09-17T06:54:59"/>
    <n v="1460650103"/>
    <s v="GOLD#"/>
    <s v="sell"/>
    <s v="0.01"/>
    <n v="3681.26"/>
    <n v="3682.76"/>
    <n v="3678.26"/>
    <s v="2025.09.17 08:02:05"/>
    <n v="3682.87"/>
    <n v="0"/>
    <n v="0"/>
    <n v="-1.61"/>
    <s v="L"/>
    <d v="2025-09-17T00:00:00"/>
    <x v="14"/>
    <x v="0"/>
    <s v="Wed"/>
    <d v="2025-09-17T06:54:59"/>
    <x v="61"/>
    <x v="1"/>
    <x v="14"/>
    <x v="1"/>
    <n v="-0.16100000000000003"/>
    <n v="-0.32200000000000006"/>
    <n v="-0.48299999999999998"/>
  </r>
  <r>
    <d v="2025-09-17T08:09:39"/>
    <n v="1460661308"/>
    <s v="GOLD#"/>
    <s v="buy"/>
    <s v="0.01"/>
    <n v="3684.94"/>
    <n v="3682.44"/>
    <n v="3687.94"/>
    <s v="2025.09.17 08:16:09"/>
    <n v="3682.44"/>
    <n v="0"/>
    <n v="0"/>
    <n v="-2.5"/>
    <s v="L"/>
    <d v="2025-09-17T00:00:00"/>
    <x v="15"/>
    <x v="4"/>
    <s v="Wed"/>
    <d v="2025-09-17T08:09:39"/>
    <x v="62"/>
    <x v="1"/>
    <x v="15"/>
    <x v="1"/>
    <n v="-0.25"/>
    <n v="-0.5"/>
    <n v="-0.75"/>
  </r>
  <r>
    <d v="2025-09-17T08:09:39"/>
    <n v="1460661310"/>
    <s v="GOLD#"/>
    <s v="buy"/>
    <s v="0.01"/>
    <n v="3684.94"/>
    <n v="3681.94"/>
    <n v="3687.94"/>
    <s v="2025.09.17 08:20:26"/>
    <n v="3681.93"/>
    <n v="0"/>
    <n v="0"/>
    <n v="-3.01"/>
    <s v="L"/>
    <d v="2025-09-17T00:00:00"/>
    <x v="15"/>
    <x v="2"/>
    <s v="Wed"/>
    <d v="2025-09-17T08:09:39"/>
    <x v="62"/>
    <x v="1"/>
    <x v="15"/>
    <x v="1"/>
    <n v="-0.30099999999999999"/>
    <n v="-0.60199999999999998"/>
    <n v="-0.90299999999999991"/>
  </r>
  <r>
    <d v="2025-09-17T08:10:29"/>
    <n v="1460661488"/>
    <s v="GOLD#"/>
    <s v="buy"/>
    <s v="0.01"/>
    <n v="3684.59"/>
    <n v="3683.09"/>
    <n v="3687.59"/>
    <s v="2025.09.17 08:12:12"/>
    <n v="3683.02"/>
    <n v="0"/>
    <n v="0"/>
    <n v="-1.57"/>
    <s v="L"/>
    <d v="2025-09-17T00:00:00"/>
    <x v="15"/>
    <x v="0"/>
    <s v="Wed"/>
    <d v="2025-09-17T08:10:29"/>
    <x v="63"/>
    <x v="1"/>
    <x v="15"/>
    <x v="1"/>
    <n v="-0.15700000000000003"/>
    <n v="-0.31400000000000006"/>
    <n v="-0.47099999999999997"/>
  </r>
  <r>
    <d v="2025-09-17T08:10:29"/>
    <n v="1460661489"/>
    <s v="GOLD#"/>
    <s v="buy"/>
    <s v="0.01"/>
    <n v="3684.62"/>
    <n v="3683.09"/>
    <n v="3687.59"/>
    <s v="2025.09.17 08:12:12"/>
    <n v="3683.02"/>
    <n v="0"/>
    <n v="0"/>
    <n v="-1.6"/>
    <s v="L"/>
    <d v="2025-09-17T00:00:00"/>
    <x v="15"/>
    <x v="3"/>
    <s v="Wed"/>
    <d v="2025-09-17T08:10:29"/>
    <x v="63"/>
    <x v="1"/>
    <x v="15"/>
    <x v="1"/>
    <n v="-0.16000000000000003"/>
    <n v="-0.32000000000000006"/>
    <n v="-0.48"/>
  </r>
  <r>
    <d v="2025-09-17T08:13:29"/>
    <n v="1460662200"/>
    <s v="GOLD#"/>
    <s v="buy"/>
    <s v="0.01"/>
    <n v="3683.85"/>
    <n v="3682.35"/>
    <n v="3686.85"/>
    <s v="2025.09.17 08:16:09"/>
    <n v="3682.35"/>
    <n v="0"/>
    <n v="0"/>
    <n v="-1.5"/>
    <s v="L"/>
    <d v="2025-09-17T00:00:00"/>
    <x v="15"/>
    <x v="0"/>
    <s v="Wed"/>
    <d v="2025-09-17T08:13:29"/>
    <x v="64"/>
    <x v="1"/>
    <x v="15"/>
    <x v="1"/>
    <n v="-0.15000000000000002"/>
    <n v="-0.30000000000000004"/>
    <n v="-0.44999999999999996"/>
  </r>
  <r>
    <d v="2025-09-17T08:13:29"/>
    <n v="1460662201"/>
    <s v="GOLD#"/>
    <s v="buy"/>
    <s v="0.01"/>
    <n v="3683.85"/>
    <n v="3682.35"/>
    <n v="3686.85"/>
    <s v="2025.09.17 08:16:09"/>
    <n v="3682.35"/>
    <n v="0"/>
    <n v="0"/>
    <n v="-1.5"/>
    <s v="L"/>
    <d v="2025-09-17T00:00:00"/>
    <x v="15"/>
    <x v="3"/>
    <s v="Wed"/>
    <d v="2025-09-17T08:13:29"/>
    <x v="64"/>
    <x v="1"/>
    <x v="15"/>
    <x v="1"/>
    <n v="-0.15000000000000002"/>
    <n v="-0.30000000000000004"/>
    <n v="-0.44999999999999996"/>
  </r>
  <r>
    <d v="2025-09-17T08:27:39"/>
    <n v="1460668518"/>
    <s v="GOLD#"/>
    <s v="sell"/>
    <s v="0.01"/>
    <n v="3680.45"/>
    <n v="3678.76"/>
    <n v="3677.45"/>
    <s v="2025.09.17 08:40:51"/>
    <n v="3677.17"/>
    <n v="0"/>
    <n v="0"/>
    <n v="3.28"/>
    <s v="W"/>
    <d v="2025-09-17T00:00:00"/>
    <x v="15"/>
    <x v="2"/>
    <s v="Wed"/>
    <d v="2025-09-17T08:27:39"/>
    <x v="65"/>
    <x v="1"/>
    <x v="15"/>
    <x v="1"/>
    <n v="0.32800000000000001"/>
    <n v="0.65600000000000003"/>
    <n v="0.98399999999999987"/>
  </r>
  <r>
    <d v="2025-09-17T08:27:39"/>
    <n v="1460668519"/>
    <s v="GOLD#"/>
    <s v="sell"/>
    <s v="0.01"/>
    <n v="3680.4"/>
    <n v="3678.72"/>
    <n v="3677.45"/>
    <s v="2025.09.17 08:40:51"/>
    <n v="3677.17"/>
    <n v="0"/>
    <n v="0"/>
    <n v="3.23"/>
    <s v="W"/>
    <d v="2025-09-17T00:00:00"/>
    <x v="15"/>
    <x v="4"/>
    <s v="Wed"/>
    <d v="2025-09-17T08:27:39"/>
    <x v="65"/>
    <x v="1"/>
    <x v="15"/>
    <x v="1"/>
    <n v="0.32300000000000001"/>
    <n v="0.64600000000000002"/>
    <n v="0.96899999999999997"/>
  </r>
  <r>
    <d v="2025-09-17T08:29:19"/>
    <n v="1460669106"/>
    <s v="GOLD#"/>
    <s v="sell"/>
    <s v="0.01"/>
    <n v="3680.68"/>
    <n v="3678.74"/>
    <n v="3677.65"/>
    <s v="2025.09.17 08:40:48"/>
    <n v="3677.62"/>
    <n v="0"/>
    <n v="0"/>
    <n v="3.06"/>
    <s v="W"/>
    <d v="2025-09-17T00:00:00"/>
    <x v="15"/>
    <x v="0"/>
    <s v="Wed"/>
    <d v="2025-09-17T08:29:19"/>
    <x v="66"/>
    <x v="1"/>
    <x v="15"/>
    <x v="1"/>
    <n v="0.30600000000000005"/>
    <n v="0.6120000000000001"/>
    <n v="0.91799999999999993"/>
  </r>
  <r>
    <d v="2025-09-17T08:29:19"/>
    <n v="1460669108"/>
    <s v="GOLD#"/>
    <s v="sell"/>
    <s v="0.01"/>
    <n v="3680.38"/>
    <n v="3679.1"/>
    <n v="3677.68"/>
    <s v="2025.09.17 08:40:00"/>
    <n v="3677.67"/>
    <n v="0"/>
    <n v="0"/>
    <n v="2.71"/>
    <s v="W"/>
    <d v="2025-09-17T00:00:00"/>
    <x v="15"/>
    <x v="3"/>
    <s v="Wed"/>
    <d v="2025-09-17T08:29:19"/>
    <x v="66"/>
    <x v="1"/>
    <x v="15"/>
    <x v="1"/>
    <n v="0.27100000000000002"/>
    <n v="0.54200000000000004"/>
    <n v="0.81299999999999994"/>
  </r>
  <r>
    <d v="2025-09-17T08:42:49"/>
    <n v="1460676887"/>
    <s v="GOLD#"/>
    <s v="sell"/>
    <s v="0.01"/>
    <n v="3677.89"/>
    <n v="3680.24"/>
    <n v="3674.74"/>
    <s v="2025.09.17 09:00:00"/>
    <n v="3680.25"/>
    <n v="0"/>
    <n v="0"/>
    <n v="-2.36"/>
    <s v="L"/>
    <d v="2025-09-17T00:00:00"/>
    <x v="15"/>
    <x v="4"/>
    <s v="Wed"/>
    <d v="2025-09-17T08:42:49"/>
    <x v="67"/>
    <x v="1"/>
    <x v="15"/>
    <x v="1"/>
    <n v="-0.23599999999999999"/>
    <n v="-0.47199999999999998"/>
    <n v="-0.70799999999999996"/>
  </r>
  <r>
    <d v="2025-09-17T08:42:49"/>
    <n v="1460676888"/>
    <s v="GOLD#"/>
    <s v="sell"/>
    <s v="0.01"/>
    <n v="3677.89"/>
    <n v="3676.66"/>
    <n v="3674.89"/>
    <s v="2025.09.17 09:14:03"/>
    <n v="3676.7"/>
    <n v="0"/>
    <n v="0"/>
    <n v="1.19"/>
    <s v="W"/>
    <d v="2025-09-17T00:00:00"/>
    <x v="15"/>
    <x v="2"/>
    <s v="Wed"/>
    <d v="2025-09-17T08:42:49"/>
    <x v="67"/>
    <x v="1"/>
    <x v="15"/>
    <x v="1"/>
    <n v="0.11899999999999999"/>
    <n v="0.23799999999999999"/>
    <n v="0.35699999999999998"/>
  </r>
  <r>
    <d v="2025-09-17T08:42:59"/>
    <n v="1460676930"/>
    <s v="GOLD#"/>
    <s v="sell"/>
    <s v="0.01"/>
    <n v="3677.99"/>
    <n v="3679.51"/>
    <n v="3675.01"/>
    <s v="2025.09.17 08:46:59"/>
    <n v="3679.54"/>
    <n v="0"/>
    <n v="0"/>
    <n v="-1.55"/>
    <s v="L"/>
    <d v="2025-09-17T00:00:00"/>
    <x v="15"/>
    <x v="3"/>
    <s v="Wed"/>
    <d v="2025-09-17T08:42:59"/>
    <x v="68"/>
    <x v="1"/>
    <x v="15"/>
    <x v="1"/>
    <n v="-0.15500000000000003"/>
    <n v="-0.31000000000000005"/>
    <n v="-0.46499999999999997"/>
  </r>
  <r>
    <d v="2025-09-17T08:42:59"/>
    <n v="1460676931"/>
    <s v="GOLD#"/>
    <s v="sell"/>
    <s v="0.01"/>
    <n v="3677.96"/>
    <n v="3679.49"/>
    <n v="3674.99"/>
    <s v="2025.09.17 08:46:59"/>
    <n v="3679.54"/>
    <n v="0"/>
    <n v="0"/>
    <n v="-1.58"/>
    <s v="L"/>
    <d v="2025-09-17T00:00:00"/>
    <x v="15"/>
    <x v="0"/>
    <s v="Wed"/>
    <d v="2025-09-17T08:42:59"/>
    <x v="68"/>
    <x v="1"/>
    <x v="15"/>
    <x v="1"/>
    <n v="-0.15800000000000003"/>
    <n v="-0.31600000000000006"/>
    <n v="-0.47399999999999998"/>
  </r>
  <r>
    <d v="2025-09-17T08:53:19"/>
    <n v="1460681120"/>
    <s v="GOLD#"/>
    <s v="sell"/>
    <s v="0.01"/>
    <n v="3678.48"/>
    <n v="3679.98"/>
    <n v="3675.48"/>
    <s v="2025.09.17 09:00:00"/>
    <n v="3680.06"/>
    <n v="0"/>
    <n v="0"/>
    <n v="-1.58"/>
    <s v="L"/>
    <d v="2025-09-17T00:00:00"/>
    <x v="15"/>
    <x v="0"/>
    <s v="Wed"/>
    <d v="2025-09-17T08:53:19"/>
    <x v="69"/>
    <x v="1"/>
    <x v="15"/>
    <x v="1"/>
    <n v="-0.15800000000000003"/>
    <n v="-0.31600000000000006"/>
    <n v="-0.47399999999999998"/>
  </r>
  <r>
    <d v="2025-09-17T08:53:19"/>
    <n v="1460681122"/>
    <s v="GOLD#"/>
    <s v="sell"/>
    <s v="0.01"/>
    <n v="3678.48"/>
    <n v="3679.98"/>
    <n v="3675.48"/>
    <s v="2025.09.17 09:00:00"/>
    <n v="3680.06"/>
    <n v="0"/>
    <n v="0"/>
    <n v="-1.58"/>
    <s v="L"/>
    <d v="2025-09-17T00:00:00"/>
    <x v="15"/>
    <x v="3"/>
    <s v="Wed"/>
    <d v="2025-09-17T08:53:19"/>
    <x v="69"/>
    <x v="1"/>
    <x v="15"/>
    <x v="1"/>
    <n v="-0.15800000000000003"/>
    <n v="-0.31600000000000006"/>
    <n v="-0.47399999999999998"/>
  </r>
  <r>
    <d v="2025-09-17T09:14:09"/>
    <n v="1460687718"/>
    <s v="GOLD#"/>
    <s v="sell"/>
    <s v="0.01"/>
    <n v="3676.55"/>
    <n v="3678.05"/>
    <n v="3673.55"/>
    <s v="2025.09.17 09:18:54"/>
    <n v="3678.22"/>
    <n v="0"/>
    <n v="0"/>
    <n v="-1.67"/>
    <s v="L"/>
    <d v="2025-09-17T00:00:00"/>
    <x v="0"/>
    <x v="3"/>
    <s v="Wed"/>
    <d v="2025-09-17T09:14:09"/>
    <x v="70"/>
    <x v="1"/>
    <x v="0"/>
    <x v="1"/>
    <n v="-0.16700000000000001"/>
    <n v="-0.33400000000000002"/>
    <n v="-0.501"/>
  </r>
  <r>
    <d v="2025-09-17T09:14:09"/>
    <n v="1460687719"/>
    <s v="GOLD#"/>
    <s v="sell"/>
    <s v="0.01"/>
    <n v="3676.55"/>
    <n v="3679.05"/>
    <n v="3673.55"/>
    <s v="2025.09.17 09:20:50"/>
    <n v="3679.07"/>
    <n v="0"/>
    <n v="0"/>
    <n v="-2.52"/>
    <s v="L"/>
    <d v="2025-09-17T00:00:00"/>
    <x v="0"/>
    <x v="4"/>
    <s v="Wed"/>
    <d v="2025-09-17T09:14:09"/>
    <x v="70"/>
    <x v="1"/>
    <x v="0"/>
    <x v="1"/>
    <n v="-0.252"/>
    <n v="-0.504"/>
    <n v="-0.75600000000000001"/>
  </r>
  <r>
    <d v="2025-09-17T09:14:09"/>
    <n v="1460687721"/>
    <s v="GOLD#"/>
    <s v="sell"/>
    <s v="0.01"/>
    <n v="3676.55"/>
    <n v="3675.84"/>
    <n v="3673.55"/>
    <s v="2025.09.17 09:34:49"/>
    <n v="3675.84"/>
    <n v="0"/>
    <n v="0"/>
    <n v="0.71"/>
    <s v="W"/>
    <d v="2025-09-17T00:00:00"/>
    <x v="0"/>
    <x v="2"/>
    <s v="Wed"/>
    <d v="2025-09-17T09:14:09"/>
    <x v="70"/>
    <x v="1"/>
    <x v="0"/>
    <x v="1"/>
    <n v="7.0999999999999994E-2"/>
    <n v="0.14199999999999999"/>
    <n v="0.21299999999999999"/>
  </r>
  <r>
    <d v="2025-09-17T09:14:09"/>
    <n v="1460687724"/>
    <s v="GOLD#"/>
    <s v="sell"/>
    <s v="0.01"/>
    <n v="3676.55"/>
    <n v="3678.05"/>
    <n v="3673.55"/>
    <s v="2025.09.17 09:18:54"/>
    <n v="3678.22"/>
    <n v="0"/>
    <n v="0"/>
    <n v="-1.67"/>
    <s v="L"/>
    <d v="2025-09-17T00:00:00"/>
    <x v="0"/>
    <x v="0"/>
    <s v="Wed"/>
    <d v="2025-09-17T09:14:09"/>
    <x v="70"/>
    <x v="1"/>
    <x v="0"/>
    <x v="1"/>
    <n v="-0.16700000000000001"/>
    <n v="-0.33400000000000002"/>
    <n v="-0.501"/>
  </r>
  <r>
    <d v="2025-09-17T09:34:48"/>
    <n v="1460695280"/>
    <s v="GOLD#"/>
    <s v="sell"/>
    <s v="0.01"/>
    <n v="3675.63"/>
    <n v="3674.06"/>
    <n v="3672.63"/>
    <s v="2025.09.17 09:43:33"/>
    <n v="3672.59"/>
    <n v="0"/>
    <n v="0"/>
    <n v="3.04"/>
    <s v="W"/>
    <d v="2025-09-17T00:00:00"/>
    <x v="0"/>
    <x v="4"/>
    <s v="Wed"/>
    <d v="2025-09-17T09:34:48"/>
    <x v="71"/>
    <x v="1"/>
    <x v="0"/>
    <x v="1"/>
    <n v="0.30400000000000005"/>
    <n v="0.6080000000000001"/>
    <n v="0.91199999999999992"/>
  </r>
  <r>
    <d v="2025-09-17T09:35:08"/>
    <n v="1460695368"/>
    <s v="GOLD#"/>
    <s v="sell"/>
    <s v="0.01"/>
    <n v="3675.49"/>
    <n v="3673.8"/>
    <n v="3672.49"/>
    <s v="2025.09.17 09:44:08"/>
    <n v="3672.48"/>
    <n v="0"/>
    <n v="0"/>
    <n v="3.01"/>
    <s v="W"/>
    <d v="2025-09-17T00:00:00"/>
    <x v="0"/>
    <x v="2"/>
    <s v="Wed"/>
    <d v="2025-09-17T09:35:08"/>
    <x v="72"/>
    <x v="1"/>
    <x v="0"/>
    <x v="1"/>
    <n v="0.30099999999999999"/>
    <n v="0.60199999999999998"/>
    <n v="0.90299999999999991"/>
  </r>
  <r>
    <d v="2025-09-17T09:36:08"/>
    <n v="1460695601"/>
    <s v="GOLD#"/>
    <s v="sell"/>
    <s v="0.01"/>
    <n v="3675.83"/>
    <n v="3675.02"/>
    <n v="3672.85"/>
    <s v="2025.09.17 09:40:10"/>
    <n v="3672.85"/>
    <n v="0"/>
    <n v="0"/>
    <n v="2.98"/>
    <s v="W"/>
    <d v="2025-09-17T00:00:00"/>
    <x v="0"/>
    <x v="3"/>
    <s v="Wed"/>
    <d v="2025-09-17T09:36:08"/>
    <x v="73"/>
    <x v="1"/>
    <x v="0"/>
    <x v="1"/>
    <n v="0.29799999999999999"/>
    <n v="0.59599999999999997"/>
    <n v="0.89400000000000002"/>
  </r>
  <r>
    <d v="2025-09-17T09:36:09"/>
    <n v="1460695603"/>
    <s v="GOLD#"/>
    <s v="sell"/>
    <s v="0.01"/>
    <n v="3675.83"/>
    <n v="3674.24"/>
    <n v="3672.83"/>
    <s v="2025.09.17 09:43:31"/>
    <n v="3672.73"/>
    <n v="0"/>
    <n v="0"/>
    <n v="3.1"/>
    <s v="W"/>
    <d v="2025-09-17T00:00:00"/>
    <x v="0"/>
    <x v="0"/>
    <s v="Wed"/>
    <d v="2025-09-17T09:36:09"/>
    <x v="74"/>
    <x v="1"/>
    <x v="0"/>
    <x v="1"/>
    <n v="0.31000000000000005"/>
    <n v="0.62000000000000011"/>
    <n v="0.92999999999999994"/>
  </r>
  <r>
    <d v="2025-09-17T09:46:38"/>
    <n v="1460702808"/>
    <s v="GOLD#"/>
    <s v="sell"/>
    <s v="0.01"/>
    <n v="3672.85"/>
    <n v="3675.92"/>
    <n v="3669.92"/>
    <s v="2025.09.17 09:51:35"/>
    <n v="3675.93"/>
    <n v="0"/>
    <n v="0"/>
    <n v="-3.08"/>
    <s v="L"/>
    <d v="2025-09-17T00:00:00"/>
    <x v="0"/>
    <x v="2"/>
    <s v="Wed"/>
    <d v="2025-09-17T09:46:38"/>
    <x v="75"/>
    <x v="1"/>
    <x v="0"/>
    <x v="1"/>
    <n v="-0.30800000000000005"/>
    <n v="-0.6160000000000001"/>
    <n v="-0.92399999999999993"/>
  </r>
  <r>
    <d v="2025-09-17T09:46:39"/>
    <n v="1460702810"/>
    <s v="GOLD#"/>
    <s v="sell"/>
    <s v="0.01"/>
    <n v="3672.85"/>
    <n v="3675.35"/>
    <n v="3669.85"/>
    <s v="2025.09.17 09:51:14"/>
    <n v="3675.39"/>
    <n v="0"/>
    <n v="0"/>
    <n v="-2.54"/>
    <s v="L"/>
    <d v="2025-09-17T00:00:00"/>
    <x v="0"/>
    <x v="4"/>
    <s v="Wed"/>
    <d v="2025-09-17T09:46:39"/>
    <x v="76"/>
    <x v="1"/>
    <x v="0"/>
    <x v="1"/>
    <n v="-0.254"/>
    <n v="-0.50800000000000001"/>
    <n v="-0.76200000000000001"/>
  </r>
  <r>
    <d v="2025-09-17T09:47:48"/>
    <n v="1460703274"/>
    <s v="GOLD#"/>
    <s v="sell"/>
    <s v="0.01"/>
    <n v="3673.5"/>
    <n v="3672.97"/>
    <n v="3670.57"/>
    <s v="2025.09.17 09:49:27"/>
    <n v="3672.97"/>
    <n v="0"/>
    <n v="0"/>
    <n v="0.53"/>
    <s v="W"/>
    <d v="2025-09-17T00:00:00"/>
    <x v="0"/>
    <x v="3"/>
    <s v="Wed"/>
    <d v="2025-09-17T09:47:48"/>
    <x v="77"/>
    <x v="1"/>
    <x v="0"/>
    <x v="1"/>
    <n v="5.3000000000000005E-2"/>
    <n v="0.10600000000000001"/>
    <n v="0.159"/>
  </r>
  <r>
    <d v="2025-09-17T09:47:49"/>
    <n v="1460703276"/>
    <s v="GOLD#"/>
    <s v="sell"/>
    <s v="0.01"/>
    <n v="3673.5"/>
    <n v="3672.97"/>
    <n v="3670.5"/>
    <s v="2025.09.17 09:49:27"/>
    <n v="3672.97"/>
    <n v="0"/>
    <n v="0"/>
    <n v="0.53"/>
    <s v="W"/>
    <d v="2025-09-17T00:00:00"/>
    <x v="0"/>
    <x v="0"/>
    <s v="Wed"/>
    <d v="2025-09-17T09:47:49"/>
    <x v="78"/>
    <x v="1"/>
    <x v="0"/>
    <x v="1"/>
    <n v="5.3000000000000005E-2"/>
    <n v="0.10600000000000001"/>
    <n v="0.159"/>
  </r>
  <r>
    <d v="2025-09-17T10:06:18"/>
    <n v="1460712715"/>
    <s v="GOLD#"/>
    <s v="sell"/>
    <s v="0.01"/>
    <n v="3673.47"/>
    <n v="3672.2"/>
    <n v="3670.52"/>
    <s v="2025.09.17 10:16:11"/>
    <n v="3670.42"/>
    <n v="0"/>
    <n v="0"/>
    <n v="3.05"/>
    <s v="W"/>
    <d v="2025-09-17T00:00:00"/>
    <x v="1"/>
    <x v="4"/>
    <s v="Wed"/>
    <d v="2025-09-17T10:06:18"/>
    <x v="79"/>
    <x v="1"/>
    <x v="1"/>
    <x v="1"/>
    <n v="0.30499999999999999"/>
    <n v="0.61"/>
    <n v="0.91499999999999992"/>
  </r>
  <r>
    <d v="2025-09-17T10:06:19"/>
    <n v="1460712718"/>
    <s v="GOLD#"/>
    <s v="sell"/>
    <s v="0.01"/>
    <n v="3673.46"/>
    <n v="3672.21"/>
    <n v="3670.47"/>
    <s v="2025.09.17 10:16:11"/>
    <n v="3670.42"/>
    <n v="0"/>
    <n v="0"/>
    <n v="3.04"/>
    <s v="W"/>
    <d v="2025-09-17T00:00:00"/>
    <x v="1"/>
    <x v="2"/>
    <s v="Wed"/>
    <d v="2025-09-17T10:06:19"/>
    <x v="80"/>
    <x v="1"/>
    <x v="1"/>
    <x v="1"/>
    <n v="0.30400000000000005"/>
    <n v="0.6080000000000001"/>
    <n v="0.91199999999999992"/>
  </r>
  <r>
    <d v="2025-09-17T10:06:38"/>
    <n v="1460712903"/>
    <s v="GOLD#"/>
    <s v="sell"/>
    <s v="0.01"/>
    <n v="3673.8"/>
    <n v="3675.3"/>
    <n v="3670.8"/>
    <s v="2025.09.17 10:08:21"/>
    <n v="3675.3"/>
    <n v="0"/>
    <n v="0"/>
    <n v="-1.5"/>
    <s v="L"/>
    <d v="2025-09-17T00:00:00"/>
    <x v="1"/>
    <x v="0"/>
    <s v="Wed"/>
    <d v="2025-09-17T10:06:38"/>
    <x v="81"/>
    <x v="1"/>
    <x v="1"/>
    <x v="1"/>
    <n v="-0.15000000000000002"/>
    <n v="-0.30000000000000004"/>
    <n v="-0.44999999999999996"/>
  </r>
  <r>
    <d v="2025-09-17T10:20:38"/>
    <n v="1460719187"/>
    <s v="GOLD#"/>
    <s v="sell"/>
    <s v="0.01"/>
    <n v="3670.58"/>
    <n v="3670.17"/>
    <n v="3667.58"/>
    <s v="2025.09.17 10:29:43"/>
    <n v="3667"/>
    <n v="0"/>
    <n v="0"/>
    <n v="3.58"/>
    <s v="W"/>
    <d v="2025-09-17T00:00:00"/>
    <x v="1"/>
    <x v="4"/>
    <s v="Wed"/>
    <d v="2025-09-17T10:20:38"/>
    <x v="82"/>
    <x v="1"/>
    <x v="1"/>
    <x v="1"/>
    <n v="0.35800000000000004"/>
    <n v="0.71600000000000008"/>
    <n v="1.0740000000000001"/>
  </r>
  <r>
    <d v="2025-09-17T10:20:39"/>
    <n v="1460719190"/>
    <s v="GOLD#"/>
    <s v="sell"/>
    <s v="0.01"/>
    <n v="3670.61"/>
    <n v="3670.15"/>
    <n v="3667.58"/>
    <s v="2025.09.17 10:29:43"/>
    <n v="3667"/>
    <n v="0"/>
    <n v="0"/>
    <n v="3.61"/>
    <s v="W"/>
    <d v="2025-09-17T00:00:00"/>
    <x v="1"/>
    <x v="2"/>
    <s v="Wed"/>
    <d v="2025-09-17T10:20:39"/>
    <x v="83"/>
    <x v="1"/>
    <x v="1"/>
    <x v="1"/>
    <n v="0.36099999999999999"/>
    <n v="0.72199999999999998"/>
    <n v="1.083"/>
  </r>
  <r>
    <d v="2025-09-17T10:20:58"/>
    <n v="1460719324"/>
    <s v="GOLD#"/>
    <s v="sell"/>
    <s v="0.01"/>
    <n v="3670.87"/>
    <n v="3670.48"/>
    <n v="3667.86"/>
    <s v="2025.09.17 10:29:37"/>
    <n v="3667.77"/>
    <n v="0"/>
    <n v="0"/>
    <n v="3.1"/>
    <s v="W"/>
    <d v="2025-09-17T00:00:00"/>
    <x v="1"/>
    <x v="3"/>
    <s v="Wed"/>
    <d v="2025-09-17T10:20:58"/>
    <x v="84"/>
    <x v="1"/>
    <x v="1"/>
    <x v="1"/>
    <n v="0.31000000000000005"/>
    <n v="0.62000000000000011"/>
    <n v="0.92999999999999994"/>
  </r>
  <r>
    <d v="2025-09-17T10:20:59"/>
    <n v="1460719325"/>
    <s v="GOLD#"/>
    <s v="sell"/>
    <s v="0.01"/>
    <n v="3670.87"/>
    <n v="3670.48"/>
    <n v="3667.87"/>
    <s v="2025.09.17 10:29:37"/>
    <n v="3667.77"/>
    <n v="0"/>
    <n v="0"/>
    <n v="3.1"/>
    <s v="W"/>
    <d v="2025-09-17T00:00:00"/>
    <x v="1"/>
    <x v="0"/>
    <s v="Wed"/>
    <d v="2025-09-17T10:20:59"/>
    <x v="85"/>
    <x v="1"/>
    <x v="1"/>
    <x v="1"/>
    <n v="0.31000000000000005"/>
    <n v="0.62000000000000011"/>
    <n v="0.92999999999999994"/>
  </r>
  <r>
    <d v="2025-09-17T10:33:48"/>
    <n v="1460725718"/>
    <s v="GOLD#"/>
    <s v="sell"/>
    <s v="0.01"/>
    <n v="3669.11"/>
    <n v="3667.56"/>
    <n v="3666.11"/>
    <s v="2025.09.17 11:01:35"/>
    <n v="3666.09"/>
    <n v="0"/>
    <n v="0"/>
    <n v="3.02"/>
    <s v="W"/>
    <d v="2025-09-17T00:00:00"/>
    <x v="1"/>
    <x v="2"/>
    <s v="Wed"/>
    <d v="2025-09-17T10:33:48"/>
    <x v="86"/>
    <x v="1"/>
    <x v="1"/>
    <x v="1"/>
    <n v="0.30200000000000005"/>
    <n v="0.60400000000000009"/>
    <n v="0.90599999999999992"/>
  </r>
  <r>
    <d v="2025-09-17T10:33:49"/>
    <n v="1460725719"/>
    <s v="GOLD#"/>
    <s v="sell"/>
    <s v="0.01"/>
    <n v="3669.1"/>
    <n v="3667.56"/>
    <n v="3666.11"/>
    <s v="2025.09.17 11:01:35"/>
    <n v="3666.09"/>
    <n v="0"/>
    <n v="0"/>
    <n v="3.01"/>
    <s v="W"/>
    <d v="2025-09-17T00:00:00"/>
    <x v="1"/>
    <x v="4"/>
    <s v="Wed"/>
    <d v="2025-09-17T10:33:49"/>
    <x v="87"/>
    <x v="1"/>
    <x v="1"/>
    <x v="1"/>
    <n v="0.30099999999999999"/>
    <n v="0.60199999999999998"/>
    <n v="0.90299999999999991"/>
  </r>
  <r>
    <d v="2025-09-17T11:04:48"/>
    <n v="1460738620"/>
    <s v="GOLD#"/>
    <s v="sell"/>
    <s v="0.01"/>
    <n v="3666.43"/>
    <n v="3665.17"/>
    <n v="3663.41"/>
    <s v="2025.09.17 11:17:12"/>
    <n v="3665.19"/>
    <n v="0"/>
    <n v="0"/>
    <n v="1.24"/>
    <s v="W"/>
    <d v="2025-09-17T00:00:00"/>
    <x v="2"/>
    <x v="4"/>
    <s v="Wed"/>
    <d v="2025-09-17T11:04:48"/>
    <x v="88"/>
    <x v="1"/>
    <x v="2"/>
    <x v="1"/>
    <n v="0.124"/>
    <n v="0.248"/>
    <n v="0.372"/>
  </r>
  <r>
    <d v="2025-09-17T11:04:48"/>
    <n v="1460738622"/>
    <s v="GOLD#"/>
    <s v="sell"/>
    <s v="0.01"/>
    <n v="3666.45"/>
    <n v="3665.32"/>
    <n v="3663.43"/>
    <s v="2025.09.17 11:17:39"/>
    <n v="3665.38"/>
    <n v="0"/>
    <n v="0"/>
    <n v="1.07"/>
    <s v="W"/>
    <d v="2025-09-17T00:00:00"/>
    <x v="2"/>
    <x v="2"/>
    <s v="Wed"/>
    <d v="2025-09-17T11:04:48"/>
    <x v="88"/>
    <x v="1"/>
    <x v="2"/>
    <x v="1"/>
    <n v="0.10700000000000001"/>
    <n v="0.21400000000000002"/>
    <n v="0.32100000000000001"/>
  </r>
  <r>
    <d v="2025-09-17T11:17:18"/>
    <n v="1460742911"/>
    <s v="GOLD#"/>
    <s v="sell"/>
    <s v="0.01"/>
    <n v="3664.79"/>
    <n v="3667.29"/>
    <n v="3661.79"/>
    <s v="2025.09.17 11:30:07"/>
    <n v="3667.3"/>
    <n v="0"/>
    <n v="0"/>
    <n v="-2.5099999999999998"/>
    <s v="L"/>
    <d v="2025-09-17T00:00:00"/>
    <x v="2"/>
    <x v="4"/>
    <s v="Wed"/>
    <d v="2025-09-17T11:17:18"/>
    <x v="89"/>
    <x v="1"/>
    <x v="2"/>
    <x v="1"/>
    <n v="-0.251"/>
    <n v="-0.502"/>
    <n v="-0.75299999999999989"/>
  </r>
  <r>
    <d v="2025-09-17T11:17:48"/>
    <n v="1460743139"/>
    <s v="GOLD#"/>
    <s v="sell"/>
    <s v="0.01"/>
    <n v="3665.25"/>
    <n v="3664.91"/>
    <n v="3662.24"/>
    <s v="2025.09.17 11:25:15"/>
    <n v="3664.94"/>
    <n v="0"/>
    <n v="0"/>
    <n v="0.31"/>
    <s v="W"/>
    <d v="2025-09-17T00:00:00"/>
    <x v="2"/>
    <x v="2"/>
    <s v="Wed"/>
    <d v="2025-09-17T11:17:48"/>
    <x v="90"/>
    <x v="1"/>
    <x v="2"/>
    <x v="1"/>
    <n v="3.1E-2"/>
    <n v="6.2E-2"/>
    <n v="9.2999999999999999E-2"/>
  </r>
  <r>
    <d v="2025-09-17T11:25:18"/>
    <n v="1460745864"/>
    <s v="GOLD#"/>
    <s v="sell"/>
    <s v="0.01"/>
    <n v="3664.56"/>
    <n v="3667.55"/>
    <n v="3661.55"/>
    <s v="2025.09.17 11:32:05"/>
    <n v="3667.55"/>
    <n v="0"/>
    <n v="0"/>
    <n v="-2.99"/>
    <s v="L"/>
    <d v="2025-09-17T00:00:00"/>
    <x v="2"/>
    <x v="2"/>
    <s v="Wed"/>
    <d v="2025-09-17T11:25:18"/>
    <x v="91"/>
    <x v="1"/>
    <x v="2"/>
    <x v="1"/>
    <n v="-0.29900000000000004"/>
    <n v="-0.59800000000000009"/>
    <n v="-0.89700000000000002"/>
  </r>
  <r>
    <d v="2025-09-17T11:33:48"/>
    <n v="1460749183"/>
    <s v="GOLD#"/>
    <s v="buy"/>
    <s v="0.01"/>
    <n v="3666.89"/>
    <n v="3663.89"/>
    <n v="3669.89"/>
    <s v="2025.09.17 11:37:24"/>
    <n v="3663.83"/>
    <n v="0"/>
    <n v="0"/>
    <n v="-3.06"/>
    <s v="L"/>
    <d v="2025-09-17T00:00:00"/>
    <x v="2"/>
    <x v="2"/>
    <s v="Wed"/>
    <d v="2025-09-17T11:33:48"/>
    <x v="92"/>
    <x v="1"/>
    <x v="2"/>
    <x v="1"/>
    <n v="-0.30600000000000005"/>
    <n v="-0.6120000000000001"/>
    <n v="-0.91799999999999993"/>
  </r>
  <r>
    <d v="2025-09-17T11:33:48"/>
    <n v="1460749185"/>
    <s v="GOLD#"/>
    <s v="buy"/>
    <s v="0.01"/>
    <n v="3666.84"/>
    <n v="3664.39"/>
    <n v="3669.89"/>
    <s v="2025.09.17 11:37:14"/>
    <n v="3664.36"/>
    <n v="0"/>
    <n v="0"/>
    <n v="-2.48"/>
    <s v="L"/>
    <d v="2025-09-17T00:00:00"/>
    <x v="2"/>
    <x v="4"/>
    <s v="Wed"/>
    <d v="2025-09-17T11:33:48"/>
    <x v="92"/>
    <x v="1"/>
    <x v="2"/>
    <x v="1"/>
    <n v="-0.248"/>
    <n v="-0.496"/>
    <n v="-0.74399999999999999"/>
  </r>
  <r>
    <d v="2025-09-17T11:40:08"/>
    <n v="1460752713"/>
    <s v="GOLD#"/>
    <s v="sell"/>
    <s v="0.01"/>
    <n v="3665.03"/>
    <n v="3664.33"/>
    <n v="3662.03"/>
    <s v="2025.09.17 11:43:00"/>
    <n v="3664.36"/>
    <n v="0"/>
    <n v="0"/>
    <n v="0.67"/>
    <s v="W"/>
    <d v="2025-09-17T00:00:00"/>
    <x v="2"/>
    <x v="2"/>
    <s v="Wed"/>
    <d v="2025-09-17T11:40:08"/>
    <x v="93"/>
    <x v="1"/>
    <x v="2"/>
    <x v="1"/>
    <n v="6.7000000000000004E-2"/>
    <n v="0.13400000000000001"/>
    <n v="0.20100000000000001"/>
  </r>
  <r>
    <d v="2025-09-17T11:40:08"/>
    <n v="1460752715"/>
    <s v="GOLD#"/>
    <s v="sell"/>
    <s v="0.01"/>
    <n v="3665.04"/>
    <n v="3664.33"/>
    <n v="3662.03"/>
    <s v="2025.09.17 11:43:00"/>
    <n v="3664.36"/>
    <n v="0"/>
    <n v="0"/>
    <n v="0.68"/>
    <s v="W"/>
    <d v="2025-09-17T00:00:00"/>
    <x v="2"/>
    <x v="4"/>
    <s v="Wed"/>
    <d v="2025-09-17T11:40:08"/>
    <x v="93"/>
    <x v="1"/>
    <x v="2"/>
    <x v="1"/>
    <n v="6.8000000000000005E-2"/>
    <n v="0.13600000000000001"/>
    <n v="0.20400000000000001"/>
  </r>
  <r>
    <d v="2025-09-17T11:44:48"/>
    <n v="1460755615"/>
    <s v="GOLD#"/>
    <s v="sell"/>
    <s v="0.01"/>
    <n v="3663.91"/>
    <n v="3666.48"/>
    <n v="3660.98"/>
    <s v="2025.09.17 11:47:14"/>
    <n v="3666.54"/>
    <n v="0"/>
    <n v="0"/>
    <n v="-2.63"/>
    <s v="L"/>
    <d v="2025-09-17T00:00:00"/>
    <x v="2"/>
    <x v="4"/>
    <s v="Wed"/>
    <d v="2025-09-17T11:44:48"/>
    <x v="94"/>
    <x v="1"/>
    <x v="2"/>
    <x v="1"/>
    <n v="-0.26300000000000001"/>
    <n v="-0.52600000000000002"/>
    <n v="-0.78899999999999992"/>
  </r>
  <r>
    <d v="2025-09-17T11:44:48"/>
    <n v="1460755618"/>
    <s v="GOLD#"/>
    <s v="sell"/>
    <s v="0.01"/>
    <n v="3663.91"/>
    <n v="3666.91"/>
    <n v="3660.91"/>
    <s v="2025.09.17 11:48:46"/>
    <n v="3666.94"/>
    <n v="0"/>
    <n v="0"/>
    <n v="-3.03"/>
    <s v="L"/>
    <d v="2025-09-17T00:00:00"/>
    <x v="2"/>
    <x v="2"/>
    <s v="Wed"/>
    <d v="2025-09-17T11:44:48"/>
    <x v="94"/>
    <x v="1"/>
    <x v="2"/>
    <x v="1"/>
    <n v="-0.30299999999999999"/>
    <n v="-0.60599999999999998"/>
    <n v="-0.90899999999999992"/>
  </r>
  <r>
    <d v="2025-09-17T12:20:08"/>
    <n v="1460768649"/>
    <s v="GOLD#"/>
    <s v="buy"/>
    <s v="0.01"/>
    <n v="3669.22"/>
    <n v="3669.27"/>
    <n v="3672.24"/>
    <s v="2025.09.17 12:23:57"/>
    <n v="3669.27"/>
    <n v="0"/>
    <n v="0"/>
    <n v="0.05"/>
    <s v="W"/>
    <d v="2025-09-17T00:00:00"/>
    <x v="3"/>
    <x v="2"/>
    <s v="Wed"/>
    <d v="2025-09-17T12:20:08"/>
    <x v="95"/>
    <x v="1"/>
    <x v="3"/>
    <x v="1"/>
    <n v="5.000000000000001E-3"/>
    <n v="1.0000000000000002E-2"/>
    <n v="1.4999999999999999E-2"/>
  </r>
  <r>
    <d v="2025-09-17T12:20:08"/>
    <n v="1460768654"/>
    <s v="GOLD#"/>
    <s v="buy"/>
    <s v="0.01"/>
    <n v="3669.18"/>
    <n v="3669.26"/>
    <n v="3672.22"/>
    <s v="2025.09.17 12:23:57"/>
    <n v="3669.24"/>
    <n v="0"/>
    <n v="0"/>
    <n v="0.06"/>
    <s v="W"/>
    <d v="2025-09-17T00:00:00"/>
    <x v="3"/>
    <x v="4"/>
    <s v="Wed"/>
    <d v="2025-09-17T12:20:08"/>
    <x v="95"/>
    <x v="1"/>
    <x v="3"/>
    <x v="1"/>
    <n v="6.0000000000000001E-3"/>
    <n v="1.2E-2"/>
    <n v="1.7999999999999999E-2"/>
  </r>
  <r>
    <d v="2025-09-17T12:20:09"/>
    <n v="1460768662"/>
    <s v="GOLD#"/>
    <s v="buy"/>
    <s v="0.01"/>
    <n v="3669.12"/>
    <n v="3669.29"/>
    <n v="3672.22"/>
    <s v="2025.09.17 12:23:57"/>
    <n v="3669.27"/>
    <n v="0"/>
    <n v="0"/>
    <n v="0.15"/>
    <s v="W"/>
    <d v="2025-09-17T00:00:00"/>
    <x v="3"/>
    <x v="3"/>
    <s v="Wed"/>
    <d v="2025-09-17T12:20:09"/>
    <x v="96"/>
    <x v="1"/>
    <x v="3"/>
    <x v="1"/>
    <n v="1.4999999999999999E-2"/>
    <n v="0.03"/>
    <n v="4.4999999999999998E-2"/>
  </r>
  <r>
    <d v="2025-09-17T12:23:58"/>
    <n v="1460770225"/>
    <s v="GOLD#"/>
    <s v="buy"/>
    <s v="0.01"/>
    <n v="3669.39"/>
    <n v="3667.91"/>
    <n v="3672.41"/>
    <s v="2025.09.17 12:33:04"/>
    <n v="3667.89"/>
    <n v="0"/>
    <n v="0"/>
    <n v="-1.5"/>
    <s v="L"/>
    <d v="2025-09-17T00:00:00"/>
    <x v="3"/>
    <x v="3"/>
    <s v="Wed"/>
    <d v="2025-09-17T12:23:58"/>
    <x v="97"/>
    <x v="1"/>
    <x v="3"/>
    <x v="1"/>
    <n v="-0.15000000000000002"/>
    <n v="-0.30000000000000004"/>
    <n v="-0.44999999999999996"/>
  </r>
  <r>
    <d v="2025-09-17T12:24:08"/>
    <n v="1460770320"/>
    <s v="GOLD#"/>
    <s v="buy"/>
    <s v="0.01"/>
    <n v="3669.4"/>
    <n v="3666.9"/>
    <n v="3672.4"/>
    <s v="2025.09.17 13:05:39"/>
    <n v="3666.89"/>
    <n v="0"/>
    <n v="0"/>
    <n v="-2.5099999999999998"/>
    <s v="L"/>
    <d v="2025-09-17T00:00:00"/>
    <x v="3"/>
    <x v="4"/>
    <s v="Wed"/>
    <d v="2025-09-17T12:24:08"/>
    <x v="98"/>
    <x v="1"/>
    <x v="3"/>
    <x v="1"/>
    <n v="-0.251"/>
    <n v="-0.502"/>
    <n v="-0.75299999999999989"/>
  </r>
  <r>
    <d v="2025-09-17T12:24:08"/>
    <n v="1460770321"/>
    <s v="GOLD#"/>
    <s v="buy"/>
    <s v="0.01"/>
    <n v="3669.39"/>
    <n v="3666.4"/>
    <n v="3672.4"/>
    <s v="2025.09.17 13:05:50"/>
    <n v="3666.34"/>
    <n v="0"/>
    <n v="0"/>
    <n v="-3.05"/>
    <s v="L"/>
    <d v="2025-09-17T00:00:00"/>
    <x v="3"/>
    <x v="2"/>
    <s v="Wed"/>
    <d v="2025-09-17T12:24:08"/>
    <x v="98"/>
    <x v="1"/>
    <x v="3"/>
    <x v="1"/>
    <n v="-0.30499999999999999"/>
    <n v="-0.61"/>
    <n v="-0.91499999999999992"/>
  </r>
  <r>
    <d v="2025-09-17T13:13:48"/>
    <n v="1460791387"/>
    <s v="GOLD#"/>
    <s v="sell"/>
    <s v="0.01"/>
    <n v="3663.91"/>
    <n v="3666.47"/>
    <n v="3660.97"/>
    <s v="2025.09.17 13:15:26"/>
    <n v="3666.51"/>
    <n v="0"/>
    <n v="0"/>
    <n v="-2.6"/>
    <s v="L"/>
    <d v="2025-09-17T00:00:00"/>
    <x v="4"/>
    <x v="4"/>
    <s v="Wed"/>
    <d v="2025-09-17T13:13:48"/>
    <x v="99"/>
    <x v="1"/>
    <x v="4"/>
    <x v="1"/>
    <n v="-0.26"/>
    <n v="-0.52"/>
    <n v="-0.78"/>
  </r>
  <r>
    <d v="2025-09-17T13:13:48"/>
    <n v="1460791397"/>
    <s v="GOLD#"/>
    <s v="sell"/>
    <s v="0.01"/>
    <n v="3663.83"/>
    <n v="3666.91"/>
    <n v="3660.91"/>
    <s v="2025.09.17 13:15:39"/>
    <n v="3666.91"/>
    <n v="0"/>
    <n v="0"/>
    <n v="-3.08"/>
    <s v="L"/>
    <d v="2025-09-17T00:00:00"/>
    <x v="4"/>
    <x v="2"/>
    <s v="Wed"/>
    <d v="2025-09-17T13:13:48"/>
    <x v="99"/>
    <x v="1"/>
    <x v="4"/>
    <x v="1"/>
    <n v="-0.30800000000000005"/>
    <n v="-0.6160000000000001"/>
    <n v="-0.92399999999999993"/>
  </r>
  <r>
    <d v="2025-09-17T13:36:08"/>
    <n v="1460799779"/>
    <s v="GOLD#"/>
    <s v="sell"/>
    <s v="0.01"/>
    <n v="3665.37"/>
    <n v="3665.28"/>
    <n v="3662.37"/>
    <s v="2025.09.17 13:50:07"/>
    <n v="3662.35"/>
    <n v="0"/>
    <n v="0"/>
    <n v="3.02"/>
    <s v="W"/>
    <d v="2025-09-17T00:00:00"/>
    <x v="4"/>
    <x v="4"/>
    <s v="Wed"/>
    <d v="2025-09-17T13:36:08"/>
    <x v="100"/>
    <x v="1"/>
    <x v="4"/>
    <x v="1"/>
    <n v="0.30200000000000005"/>
    <n v="0.60400000000000009"/>
    <n v="0.90599999999999992"/>
  </r>
  <r>
    <d v="2025-09-17T13:36:08"/>
    <n v="1460799780"/>
    <s v="GOLD#"/>
    <s v="sell"/>
    <s v="0.01"/>
    <n v="3665.37"/>
    <n v="3665.28"/>
    <n v="3662.37"/>
    <s v="2025.09.17 13:50:07"/>
    <n v="3662.35"/>
    <n v="0"/>
    <n v="0"/>
    <n v="3.02"/>
    <s v="W"/>
    <d v="2025-09-17T00:00:00"/>
    <x v="4"/>
    <x v="2"/>
    <s v="Wed"/>
    <d v="2025-09-17T13:36:08"/>
    <x v="100"/>
    <x v="1"/>
    <x v="4"/>
    <x v="1"/>
    <n v="0.30200000000000005"/>
    <n v="0.60400000000000009"/>
    <n v="0.90599999999999992"/>
  </r>
  <r>
    <d v="2025-09-17T13:52:18"/>
    <n v="1460805464"/>
    <s v="GOLD#"/>
    <s v="sell"/>
    <s v="0.01"/>
    <n v="3663.3"/>
    <n v="3662.33"/>
    <n v="3659.9"/>
    <s v="2025.09.17 13:57:49"/>
    <n v="3662.38"/>
    <n v="0"/>
    <n v="0"/>
    <n v="0.92"/>
    <s v="W"/>
    <d v="2025-09-17T00:00:00"/>
    <x v="4"/>
    <x v="5"/>
    <s v="Wed"/>
    <d v="2025-09-17T13:52:18"/>
    <x v="101"/>
    <x v="1"/>
    <x v="4"/>
    <x v="1"/>
    <n v="9.2000000000000012E-2"/>
    <n v="0.18400000000000002"/>
    <n v="0.27600000000000002"/>
  </r>
  <r>
    <d v="2025-09-17T13:52:18"/>
    <n v="1460805466"/>
    <s v="GOLD#"/>
    <s v="sell"/>
    <s v="0.01"/>
    <n v="3663.06"/>
    <n v="3662.33"/>
    <n v="3660.3"/>
    <s v="2025.09.17 13:57:49"/>
    <n v="3662.38"/>
    <n v="0"/>
    <n v="0"/>
    <n v="0.68"/>
    <s v="W"/>
    <d v="2025-09-17T00:00:00"/>
    <x v="4"/>
    <x v="4"/>
    <s v="Wed"/>
    <d v="2025-09-17T13:52:18"/>
    <x v="101"/>
    <x v="1"/>
    <x v="4"/>
    <x v="1"/>
    <n v="6.8000000000000005E-2"/>
    <n v="0.13600000000000001"/>
    <n v="0.20400000000000001"/>
  </r>
  <r>
    <d v="2025-09-17T13:52:18"/>
    <n v="1460805470"/>
    <s v="GOLD#"/>
    <s v="sell"/>
    <s v="0.01"/>
    <n v="3662.98"/>
    <n v="3662.33"/>
    <n v="3660.3"/>
    <s v="2025.09.17 13:57:49"/>
    <n v="3662.38"/>
    <n v="0"/>
    <n v="0"/>
    <n v="0.6"/>
    <s v="W"/>
    <d v="2025-09-17T00:00:00"/>
    <x v="4"/>
    <x v="2"/>
    <s v="Wed"/>
    <d v="2025-09-17T13:52:18"/>
    <x v="101"/>
    <x v="1"/>
    <x v="4"/>
    <x v="1"/>
    <n v="0.06"/>
    <n v="0.12"/>
    <n v="0.18"/>
  </r>
  <r>
    <d v="2025-09-17T13:59:28"/>
    <n v="1460808619"/>
    <s v="GOLD#"/>
    <s v="sell"/>
    <s v="0.01"/>
    <n v="3661.72"/>
    <n v="3661.45"/>
    <n v="3658.72"/>
    <s v="2025.09.17 14:03:01"/>
    <n v="3661.47"/>
    <n v="0"/>
    <n v="0"/>
    <n v="0.25"/>
    <s v="W"/>
    <d v="2025-09-17T00:00:00"/>
    <x v="4"/>
    <x v="2"/>
    <s v="Wed"/>
    <d v="2025-09-17T13:59:28"/>
    <x v="102"/>
    <x v="1"/>
    <x v="4"/>
    <x v="1"/>
    <n v="2.5000000000000001E-2"/>
    <n v="0.05"/>
    <n v="7.4999999999999997E-2"/>
  </r>
  <r>
    <d v="2025-09-17T13:59:28"/>
    <n v="1460808621"/>
    <s v="GOLD#"/>
    <s v="sell"/>
    <s v="0.01"/>
    <n v="3661.87"/>
    <n v="3661.4"/>
    <n v="3658.22"/>
    <s v="2025.09.17 14:03:01"/>
    <n v="3661.47"/>
    <n v="0"/>
    <n v="0"/>
    <n v="0.4"/>
    <s v="W"/>
    <d v="2025-09-17T00:00:00"/>
    <x v="4"/>
    <x v="5"/>
    <s v="Wed"/>
    <d v="2025-09-17T13:59:28"/>
    <x v="102"/>
    <x v="1"/>
    <x v="4"/>
    <x v="1"/>
    <n v="4.0000000000000008E-2"/>
    <n v="8.0000000000000016E-2"/>
    <n v="0.12"/>
  </r>
  <r>
    <d v="2025-09-17T13:59:28"/>
    <n v="1460808624"/>
    <s v="GOLD#"/>
    <s v="sell"/>
    <s v="0.01"/>
    <n v="3661.9"/>
    <n v="3661.4"/>
    <n v="3658.72"/>
    <s v="2025.09.17 14:03:01"/>
    <n v="3661.47"/>
    <n v="0"/>
    <n v="0"/>
    <n v="0.43"/>
    <s v="W"/>
    <d v="2025-09-17T00:00:00"/>
    <x v="4"/>
    <x v="4"/>
    <s v="Wed"/>
    <d v="2025-09-17T13:59:28"/>
    <x v="102"/>
    <x v="1"/>
    <x v="4"/>
    <x v="1"/>
    <n v="4.3000000000000003E-2"/>
    <n v="8.6000000000000007E-2"/>
    <n v="0.129"/>
  </r>
  <r>
    <d v="2025-09-17T14:03:08"/>
    <n v="1460810941"/>
    <s v="GOLD#"/>
    <s v="sell"/>
    <s v="0.01"/>
    <n v="3660.98"/>
    <n v="3663.97"/>
    <n v="3657.97"/>
    <s v="2025.09.17 14:12:17"/>
    <n v="3664.14"/>
    <n v="0"/>
    <n v="0"/>
    <n v="-3.16"/>
    <s v="L"/>
    <d v="2025-09-17T00:00:00"/>
    <x v="16"/>
    <x v="2"/>
    <s v="Wed"/>
    <d v="2025-09-17T14:03:08"/>
    <x v="103"/>
    <x v="1"/>
    <x v="16"/>
    <x v="1"/>
    <n v="-0.31600000000000006"/>
    <n v="-0.63200000000000012"/>
    <n v="-0.94799999999999995"/>
  </r>
  <r>
    <d v="2025-09-17T14:03:08"/>
    <n v="1460810945"/>
    <s v="GOLD#"/>
    <s v="sell"/>
    <s v="0.01"/>
    <n v="3660.99"/>
    <n v="3663.98"/>
    <n v="3657.48"/>
    <s v="2025.09.17 14:12:17"/>
    <n v="3664.14"/>
    <n v="0"/>
    <n v="0"/>
    <n v="-3.15"/>
    <s v="L"/>
    <d v="2025-09-17T00:00:00"/>
    <x v="16"/>
    <x v="5"/>
    <s v="Wed"/>
    <d v="2025-09-17T14:03:08"/>
    <x v="103"/>
    <x v="1"/>
    <x v="16"/>
    <x v="1"/>
    <n v="-0.315"/>
    <n v="-0.63"/>
    <n v="-0.94499999999999995"/>
  </r>
  <r>
    <d v="2025-09-17T14:03:08"/>
    <n v="1460810948"/>
    <s v="GOLD#"/>
    <s v="sell"/>
    <s v="0.01"/>
    <n v="3660.95"/>
    <n v="3663.48"/>
    <n v="3657.98"/>
    <s v="2025.09.17 14:09:13"/>
    <n v="3663.48"/>
    <n v="0"/>
    <n v="0"/>
    <n v="-2.5299999999999998"/>
    <s v="L"/>
    <d v="2025-09-17T00:00:00"/>
    <x v="16"/>
    <x v="4"/>
    <s v="Wed"/>
    <d v="2025-09-17T14:03:08"/>
    <x v="103"/>
    <x v="1"/>
    <x v="16"/>
    <x v="1"/>
    <n v="-0.253"/>
    <n v="-0.50600000000000001"/>
    <n v="-0.7589999999999999"/>
  </r>
  <r>
    <m/>
    <m/>
    <m/>
    <m/>
    <m/>
    <m/>
    <m/>
    <m/>
    <m/>
    <m/>
    <m/>
    <m/>
    <m/>
    <m/>
    <m/>
    <x v="17"/>
    <x v="6"/>
    <m/>
    <m/>
    <x v="104"/>
    <x v="2"/>
    <x v="17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d v="2025-09-16T09:04:38"/>
    <n v="1460163290"/>
    <s v="GOLD#"/>
    <s v="buy"/>
    <s v="0.01"/>
    <n v="3683.44"/>
    <n v="3681.94"/>
    <n v="3686.44"/>
    <s v="2025.09.16 09:09:05"/>
    <n v="3681.92"/>
    <n v="0"/>
    <n v="0"/>
    <n v="-1.52"/>
    <s v="L"/>
    <d v="2025-09-16T00:00:00"/>
    <s v="09"/>
    <x v="0"/>
    <s v="Tue"/>
    <d v="2025-09-16T09:04:38"/>
    <x v="0"/>
    <s v="2025-09-16"/>
    <s v="14"/>
    <s v="Tue"/>
    <n v="-0.15200000000000002"/>
    <n v="-0.30400000000000005"/>
    <n v="-0.45599999999999996"/>
    <n v="-3"/>
  </r>
  <r>
    <d v="2025-09-16T09:24:58"/>
    <n v="1460169415"/>
    <s v="GOLD#"/>
    <s v="buy"/>
    <s v="0.01"/>
    <n v="3685.64"/>
    <n v="3687.14"/>
    <n v="3688.63"/>
    <s v="2025.09.16 09:40:51"/>
    <n v="3687.07"/>
    <n v="0"/>
    <n v="0"/>
    <n v="1.43"/>
    <s v="W"/>
    <d v="2025-09-16T00:00:00"/>
    <s v="09"/>
    <x v="0"/>
    <s v="Tue"/>
    <d v="2025-09-16T09:24:58"/>
    <x v="1"/>
    <s v="2025-09-16"/>
    <s v="14"/>
    <s v="Tue"/>
    <n v="0.14299999999999999"/>
    <n v="0.28599999999999998"/>
    <n v="0.42899999999999999"/>
    <n v="-3"/>
  </r>
  <r>
    <d v="2025-09-16T09:24:58"/>
    <n v="1460169420"/>
    <s v="GOLD#"/>
    <s v="buy"/>
    <s v="0.01"/>
    <n v="3685.64"/>
    <n v="3687.14"/>
    <n v="3688.64"/>
    <s v="2025.09.16 09:40:51"/>
    <n v="3687.07"/>
    <n v="0"/>
    <n v="0"/>
    <n v="1.43"/>
    <s v="W"/>
    <d v="2025-09-16T00:00:00"/>
    <s v="09"/>
    <x v="1"/>
    <s v="Tue"/>
    <d v="2025-09-16T09:24:58"/>
    <x v="1"/>
    <s v="2025-09-16"/>
    <s v="14"/>
    <s v="Tue"/>
    <n v="0.14299999999999999"/>
    <n v="0.28599999999999998"/>
    <n v="0.42899999999999999"/>
    <n v="-3"/>
  </r>
  <r>
    <d v="2025-09-16T09:40:58"/>
    <n v="1460175165"/>
    <s v="GOLD#"/>
    <s v="buy"/>
    <s v="0.01"/>
    <n v="3687.32"/>
    <n v="3688.4"/>
    <n v="3690.29"/>
    <s v="2025.09.16 09:45:45"/>
    <n v="3690.32"/>
    <n v="0"/>
    <n v="0"/>
    <n v="3"/>
    <s v="W"/>
    <d v="2025-09-16T00:00:00"/>
    <s v="09"/>
    <x v="0"/>
    <s v="Tue"/>
    <d v="2025-09-16T09:40:58"/>
    <x v="2"/>
    <s v="2025-09-16"/>
    <s v="14"/>
    <s v="Tue"/>
    <n v="0.30000000000000004"/>
    <n v="0.60000000000000009"/>
    <n v="0.89999999999999991"/>
    <n v="3"/>
  </r>
  <r>
    <d v="2025-09-16T09:40:58"/>
    <n v="1460175169"/>
    <s v="GOLD#"/>
    <s v="buy"/>
    <s v="0.01"/>
    <n v="3687.32"/>
    <n v="3688.4"/>
    <n v="3690.32"/>
    <s v="2025.09.16 09:45:45"/>
    <n v="3690.32"/>
    <n v="0"/>
    <n v="0"/>
    <n v="3"/>
    <s v="W"/>
    <d v="2025-09-16T00:00:00"/>
    <s v="09"/>
    <x v="1"/>
    <s v="Tue"/>
    <d v="2025-09-16T09:40:58"/>
    <x v="2"/>
    <s v="2025-09-16"/>
    <s v="14"/>
    <s v="Tue"/>
    <n v="0.30000000000000004"/>
    <n v="0.60000000000000009"/>
    <n v="0.89999999999999991"/>
    <n v="3"/>
  </r>
  <r>
    <d v="2025-09-16T10:01:08"/>
    <n v="1460191582"/>
    <s v="GOLD#"/>
    <s v="buy"/>
    <s v="0.01"/>
    <n v="3692.18"/>
    <n v="3690.61"/>
    <n v="3695.11"/>
    <s v="2025.09.16 10:11:01"/>
    <n v="3690.57"/>
    <n v="0"/>
    <n v="0"/>
    <n v="-1.61"/>
    <s v="L"/>
    <d v="2025-09-16T00:00:00"/>
    <s v="10"/>
    <x v="0"/>
    <s v="Tue"/>
    <d v="2025-09-16T10:01:08"/>
    <x v="3"/>
    <s v="2025-09-16"/>
    <s v="15"/>
    <s v="Tue"/>
    <n v="-0.16100000000000003"/>
    <n v="-0.32200000000000006"/>
    <n v="-0.48299999999999998"/>
    <n v="-3"/>
  </r>
  <r>
    <d v="2025-09-16T10:01:08"/>
    <n v="1460191583"/>
    <s v="GOLD#"/>
    <s v="buy"/>
    <s v="0.01"/>
    <n v="3692.17"/>
    <n v="3690.61"/>
    <n v="3695.11"/>
    <s v="2025.09.16 10:11:01"/>
    <n v="3690.57"/>
    <n v="0"/>
    <n v="0"/>
    <n v="-1.6"/>
    <s v="L"/>
    <d v="2025-09-16T00:00:00"/>
    <s v="10"/>
    <x v="1"/>
    <s v="Tue"/>
    <d v="2025-09-16T10:01:08"/>
    <x v="3"/>
    <s v="2025-09-16"/>
    <s v="15"/>
    <s v="Tue"/>
    <n v="-0.16000000000000003"/>
    <n v="-0.32000000000000006"/>
    <n v="-0.48"/>
    <n v="-3"/>
  </r>
  <r>
    <d v="2025-09-16T10:21:38"/>
    <n v="1460199907"/>
    <s v="GOLD#"/>
    <s v="buy"/>
    <s v="0.01"/>
    <n v="3692.83"/>
    <n v="3691.37"/>
    <n v="3695.87"/>
    <s v="2025.09.16 10:24:03"/>
    <n v="3691.37"/>
    <n v="0"/>
    <n v="0"/>
    <n v="-1.46"/>
    <s v="L"/>
    <d v="2025-09-16T00:00:00"/>
    <s v="10"/>
    <x v="1"/>
    <s v="Tue"/>
    <d v="2025-09-16T10:21:38"/>
    <x v="4"/>
    <s v="2025-09-16"/>
    <s v="15"/>
    <s v="Tue"/>
    <n v="-0.14599999999999999"/>
    <n v="-0.29199999999999998"/>
    <n v="-0.438"/>
    <n v="-3"/>
  </r>
  <r>
    <d v="2025-09-16T10:21:38"/>
    <n v="1460199910"/>
    <s v="GOLD#"/>
    <s v="buy"/>
    <s v="0.01"/>
    <n v="3692.85"/>
    <n v="3691.37"/>
    <n v="3695.87"/>
    <s v="2025.09.16 10:24:03"/>
    <n v="3691.37"/>
    <n v="0"/>
    <n v="0"/>
    <n v="-1.48"/>
    <s v="L"/>
    <d v="2025-09-16T00:00:00"/>
    <s v="10"/>
    <x v="0"/>
    <s v="Tue"/>
    <d v="2025-09-16T10:21:38"/>
    <x v="4"/>
    <s v="2025-09-16"/>
    <s v="15"/>
    <s v="Tue"/>
    <n v="-0.14799999999999999"/>
    <n v="-0.29599999999999999"/>
    <n v="-0.44400000000000001"/>
    <n v="-3"/>
  </r>
  <r>
    <d v="2025-09-16T10:29:18"/>
    <n v="1460203202"/>
    <s v="GOLD#"/>
    <s v="sell"/>
    <s v="0.01"/>
    <n v="3691.4"/>
    <n v="3689.95"/>
    <n v="3688.4"/>
    <s v="2025.09.16 10:37:04"/>
    <n v="3688.39"/>
    <n v="0"/>
    <n v="0"/>
    <n v="3.01"/>
    <s v="W"/>
    <d v="2025-09-16T00:00:00"/>
    <s v="10"/>
    <x v="1"/>
    <s v="Tue"/>
    <d v="2025-09-16T10:29:18"/>
    <x v="5"/>
    <s v="2025-09-16"/>
    <s v="15"/>
    <s v="Tue"/>
    <n v="0.30099999999999999"/>
    <n v="0.60199999999999998"/>
    <n v="0.90299999999999991"/>
    <n v="3.01"/>
  </r>
  <r>
    <d v="2025-09-16T10:44:18"/>
    <n v="1460210089"/>
    <s v="GOLD#"/>
    <s v="sell"/>
    <s v="0.01"/>
    <n v="3688.27"/>
    <n v="3687.31"/>
    <n v="3685.31"/>
    <s v="2025.09.16 11:01:05"/>
    <n v="3687.36"/>
    <n v="0"/>
    <n v="0"/>
    <n v="0.91"/>
    <s v="W"/>
    <d v="2025-09-16T00:00:00"/>
    <s v="10"/>
    <x v="1"/>
    <s v="Tue"/>
    <d v="2025-09-16T10:44:18"/>
    <x v="6"/>
    <s v="2025-09-16"/>
    <s v="15"/>
    <s v="Tue"/>
    <n v="9.1000000000000011E-2"/>
    <n v="0.18200000000000002"/>
    <n v="0.27300000000000002"/>
    <n v="-3"/>
  </r>
  <r>
    <d v="2025-09-16T11:01:08"/>
    <n v="1460215894"/>
    <s v="GOLD#"/>
    <s v="sell"/>
    <s v="0.01"/>
    <n v="3687.12"/>
    <n v="3688.62"/>
    <n v="3684.12"/>
    <s v="2025.09.16 11:05:00"/>
    <n v="3688.68"/>
    <n v="0"/>
    <n v="0"/>
    <n v="-1.56"/>
    <s v="L"/>
    <d v="2025-09-16T00:00:00"/>
    <s v="11"/>
    <x v="1"/>
    <s v="Tue"/>
    <d v="2025-09-16T11:01:08"/>
    <x v="7"/>
    <s v="2025-09-16"/>
    <s v="16"/>
    <s v="Tue"/>
    <n v="-0.15600000000000003"/>
    <n v="-0.31200000000000006"/>
    <n v="-0.46799999999999997"/>
    <n v="-3"/>
  </r>
  <r>
    <d v="2025-09-16T12:53:27"/>
    <n v="1460270162"/>
    <s v="GOLD#"/>
    <s v="buy"/>
    <s v="0.01"/>
    <n v="3697.66"/>
    <n v="3696.15"/>
    <n v="3700.65"/>
    <s v="2025.09.16 13:13:18"/>
    <n v="3696.03"/>
    <n v="0"/>
    <n v="0"/>
    <n v="-1.63"/>
    <s v="L"/>
    <d v="2025-09-16T00:00:00"/>
    <s v="12"/>
    <x v="1"/>
    <s v="Tue"/>
    <d v="2025-09-16T12:53:27"/>
    <x v="8"/>
    <s v="2025-09-16"/>
    <s v="17"/>
    <s v="Tue"/>
    <n v="-0.16300000000000001"/>
    <n v="-0.32600000000000001"/>
    <n v="-0.48899999999999993"/>
    <n v="-3"/>
  </r>
  <r>
    <d v="2025-09-16T12:53:28"/>
    <n v="1460270163"/>
    <s v="GOLD#"/>
    <s v="buy"/>
    <s v="0.01"/>
    <n v="3697.66"/>
    <n v="3696.12"/>
    <n v="3700.62"/>
    <s v="2025.09.16 13:13:18"/>
    <n v="3696.03"/>
    <n v="0"/>
    <n v="0"/>
    <n v="-1.63"/>
    <s v="L"/>
    <d v="2025-09-16T00:00:00"/>
    <s v="12"/>
    <x v="0"/>
    <s v="Tue"/>
    <d v="2025-09-16T12:53:28"/>
    <x v="9"/>
    <s v="2025-09-16"/>
    <s v="17"/>
    <s v="Tue"/>
    <n v="-0.16300000000000001"/>
    <n v="-0.32600000000000001"/>
    <n v="-0.48899999999999993"/>
    <n v="-3"/>
  </r>
  <r>
    <d v="2025-09-16T13:16:07"/>
    <n v="1460278781"/>
    <s v="GOLD#"/>
    <s v="sell"/>
    <s v="0.01"/>
    <n v="3696.8"/>
    <n v="3695.92"/>
    <n v="3693.81"/>
    <s v="2025.09.16 13:40:38"/>
    <n v="3695.98"/>
    <n v="0"/>
    <n v="0"/>
    <n v="0.82"/>
    <s v="W"/>
    <d v="2025-09-16T00:00:00"/>
    <s v="13"/>
    <x v="1"/>
    <s v="Tue"/>
    <d v="2025-09-16T13:16:07"/>
    <x v="10"/>
    <s v="2025-09-16"/>
    <s v="18"/>
    <s v="Tue"/>
    <n v="8.2000000000000003E-2"/>
    <n v="0.16400000000000001"/>
    <n v="0.24599999999999997"/>
    <n v="-3"/>
  </r>
  <r>
    <d v="2025-09-16T13:40:47"/>
    <n v="1460285179"/>
    <s v="GOLD#"/>
    <s v="sell"/>
    <s v="0.01"/>
    <n v="3696.04"/>
    <n v="3695.4"/>
    <n v="3693.06"/>
    <s v="2025.09.16 13:45:22"/>
    <n v="3695.41"/>
    <n v="0"/>
    <n v="0"/>
    <n v="0.63"/>
    <s v="W"/>
    <d v="2025-09-16T00:00:00"/>
    <s v="13"/>
    <x v="1"/>
    <s v="Tue"/>
    <d v="2025-09-16T13:40:47"/>
    <x v="11"/>
    <s v="2025-09-16"/>
    <s v="18"/>
    <s v="Tue"/>
    <n v="6.3E-2"/>
    <n v="0.126"/>
    <n v="0.189"/>
    <n v="-3"/>
  </r>
  <r>
    <d v="2025-09-16T13:47:17"/>
    <n v="1460288716"/>
    <s v="GOLD#"/>
    <s v="sell"/>
    <s v="0.01"/>
    <n v="3695.54"/>
    <n v="3696.85"/>
    <n v="3692.35"/>
    <s v="2025.09.16 14:05:06"/>
    <n v="3692.3"/>
    <n v="0"/>
    <n v="0"/>
    <n v="3.24"/>
    <s v="W"/>
    <d v="2025-09-16T00:00:00"/>
    <s v="13"/>
    <x v="1"/>
    <s v="Tue"/>
    <d v="2025-09-16T13:47:17"/>
    <x v="12"/>
    <s v="2025-09-16"/>
    <s v="18"/>
    <s v="Tue"/>
    <n v="0.32400000000000007"/>
    <n v="0.64800000000000013"/>
    <n v="0.97199999999999998"/>
    <n v="3.24"/>
  </r>
  <r>
    <d v="2025-09-16T20:59:01"/>
    <n v="1460560668"/>
    <s v="GOLD#"/>
    <s v="sell"/>
    <s v="0.01"/>
    <n v="3687.27"/>
    <n v="3690.28"/>
    <n v="3684.28"/>
    <s v="2025.09.16 21:38:42"/>
    <n v="3689.18"/>
    <n v="0"/>
    <n v="0"/>
    <n v="-1.91"/>
    <s v="L"/>
    <d v="2025-09-16T00:00:00"/>
    <s v="20"/>
    <x v="2"/>
    <s v="Tue"/>
    <d v="2025-09-16T20:59:01"/>
    <x v="13"/>
    <s v="2025-09-17"/>
    <s v="01"/>
    <s v="Wed"/>
    <n v="-0.191"/>
    <n v="-0.38200000000000001"/>
    <n v="-0.57299999999999995"/>
    <n v="-3"/>
  </r>
  <r>
    <d v="2025-09-16T21:32:50"/>
    <n v="1460565656"/>
    <s v="GOLD#"/>
    <s v="buy"/>
    <s v="0.01"/>
    <n v="3689.12"/>
    <n v="3687.62"/>
    <n v="3692.12"/>
    <s v="2025.09.16 21:38:41"/>
    <n v="3689.03"/>
    <n v="0"/>
    <n v="0"/>
    <n v="-0.09"/>
    <s v="L"/>
    <d v="2025-09-16T00:00:00"/>
    <s v="21"/>
    <x v="0"/>
    <s v="Tue"/>
    <d v="2025-09-16T21:32:50"/>
    <x v="14"/>
    <s v="2025-09-17"/>
    <s v="02"/>
    <s v="Wed"/>
    <n v="-8.9999999999999993E-3"/>
    <n v="-1.7999999999999999E-2"/>
    <n v="-2.7E-2"/>
    <n v="-3"/>
  </r>
  <r>
    <d v="2025-09-16T21:32:51"/>
    <n v="1460565658"/>
    <s v="GOLD#"/>
    <s v="buy"/>
    <s v="0.01"/>
    <n v="3689.18"/>
    <n v="3686.12"/>
    <n v="3692.12"/>
    <s v="2025.09.16 21:38:43"/>
    <n v="3688.99"/>
    <n v="0"/>
    <n v="0"/>
    <n v="-0.19"/>
    <s v="L"/>
    <d v="2025-09-16T00:00:00"/>
    <s v="21"/>
    <x v="2"/>
    <s v="Tue"/>
    <d v="2025-09-16T21:32:51"/>
    <x v="15"/>
    <s v="2025-09-17"/>
    <s v="02"/>
    <s v="Wed"/>
    <n v="-1.9000000000000003E-2"/>
    <n v="-3.8000000000000006E-2"/>
    <n v="-5.6999999999999995E-2"/>
    <n v="-3"/>
  </r>
  <r>
    <d v="2025-09-16T21:38:50"/>
    <n v="1460566557"/>
    <s v="GOLD#"/>
    <s v="buy"/>
    <s v="0.01"/>
    <n v="3689.19"/>
    <n v="3690.12"/>
    <n v="3692.19"/>
    <s v="2025.09.16 22:00:29"/>
    <n v="3690.12"/>
    <n v="0"/>
    <n v="0"/>
    <n v="0.93"/>
    <s v="W"/>
    <d v="2025-09-16T00:00:00"/>
    <s v="21"/>
    <x v="0"/>
    <s v="Tue"/>
    <d v="2025-09-16T21:38:50"/>
    <x v="16"/>
    <s v="2025-09-17"/>
    <s v="02"/>
    <s v="Wed"/>
    <n v="9.3000000000000013E-2"/>
    <n v="0.18600000000000003"/>
    <n v="0.27900000000000003"/>
    <n v="-3"/>
  </r>
  <r>
    <d v="2025-09-16T21:38:51"/>
    <n v="1460566558"/>
    <s v="GOLD#"/>
    <s v="buy"/>
    <s v="0.01"/>
    <n v="3689.19"/>
    <n v="3690.12"/>
    <n v="3692.19"/>
    <s v="2025.09.16 22:00:29"/>
    <n v="3690.12"/>
    <n v="0"/>
    <n v="0"/>
    <n v="0.93"/>
    <s v="W"/>
    <d v="2025-09-16T00:00:00"/>
    <s v="21"/>
    <x v="2"/>
    <s v="Tue"/>
    <d v="2025-09-16T21:38:51"/>
    <x v="17"/>
    <s v="2025-09-17"/>
    <s v="02"/>
    <s v="Wed"/>
    <n v="9.3000000000000013E-2"/>
    <n v="0.18600000000000003"/>
    <n v="0.27900000000000003"/>
    <n v="-3"/>
  </r>
  <r>
    <d v="2025-09-16T21:39:00"/>
    <n v="1460566586"/>
    <s v="GOLD#"/>
    <s v="buy"/>
    <s v="0.01"/>
    <n v="3689.14"/>
    <n v="3690.12"/>
    <n v="3692.14"/>
    <s v="2025.09.16 22:00:29"/>
    <n v="3690.12"/>
    <n v="0"/>
    <n v="0"/>
    <n v="0.98"/>
    <s v="W"/>
    <d v="2025-09-16T00:00:00"/>
    <s v="21"/>
    <x v="3"/>
    <s v="Tue"/>
    <d v="2025-09-16T21:39:00"/>
    <x v="18"/>
    <s v="2025-09-17"/>
    <s v="02"/>
    <s v="Wed"/>
    <n v="9.8000000000000004E-2"/>
    <n v="0.19600000000000001"/>
    <n v="0.29399999999999998"/>
    <n v="-3"/>
  </r>
  <r>
    <d v="2025-09-16T22:12:00"/>
    <n v="1460570925"/>
    <s v="GOLD#"/>
    <s v="buy"/>
    <s v="0.01"/>
    <n v="3690.57"/>
    <n v="3689.07"/>
    <n v="3693.57"/>
    <s v="2025.09.16 22:29:18"/>
    <n v="3689.02"/>
    <n v="0"/>
    <n v="0"/>
    <n v="-1.55"/>
    <s v="L"/>
    <d v="2025-09-16T00:00:00"/>
    <s v="22"/>
    <x v="3"/>
    <s v="Tue"/>
    <d v="2025-09-16T22:12:00"/>
    <x v="19"/>
    <s v="2025-09-17"/>
    <s v="03"/>
    <s v="Wed"/>
    <n v="-0.15500000000000003"/>
    <n v="-0.31000000000000005"/>
    <n v="-0.46499999999999997"/>
    <n v="-3"/>
  </r>
  <r>
    <d v="2025-09-16T22:12:01"/>
    <n v="1460570926"/>
    <s v="GOLD#"/>
    <s v="buy"/>
    <s v="0.01"/>
    <n v="3690.57"/>
    <n v="3692.37"/>
    <n v="3693.57"/>
    <s v="2025.09.16 23:21:47"/>
    <n v="3692.37"/>
    <n v="0"/>
    <n v="0"/>
    <n v="1.8"/>
    <s v="W"/>
    <d v="2025-09-16T00:00:00"/>
    <s v="22"/>
    <x v="2"/>
    <s v="Tue"/>
    <d v="2025-09-16T22:12:01"/>
    <x v="20"/>
    <s v="2025-09-17"/>
    <s v="03"/>
    <s v="Wed"/>
    <n v="0.18000000000000002"/>
    <n v="0.36000000000000004"/>
    <n v="0.54"/>
    <n v="-3"/>
  </r>
  <r>
    <d v="2025-09-16T22:12:01"/>
    <n v="1460570927"/>
    <s v="GOLD#"/>
    <s v="buy"/>
    <s v="0.01"/>
    <n v="3690.57"/>
    <n v="3689.07"/>
    <n v="3693.57"/>
    <s v="2025.09.16 22:29:18"/>
    <n v="3689.02"/>
    <n v="0"/>
    <n v="0"/>
    <n v="-1.55"/>
    <s v="L"/>
    <d v="2025-09-16T00:00:00"/>
    <s v="22"/>
    <x v="0"/>
    <s v="Tue"/>
    <d v="2025-09-16T22:12:01"/>
    <x v="20"/>
    <s v="2025-09-17"/>
    <s v="03"/>
    <s v="Wed"/>
    <n v="-0.15500000000000003"/>
    <n v="-0.31000000000000005"/>
    <n v="-0.46499999999999997"/>
    <n v="-3"/>
  </r>
  <r>
    <d v="2025-09-16T22:32:40"/>
    <n v="1460572515"/>
    <s v="GOLD#"/>
    <s v="sell"/>
    <s v="0.01"/>
    <n v="3689.32"/>
    <n v="3688.84"/>
    <n v="3686.32"/>
    <s v="2025.09.16 22:43:39"/>
    <n v="3688.87"/>
    <n v="0"/>
    <n v="0"/>
    <n v="0.45"/>
    <s v="W"/>
    <d v="2025-09-16T00:00:00"/>
    <s v="22"/>
    <x v="3"/>
    <s v="Tue"/>
    <d v="2025-09-16T22:32:40"/>
    <x v="21"/>
    <s v="2025-09-17"/>
    <s v="03"/>
    <s v="Wed"/>
    <n v="4.5000000000000005E-2"/>
    <n v="9.0000000000000011E-2"/>
    <n v="0.13500000000000001"/>
    <n v="-3"/>
  </r>
  <r>
    <d v="2025-09-16T22:43:40"/>
    <n v="1460573640"/>
    <s v="GOLD#"/>
    <s v="sell"/>
    <s v="0.01"/>
    <n v="3688.64"/>
    <n v="3690.14"/>
    <n v="3685.64"/>
    <s v="2025.09.16 22:46:21"/>
    <n v="3690.17"/>
    <n v="0"/>
    <n v="0"/>
    <n v="-1.53"/>
    <s v="L"/>
    <d v="2025-09-16T00:00:00"/>
    <s v="22"/>
    <x v="3"/>
    <s v="Tue"/>
    <d v="2025-09-16T22:43:40"/>
    <x v="22"/>
    <s v="2025-09-17"/>
    <s v="03"/>
    <s v="Wed"/>
    <n v="-0.15300000000000002"/>
    <n v="-0.30600000000000005"/>
    <n v="-0.45899999999999996"/>
    <n v="-3"/>
  </r>
  <r>
    <d v="2025-09-16T22:51:00"/>
    <n v="1460574504"/>
    <s v="GOLD#"/>
    <s v="buy"/>
    <s v="0.01"/>
    <n v="3690.35"/>
    <n v="3692.38"/>
    <n v="3693.35"/>
    <s v="2025.09.16 23:21:47"/>
    <n v="3692.37"/>
    <n v="0"/>
    <n v="0"/>
    <n v="2.02"/>
    <s v="W"/>
    <d v="2025-09-16T00:00:00"/>
    <s v="22"/>
    <x v="3"/>
    <s v="Tue"/>
    <d v="2025-09-16T22:51:00"/>
    <x v="23"/>
    <s v="2025-09-17"/>
    <s v="03"/>
    <s v="Wed"/>
    <n v="0.20200000000000001"/>
    <n v="0.40400000000000003"/>
    <n v="0.60599999999999998"/>
    <n v="-3"/>
  </r>
  <r>
    <d v="2025-09-16T22:51:00"/>
    <n v="1460574505"/>
    <s v="GOLD#"/>
    <s v="buy"/>
    <s v="0.01"/>
    <n v="3690.34"/>
    <n v="3692.37"/>
    <n v="3693.35"/>
    <s v="2025.09.16 23:21:47"/>
    <n v="3692.37"/>
    <n v="0"/>
    <n v="0"/>
    <n v="2.0299999999999998"/>
    <s v="W"/>
    <d v="2025-09-16T00:00:00"/>
    <s v="22"/>
    <x v="0"/>
    <s v="Tue"/>
    <d v="2025-09-16T22:51:00"/>
    <x v="23"/>
    <s v="2025-09-17"/>
    <s v="03"/>
    <s v="Wed"/>
    <n v="0.20299999999999999"/>
    <n v="0.40599999999999997"/>
    <n v="0.60899999999999987"/>
    <n v="-3"/>
  </r>
  <r>
    <d v="2025-09-16T23:21:50"/>
    <n v="1460578365"/>
    <s v="GOLD#"/>
    <s v="buy"/>
    <s v="0.01"/>
    <n v="3692.73"/>
    <n v="3694.22"/>
    <n v="3695.71"/>
    <s v="2025.09.17 02:19:22"/>
    <n v="3694.22"/>
    <n v="0"/>
    <n v="0"/>
    <n v="1.49"/>
    <s v="W"/>
    <d v="2025-09-16T00:00:00"/>
    <s v="23"/>
    <x v="2"/>
    <s v="Tue"/>
    <d v="2025-09-16T23:21:50"/>
    <x v="24"/>
    <s v="2025-09-17"/>
    <s v="04"/>
    <s v="Wed"/>
    <n v="0.14899999999999999"/>
    <n v="0.29799999999999999"/>
    <n v="0.44700000000000001"/>
    <n v="-3"/>
  </r>
  <r>
    <d v="2025-09-16T23:21:50"/>
    <n v="1460578367"/>
    <s v="GOLD#"/>
    <s v="buy"/>
    <s v="0.01"/>
    <n v="3692.73"/>
    <n v="3691.23"/>
    <n v="3695.73"/>
    <s v="2025.09.16 23:51:40"/>
    <n v="3691.23"/>
    <n v="0"/>
    <n v="0"/>
    <n v="-1.5"/>
    <s v="L"/>
    <d v="2025-09-16T00:00:00"/>
    <s v="23"/>
    <x v="0"/>
    <s v="Tue"/>
    <d v="2025-09-16T23:21:50"/>
    <x v="24"/>
    <s v="2025-09-17"/>
    <s v="04"/>
    <s v="Wed"/>
    <n v="-0.15000000000000002"/>
    <n v="-0.30000000000000004"/>
    <n v="-0.44999999999999996"/>
    <n v="-3"/>
  </r>
  <r>
    <d v="2025-09-16T23:21:51"/>
    <n v="1460578368"/>
    <s v="GOLD#"/>
    <s v="buy"/>
    <s v="0.01"/>
    <n v="3692.73"/>
    <n v="3691.23"/>
    <n v="3695.73"/>
    <s v="2025.09.16 23:51:40"/>
    <n v="3691.23"/>
    <n v="0"/>
    <n v="0"/>
    <n v="-1.5"/>
    <s v="L"/>
    <d v="2025-09-16T00:00:00"/>
    <s v="23"/>
    <x v="3"/>
    <s v="Tue"/>
    <d v="2025-09-16T23:21:51"/>
    <x v="25"/>
    <s v="2025-09-17"/>
    <s v="04"/>
    <s v="Wed"/>
    <n v="-0.15000000000000002"/>
    <n v="-0.30000000000000004"/>
    <n v="-0.44999999999999996"/>
    <n v="-3"/>
  </r>
  <r>
    <d v="2025-09-17T01:06:10"/>
    <n v="1460583339"/>
    <s v="GOLD#"/>
    <s v="sell"/>
    <s v="0.01"/>
    <n v="3690.88"/>
    <n v="3692.38"/>
    <n v="3687.88"/>
    <s v="2025.09.17 01:33:00"/>
    <n v="3692.4"/>
    <n v="0"/>
    <n v="0"/>
    <n v="-1.52"/>
    <s v="L"/>
    <d v="2025-09-17T00:00:00"/>
    <s v="01"/>
    <x v="3"/>
    <s v="Wed"/>
    <d v="2025-09-17T01:06:10"/>
    <x v="26"/>
    <s v="2025-09-17"/>
    <s v="06"/>
    <s v="Wed"/>
    <n v="-0.15200000000000002"/>
    <n v="-0.30400000000000005"/>
    <n v="-0.45599999999999996"/>
    <n v="-3"/>
  </r>
  <r>
    <d v="2025-09-17T01:34:40"/>
    <n v="1460585927"/>
    <s v="GOLD#"/>
    <s v="buy"/>
    <s v="0.01"/>
    <n v="3692.07"/>
    <n v="3694.09"/>
    <n v="3695.11"/>
    <s v="2025.09.17 02:14:43"/>
    <n v="3694.09"/>
    <n v="0"/>
    <n v="0"/>
    <n v="2.02"/>
    <s v="W"/>
    <d v="2025-09-17T00:00:00"/>
    <s v="01"/>
    <x v="3"/>
    <s v="Wed"/>
    <d v="2025-09-17T01:34:40"/>
    <x v="27"/>
    <s v="2025-09-17"/>
    <s v="06"/>
    <s v="Wed"/>
    <n v="0.20200000000000001"/>
    <n v="0.40400000000000003"/>
    <n v="0.60599999999999998"/>
    <n v="-3"/>
  </r>
  <r>
    <d v="2025-09-17T01:34:40"/>
    <n v="1460585928"/>
    <s v="GOLD#"/>
    <s v="buy"/>
    <s v="0.01"/>
    <n v="3692.07"/>
    <n v="3694.1"/>
    <n v="3695.07"/>
    <s v="2025.09.17 02:14:43"/>
    <n v="3694.09"/>
    <n v="0"/>
    <n v="0"/>
    <n v="2.02"/>
    <s v="W"/>
    <d v="2025-09-17T00:00:00"/>
    <s v="01"/>
    <x v="0"/>
    <s v="Wed"/>
    <d v="2025-09-17T01:34:40"/>
    <x v="27"/>
    <s v="2025-09-17"/>
    <s v="06"/>
    <s v="Wed"/>
    <n v="0.20200000000000001"/>
    <n v="0.40400000000000003"/>
    <n v="0.60599999999999998"/>
    <n v="-3"/>
  </r>
  <r>
    <d v="2025-09-17T02:14:50"/>
    <n v="1460590231"/>
    <s v="GOLD#"/>
    <s v="buy"/>
    <s v="0.01"/>
    <n v="3694.38"/>
    <n v="3692.88"/>
    <n v="3697.38"/>
    <s v="2025.09.17 02:48:50"/>
    <n v="3692.87"/>
    <n v="0"/>
    <n v="0"/>
    <n v="-1.51"/>
    <s v="L"/>
    <d v="2025-09-17T00:00:00"/>
    <s v="02"/>
    <x v="3"/>
    <s v="Wed"/>
    <d v="2025-09-17T02:14:50"/>
    <x v="28"/>
    <s v="2025-09-17"/>
    <s v="07"/>
    <s v="Wed"/>
    <n v="-0.15100000000000002"/>
    <n v="-0.30200000000000005"/>
    <n v="-0.45299999999999996"/>
    <n v="-3"/>
  </r>
  <r>
    <d v="2025-09-17T02:14:50"/>
    <n v="1460590233"/>
    <s v="GOLD#"/>
    <s v="buy"/>
    <s v="0.01"/>
    <n v="3694.38"/>
    <n v="3692.88"/>
    <n v="3697.38"/>
    <s v="2025.09.17 02:48:50"/>
    <n v="3692.87"/>
    <n v="0"/>
    <n v="0"/>
    <n v="-1.51"/>
    <s v="L"/>
    <d v="2025-09-17T00:00:00"/>
    <s v="02"/>
    <x v="0"/>
    <s v="Wed"/>
    <d v="2025-09-17T02:14:50"/>
    <x v="28"/>
    <s v="2025-09-17"/>
    <s v="07"/>
    <s v="Wed"/>
    <n v="-0.15100000000000002"/>
    <n v="-0.30200000000000005"/>
    <n v="-0.45299999999999996"/>
    <n v="-3"/>
  </r>
  <r>
    <d v="2025-09-17T02:24:10"/>
    <n v="1460591161"/>
    <s v="GOLD#"/>
    <s v="buy"/>
    <s v="0.01"/>
    <n v="3694.64"/>
    <n v="3691.64"/>
    <n v="3697.64"/>
    <s v="2025.09.17 03:50:43"/>
    <n v="3691.6"/>
    <n v="0"/>
    <n v="0"/>
    <n v="-3.04"/>
    <s v="L"/>
    <d v="2025-09-17T00:00:00"/>
    <s v="02"/>
    <x v="2"/>
    <s v="Wed"/>
    <d v="2025-09-17T02:24:10"/>
    <x v="29"/>
    <s v="2025-09-17"/>
    <s v="07"/>
    <s v="Wed"/>
    <n v="-0.30400000000000005"/>
    <n v="-0.6080000000000001"/>
    <n v="-0.91199999999999992"/>
    <n v="-3"/>
  </r>
  <r>
    <d v="2025-09-17T02:50:20"/>
    <n v="1460593144"/>
    <s v="GOLD#"/>
    <s v="sell"/>
    <s v="0.01"/>
    <n v="3693.34"/>
    <n v="3694.84"/>
    <n v="3690.34"/>
    <s v="2025.09.17 02:54:12"/>
    <n v="3694.84"/>
    <n v="0"/>
    <n v="0"/>
    <n v="-1.5"/>
    <s v="L"/>
    <d v="2025-09-17T00:00:00"/>
    <s v="02"/>
    <x v="3"/>
    <s v="Wed"/>
    <d v="2025-09-17T02:50:20"/>
    <x v="30"/>
    <s v="2025-09-17"/>
    <s v="07"/>
    <s v="Wed"/>
    <n v="-0.15000000000000002"/>
    <n v="-0.30000000000000004"/>
    <n v="-0.44999999999999996"/>
    <n v="-3"/>
  </r>
  <r>
    <d v="2025-09-17T02:57:20"/>
    <n v="1460593802"/>
    <s v="GOLD#"/>
    <s v="buy"/>
    <s v="0.01"/>
    <n v="3694.67"/>
    <n v="3693.29"/>
    <n v="3697.79"/>
    <s v="2025.09.17 03:04:30"/>
    <n v="3693.25"/>
    <n v="0"/>
    <n v="0"/>
    <n v="-1.42"/>
    <s v="L"/>
    <d v="2025-09-17T00:00:00"/>
    <s v="02"/>
    <x v="0"/>
    <s v="Wed"/>
    <d v="2025-09-17T02:57:20"/>
    <x v="31"/>
    <s v="2025-09-17"/>
    <s v="07"/>
    <s v="Wed"/>
    <n v="-0.14199999999999999"/>
    <n v="-0.28399999999999997"/>
    <n v="-0.42599999999999999"/>
    <n v="-3"/>
  </r>
  <r>
    <d v="2025-09-17T02:57:20"/>
    <n v="1460593803"/>
    <s v="GOLD#"/>
    <s v="buy"/>
    <s v="0.01"/>
    <n v="3694.64"/>
    <n v="3693.17"/>
    <n v="3697.67"/>
    <s v="2025.09.17 03:05:01"/>
    <n v="3693.17"/>
    <n v="0"/>
    <n v="0"/>
    <n v="-1.47"/>
    <s v="L"/>
    <d v="2025-09-17T00:00:00"/>
    <s v="02"/>
    <x v="3"/>
    <s v="Wed"/>
    <d v="2025-09-17T02:57:20"/>
    <x v="31"/>
    <s v="2025-09-17"/>
    <s v="07"/>
    <s v="Wed"/>
    <n v="-0.14699999999999999"/>
    <n v="-0.29399999999999998"/>
    <n v="-0.441"/>
    <n v="-3"/>
  </r>
  <r>
    <d v="2025-09-17T03:16:30"/>
    <n v="1460596552"/>
    <s v="GOLD#"/>
    <s v="buy"/>
    <s v="0.01"/>
    <n v="3694.98"/>
    <n v="3693.48"/>
    <n v="3697.98"/>
    <s v="2025.09.17 03:24:29"/>
    <n v="3693.44"/>
    <n v="0"/>
    <n v="0"/>
    <n v="-1.54"/>
    <s v="L"/>
    <d v="2025-09-17T00:00:00"/>
    <s v="03"/>
    <x v="0"/>
    <s v="Wed"/>
    <d v="2025-09-17T03:16:30"/>
    <x v="32"/>
    <s v="2025-09-17"/>
    <s v="08"/>
    <s v="Wed"/>
    <n v="-0.15400000000000003"/>
    <n v="-0.30800000000000005"/>
    <n v="-0.46199999999999997"/>
    <n v="-3"/>
  </r>
  <r>
    <d v="2025-09-17T03:16:30"/>
    <n v="1460596553"/>
    <s v="GOLD#"/>
    <s v="buy"/>
    <s v="0.01"/>
    <n v="3694.98"/>
    <n v="3693.48"/>
    <n v="3697.98"/>
    <s v="2025.09.17 03:24:29"/>
    <n v="3693.44"/>
    <n v="0"/>
    <n v="0"/>
    <n v="-1.54"/>
    <s v="L"/>
    <d v="2025-09-17T00:00:00"/>
    <s v="03"/>
    <x v="3"/>
    <s v="Wed"/>
    <d v="2025-09-17T03:16:30"/>
    <x v="32"/>
    <s v="2025-09-17"/>
    <s v="08"/>
    <s v="Wed"/>
    <n v="-0.15400000000000003"/>
    <n v="-0.30800000000000005"/>
    <n v="-0.46199999999999997"/>
    <n v="-3"/>
  </r>
  <r>
    <d v="2025-09-17T03:29:09"/>
    <n v="1460598446"/>
    <s v="GOLD#"/>
    <s v="sell"/>
    <s v="0.01"/>
    <n v="3693.22"/>
    <n v="3692.16"/>
    <n v="3690.22"/>
    <s v="2025.09.17 03:53:44"/>
    <n v="3692.18"/>
    <n v="0"/>
    <n v="0"/>
    <n v="1.04"/>
    <s v="W"/>
    <d v="2025-09-17T00:00:00"/>
    <s v="03"/>
    <x v="3"/>
    <s v="Wed"/>
    <d v="2025-09-17T03:29:09"/>
    <x v="33"/>
    <s v="2025-09-17"/>
    <s v="08"/>
    <s v="Wed"/>
    <n v="0.10400000000000001"/>
    <n v="0.20800000000000002"/>
    <n v="0.312"/>
    <n v="-3"/>
  </r>
  <r>
    <d v="2025-09-17T03:53:29"/>
    <n v="1460601729"/>
    <s v="GOLD#"/>
    <s v="sell"/>
    <s v="0.01"/>
    <n v="3691.67"/>
    <n v="3691.13"/>
    <n v="3688.69"/>
    <s v="2025.09.17 04:14:40"/>
    <n v="3691.14"/>
    <n v="0"/>
    <n v="0"/>
    <n v="0.53"/>
    <s v="W"/>
    <d v="2025-09-17T00:00:00"/>
    <s v="03"/>
    <x v="2"/>
    <s v="Wed"/>
    <d v="2025-09-17T03:53:29"/>
    <x v="34"/>
    <s v="2025-09-17"/>
    <s v="08"/>
    <s v="Wed"/>
    <n v="5.3000000000000005E-2"/>
    <n v="0.10600000000000001"/>
    <n v="0.159"/>
    <n v="-3"/>
  </r>
  <r>
    <d v="2025-09-17T03:53:30"/>
    <n v="1460601730"/>
    <s v="GOLD#"/>
    <s v="sell"/>
    <s v="0.01"/>
    <n v="3691.72"/>
    <n v="3691.13"/>
    <n v="3688.67"/>
    <s v="2025.09.17 04:14:40"/>
    <n v="3691.14"/>
    <n v="0"/>
    <n v="0"/>
    <n v="0.57999999999999996"/>
    <s v="W"/>
    <d v="2025-09-17T00:00:00"/>
    <s v="03"/>
    <x v="0"/>
    <s v="Wed"/>
    <d v="2025-09-17T03:53:30"/>
    <x v="35"/>
    <s v="2025-09-17"/>
    <s v="08"/>
    <s v="Wed"/>
    <n v="5.7999999999999996E-2"/>
    <n v="0.11599999999999999"/>
    <n v="0.17399999999999999"/>
    <n v="-3"/>
  </r>
  <r>
    <d v="2025-09-17T03:53:49"/>
    <n v="1460601757"/>
    <s v="GOLD#"/>
    <s v="sell"/>
    <s v="0.01"/>
    <n v="3691.95"/>
    <n v="3691.57"/>
    <n v="3688.95"/>
    <s v="2025.09.17 04:03:14"/>
    <n v="3691.59"/>
    <n v="0"/>
    <n v="0"/>
    <n v="0.36"/>
    <s v="W"/>
    <d v="2025-09-17T00:00:00"/>
    <s v="03"/>
    <x v="3"/>
    <s v="Wed"/>
    <d v="2025-09-17T03:53:49"/>
    <x v="36"/>
    <s v="2025-09-17"/>
    <s v="08"/>
    <s v="Wed"/>
    <n v="3.5999999999999997E-2"/>
    <n v="7.1999999999999995E-2"/>
    <n v="0.108"/>
    <n v="-3"/>
  </r>
  <r>
    <d v="2025-09-17T04:05:19"/>
    <n v="1460603848"/>
    <s v="GOLD#"/>
    <s v="sell"/>
    <s v="0.01"/>
    <n v="3690.96"/>
    <n v="3689.14"/>
    <n v="3687.96"/>
    <s v="2025.09.17 04:27:06"/>
    <n v="3687.95"/>
    <n v="0"/>
    <n v="0"/>
    <n v="3.01"/>
    <s v="W"/>
    <d v="2025-09-17T00:00:00"/>
    <s v="04"/>
    <x v="3"/>
    <s v="Wed"/>
    <d v="2025-09-17T04:05:19"/>
    <x v="37"/>
    <s v="2025-09-17"/>
    <s v="09"/>
    <s v="Wed"/>
    <n v="0.30099999999999999"/>
    <n v="0.60199999999999998"/>
    <n v="0.90299999999999991"/>
    <n v="3.01"/>
  </r>
  <r>
    <d v="2025-09-17T04:14:49"/>
    <n v="1460605849"/>
    <s v="GOLD#"/>
    <s v="sell"/>
    <s v="0.01"/>
    <n v="3690.95"/>
    <n v="3689.14"/>
    <n v="3687.95"/>
    <s v="2025.09.17 04:27:06"/>
    <n v="3687.95"/>
    <n v="0"/>
    <n v="0"/>
    <n v="3"/>
    <s v="W"/>
    <d v="2025-09-17T00:00:00"/>
    <s v="04"/>
    <x v="0"/>
    <s v="Wed"/>
    <d v="2025-09-17T04:14:49"/>
    <x v="38"/>
    <s v="2025-09-17"/>
    <s v="09"/>
    <s v="Wed"/>
    <n v="0.30000000000000004"/>
    <n v="0.60000000000000009"/>
    <n v="0.89999999999999991"/>
    <n v="3"/>
  </r>
  <r>
    <d v="2025-09-17T04:14:50"/>
    <n v="1460605850"/>
    <s v="GOLD#"/>
    <s v="sell"/>
    <s v="0.01"/>
    <n v="3690.95"/>
    <n v="3689.14"/>
    <n v="3687.95"/>
    <s v="2025.09.17 04:27:06"/>
    <n v="3687.95"/>
    <n v="0"/>
    <n v="0"/>
    <n v="3"/>
    <s v="W"/>
    <d v="2025-09-17T00:00:00"/>
    <s v="04"/>
    <x v="2"/>
    <s v="Wed"/>
    <d v="2025-09-17T04:14:50"/>
    <x v="39"/>
    <s v="2025-09-17"/>
    <s v="09"/>
    <s v="Wed"/>
    <n v="0.30000000000000004"/>
    <n v="0.60000000000000009"/>
    <n v="0.89999999999999991"/>
    <n v="3"/>
  </r>
  <r>
    <d v="2025-09-17T04:39:19"/>
    <n v="1460617423"/>
    <s v="GOLD#"/>
    <s v="sell"/>
    <s v="0.01"/>
    <n v="3680.26"/>
    <n v="3679.73"/>
    <n v="3677.23"/>
    <s v="2025.09.17 04:43:21"/>
    <n v="3677.22"/>
    <n v="0"/>
    <n v="0"/>
    <n v="3.04"/>
    <s v="W"/>
    <d v="2025-09-17T00:00:00"/>
    <s v="04"/>
    <x v="2"/>
    <s v="Wed"/>
    <d v="2025-09-17T04:39:19"/>
    <x v="40"/>
    <s v="2025-09-17"/>
    <s v="09"/>
    <s v="Wed"/>
    <n v="0.30400000000000005"/>
    <n v="0.6080000000000001"/>
    <n v="0.91199999999999992"/>
    <n v="3.04"/>
  </r>
  <r>
    <d v="2025-09-17T04:46:09"/>
    <n v="1460620058"/>
    <s v="GOLD#"/>
    <s v="sell"/>
    <s v="0.01"/>
    <n v="3678.58"/>
    <n v="3678.19"/>
    <n v="3675.59"/>
    <s v="2025.09.17 04:50:22"/>
    <n v="3678.28"/>
    <n v="0"/>
    <n v="0"/>
    <n v="0.3"/>
    <s v="W"/>
    <d v="2025-09-17T00:00:00"/>
    <s v="04"/>
    <x v="2"/>
    <s v="Wed"/>
    <d v="2025-09-17T04:46:09"/>
    <x v="41"/>
    <s v="2025-09-17"/>
    <s v="09"/>
    <s v="Wed"/>
    <n v="0.03"/>
    <n v="0.06"/>
    <n v="0.09"/>
    <n v="-3"/>
  </r>
  <r>
    <d v="2025-09-17T04:51:19"/>
    <n v="1460622179"/>
    <s v="GOLD#"/>
    <s v="sell"/>
    <s v="0.01"/>
    <n v="3678.35"/>
    <n v="3677.78"/>
    <n v="3675.35"/>
    <s v="2025.09.17 05:11:39"/>
    <n v="3677.93"/>
    <n v="0"/>
    <n v="0"/>
    <n v="0.42"/>
    <s v="W"/>
    <d v="2025-09-17T00:00:00"/>
    <s v="04"/>
    <x v="2"/>
    <s v="Wed"/>
    <d v="2025-09-17T04:51:19"/>
    <x v="42"/>
    <s v="2025-09-17"/>
    <s v="09"/>
    <s v="Wed"/>
    <n v="4.2000000000000003E-2"/>
    <n v="8.4000000000000005E-2"/>
    <n v="0.126"/>
    <n v="-3"/>
  </r>
  <r>
    <d v="2025-09-17T05:04:29"/>
    <n v="1460624889"/>
    <s v="GOLD#"/>
    <s v="sell"/>
    <s v="0.01"/>
    <n v="3678.9"/>
    <n v="3678.67"/>
    <n v="3675.9"/>
    <s v="2025.09.17 05:06:29"/>
    <n v="3678.68"/>
    <n v="0"/>
    <n v="0"/>
    <n v="0.22"/>
    <s v="W"/>
    <d v="2025-09-17T00:00:00"/>
    <s v="05"/>
    <x v="0"/>
    <s v="Wed"/>
    <d v="2025-09-17T05:04:29"/>
    <x v="43"/>
    <s v="2025-09-17"/>
    <s v="10"/>
    <s v="Wed"/>
    <n v="2.2000000000000002E-2"/>
    <n v="4.4000000000000004E-2"/>
    <n v="6.6000000000000003E-2"/>
    <n v="-3"/>
  </r>
  <r>
    <d v="2025-09-17T05:09:19"/>
    <n v="1460625847"/>
    <s v="GOLD#"/>
    <s v="sell"/>
    <s v="0.01"/>
    <n v="3678.36"/>
    <n v="3677.83"/>
    <n v="3675.34"/>
    <s v="2025.09.17 05:11:39"/>
    <n v="3677.93"/>
    <n v="0"/>
    <n v="0"/>
    <n v="0.43"/>
    <s v="W"/>
    <d v="2025-09-17T00:00:00"/>
    <s v="05"/>
    <x v="3"/>
    <s v="Wed"/>
    <d v="2025-09-17T05:09:19"/>
    <x v="44"/>
    <s v="2025-09-17"/>
    <s v="10"/>
    <s v="Wed"/>
    <n v="4.3000000000000003E-2"/>
    <n v="8.6000000000000007E-2"/>
    <n v="0.129"/>
    <n v="-3"/>
  </r>
  <r>
    <d v="2025-09-17T05:09:19"/>
    <n v="1460625848"/>
    <s v="GOLD#"/>
    <s v="sell"/>
    <s v="0.01"/>
    <n v="3678.36"/>
    <n v="3677.8"/>
    <n v="3675.36"/>
    <s v="2025.09.17 05:11:39"/>
    <n v="3677.93"/>
    <n v="0"/>
    <n v="0"/>
    <n v="0.43"/>
    <s v="W"/>
    <d v="2025-09-17T00:00:00"/>
    <s v="05"/>
    <x v="0"/>
    <s v="Wed"/>
    <d v="2025-09-17T05:09:19"/>
    <x v="44"/>
    <s v="2025-09-17"/>
    <s v="10"/>
    <s v="Wed"/>
    <n v="4.3000000000000003E-2"/>
    <n v="8.6000000000000007E-2"/>
    <n v="0.129"/>
    <n v="-3"/>
  </r>
  <r>
    <d v="2025-09-17T05:11:39"/>
    <n v="1460626782"/>
    <s v="GOLD#"/>
    <s v="sell"/>
    <s v="0.01"/>
    <n v="3677.68"/>
    <n v="3680.7"/>
    <n v="3674.7"/>
    <s v="2025.09.17 05:13:31"/>
    <n v="3680.71"/>
    <n v="0"/>
    <n v="0"/>
    <n v="-3.03"/>
    <s v="L"/>
    <d v="2025-09-17T00:00:00"/>
    <s v="05"/>
    <x v="2"/>
    <s v="Wed"/>
    <d v="2025-09-17T05:11:39"/>
    <x v="45"/>
    <s v="2025-09-17"/>
    <s v="10"/>
    <s v="Wed"/>
    <n v="-0.30299999999999999"/>
    <n v="-0.60599999999999998"/>
    <n v="-0.90899999999999992"/>
    <n v="-3"/>
  </r>
  <r>
    <d v="2025-09-17T05:11:49"/>
    <n v="1460626830"/>
    <s v="GOLD#"/>
    <s v="sell"/>
    <s v="0.01"/>
    <n v="3678.04"/>
    <n v="3679.54"/>
    <n v="3675.04"/>
    <s v="2025.09.17 05:12:09"/>
    <n v="3679.64"/>
    <n v="0"/>
    <n v="0"/>
    <n v="-1.6"/>
    <s v="L"/>
    <d v="2025-09-17T00:00:00"/>
    <s v="05"/>
    <x v="3"/>
    <s v="Wed"/>
    <d v="2025-09-17T05:11:49"/>
    <x v="46"/>
    <s v="2025-09-17"/>
    <s v="10"/>
    <s v="Wed"/>
    <n v="-0.16000000000000003"/>
    <n v="-0.32000000000000006"/>
    <n v="-0.48"/>
    <n v="-3"/>
  </r>
  <r>
    <d v="2025-09-17T05:11:49"/>
    <n v="1460626832"/>
    <s v="GOLD#"/>
    <s v="sell"/>
    <s v="0.01"/>
    <n v="3678.04"/>
    <n v="3679.54"/>
    <n v="3675.04"/>
    <s v="2025.09.17 05:12:09"/>
    <n v="3679.64"/>
    <n v="0"/>
    <n v="0"/>
    <n v="-1.6"/>
    <s v="L"/>
    <d v="2025-09-17T00:00:00"/>
    <s v="05"/>
    <x v="0"/>
    <s v="Wed"/>
    <d v="2025-09-17T05:11:49"/>
    <x v="46"/>
    <s v="2025-09-17"/>
    <s v="10"/>
    <s v="Wed"/>
    <n v="-0.16000000000000003"/>
    <n v="-0.32000000000000006"/>
    <n v="-0.48"/>
    <n v="-3"/>
  </r>
  <r>
    <d v="2025-09-17T05:18:59"/>
    <n v="1460628830"/>
    <s v="GOLD#"/>
    <s v="buy"/>
    <s v="0.01"/>
    <n v="3679.99"/>
    <n v="3678.46"/>
    <n v="3682.96"/>
    <s v="2025.09.17 05:24:55"/>
    <n v="3678.31"/>
    <n v="0"/>
    <n v="0"/>
    <n v="-1.68"/>
    <s v="L"/>
    <d v="2025-09-17T00:00:00"/>
    <s v="05"/>
    <x v="3"/>
    <s v="Wed"/>
    <d v="2025-09-17T05:18:59"/>
    <x v="47"/>
    <s v="2025-09-17"/>
    <s v="10"/>
    <s v="Wed"/>
    <n v="-0.16800000000000001"/>
    <n v="-0.33600000000000002"/>
    <n v="-0.504"/>
    <n v="-3"/>
  </r>
  <r>
    <d v="2025-09-17T05:19:09"/>
    <n v="1460628911"/>
    <s v="GOLD#"/>
    <s v="buy"/>
    <s v="0.01"/>
    <n v="3680.16"/>
    <n v="3677.16"/>
    <n v="3683.16"/>
    <s v="2025.09.17 05:30:29"/>
    <n v="3677.16"/>
    <n v="0"/>
    <n v="0"/>
    <n v="-3"/>
    <s v="L"/>
    <d v="2025-09-17T00:00:00"/>
    <s v="05"/>
    <x v="2"/>
    <s v="Wed"/>
    <d v="2025-09-17T05:19:09"/>
    <x v="48"/>
    <s v="2025-09-17"/>
    <s v="10"/>
    <s v="Wed"/>
    <n v="-0.30000000000000004"/>
    <n v="-0.60000000000000009"/>
    <n v="-0.89999999999999991"/>
    <n v="-3"/>
  </r>
  <r>
    <d v="2025-09-17T05:29:29"/>
    <n v="1460630769"/>
    <s v="GOLD#"/>
    <s v="sell"/>
    <s v="0.01"/>
    <n v="3678.76"/>
    <n v="3677.94"/>
    <n v="3675.76"/>
    <s v="2025.09.17 05:32:02"/>
    <n v="3677.96"/>
    <n v="0"/>
    <n v="0"/>
    <n v="0.8"/>
    <s v="W"/>
    <d v="2025-09-17T00:00:00"/>
    <s v="05"/>
    <x v="0"/>
    <s v="Wed"/>
    <d v="2025-09-17T05:29:29"/>
    <x v="49"/>
    <s v="2025-09-17"/>
    <s v="10"/>
    <s v="Wed"/>
    <n v="8.0000000000000016E-2"/>
    <n v="0.16000000000000003"/>
    <n v="0.24"/>
    <n v="-3"/>
  </r>
  <r>
    <d v="2025-09-17T05:32:09"/>
    <n v="1460631456"/>
    <s v="GOLD#"/>
    <s v="sell"/>
    <s v="0.01"/>
    <n v="3678.11"/>
    <n v="3677.56"/>
    <n v="3675.11"/>
    <s v="2025.09.17 05:34:16"/>
    <n v="3677.6"/>
    <n v="0"/>
    <n v="0"/>
    <n v="0.51"/>
    <s v="W"/>
    <d v="2025-09-17T00:00:00"/>
    <s v="05"/>
    <x v="3"/>
    <s v="Wed"/>
    <d v="2025-09-17T05:32:09"/>
    <x v="50"/>
    <s v="2025-09-17"/>
    <s v="10"/>
    <s v="Wed"/>
    <n v="5.1000000000000004E-2"/>
    <n v="0.10200000000000001"/>
    <n v="0.153"/>
    <n v="-3"/>
  </r>
  <r>
    <d v="2025-09-17T05:32:09"/>
    <n v="1460631457"/>
    <s v="GOLD#"/>
    <s v="sell"/>
    <s v="0.01"/>
    <n v="3678.1"/>
    <n v="3677.57"/>
    <n v="3675.11"/>
    <s v="2025.09.17 05:34:16"/>
    <n v="3677.6"/>
    <n v="0"/>
    <n v="0"/>
    <n v="0.5"/>
    <s v="W"/>
    <d v="2025-09-17T00:00:00"/>
    <s v="05"/>
    <x v="0"/>
    <s v="Wed"/>
    <d v="2025-09-17T05:32:09"/>
    <x v="50"/>
    <s v="2025-09-17"/>
    <s v="10"/>
    <s v="Wed"/>
    <n v="0.05"/>
    <n v="0.1"/>
    <n v="0.15"/>
    <n v="-3"/>
  </r>
  <r>
    <d v="2025-09-17T05:32:19"/>
    <n v="1460631528"/>
    <s v="GOLD#"/>
    <s v="sell"/>
    <s v="0.01"/>
    <n v="3677.88"/>
    <n v="3677.72"/>
    <n v="3674.88"/>
    <s v="2025.09.17 05:34:18"/>
    <n v="3677.79"/>
    <n v="0"/>
    <n v="0"/>
    <n v="0.09"/>
    <s v="W"/>
    <d v="2025-09-17T00:00:00"/>
    <s v="05"/>
    <x v="2"/>
    <s v="Wed"/>
    <d v="2025-09-17T05:32:19"/>
    <x v="51"/>
    <s v="2025-09-17"/>
    <s v="10"/>
    <s v="Wed"/>
    <n v="8.9999999999999993E-3"/>
    <n v="1.7999999999999999E-2"/>
    <n v="2.7E-2"/>
    <n v="-3"/>
  </r>
  <r>
    <d v="2025-09-17T05:34:19"/>
    <n v="1460631953"/>
    <s v="GOLD#"/>
    <s v="sell"/>
    <s v="0.01"/>
    <n v="3677.68"/>
    <n v="3677.09"/>
    <n v="3674.67"/>
    <s v="2025.09.17 05:38:24"/>
    <n v="3674.59"/>
    <n v="0"/>
    <n v="0"/>
    <n v="3.09"/>
    <s v="W"/>
    <d v="2025-09-17T00:00:00"/>
    <s v="05"/>
    <x v="3"/>
    <s v="Wed"/>
    <d v="2025-09-17T05:34:19"/>
    <x v="52"/>
    <s v="2025-09-17"/>
    <s v="10"/>
    <s v="Wed"/>
    <n v="0.309"/>
    <n v="0.61799999999999999"/>
    <n v="0.92699999999999994"/>
    <n v="3.09"/>
  </r>
  <r>
    <d v="2025-09-17T05:34:19"/>
    <n v="1460631958"/>
    <s v="GOLD#"/>
    <s v="sell"/>
    <s v="0.01"/>
    <n v="3677.56"/>
    <n v="3677.09"/>
    <n v="3674.68"/>
    <s v="2025.09.17 05:38:24"/>
    <n v="3674.59"/>
    <n v="0"/>
    <n v="0"/>
    <n v="2.97"/>
    <s v="W"/>
    <d v="2025-09-17T00:00:00"/>
    <s v="05"/>
    <x v="0"/>
    <s v="Wed"/>
    <d v="2025-09-17T05:34:19"/>
    <x v="52"/>
    <s v="2025-09-17"/>
    <s v="10"/>
    <s v="Wed"/>
    <n v="0.29700000000000004"/>
    <n v="0.59400000000000008"/>
    <n v="0.89100000000000001"/>
    <n v="2.97"/>
  </r>
  <r>
    <d v="2025-09-17T05:34:29"/>
    <n v="1460632022"/>
    <s v="GOLD#"/>
    <s v="sell"/>
    <s v="0.01"/>
    <n v="3677.43"/>
    <n v="3676.99"/>
    <n v="3674.43"/>
    <s v="2025.09.17 05:39:09"/>
    <n v="3677.03"/>
    <n v="0"/>
    <n v="0"/>
    <n v="0.4"/>
    <s v="W"/>
    <d v="2025-09-17T00:00:00"/>
    <s v="05"/>
    <x v="2"/>
    <s v="Wed"/>
    <d v="2025-09-17T05:34:29"/>
    <x v="53"/>
    <s v="2025-09-17"/>
    <s v="10"/>
    <s v="Wed"/>
    <n v="4.0000000000000008E-2"/>
    <n v="8.0000000000000016E-2"/>
    <n v="0.12"/>
    <n v="-3"/>
  </r>
  <r>
    <d v="2025-09-17T05:39:09"/>
    <n v="1460634275"/>
    <s v="GOLD#"/>
    <s v="sell"/>
    <s v="0.01"/>
    <n v="3676.85"/>
    <n v="3679.82"/>
    <n v="3673.82"/>
    <s v="2025.09.17 05:42:06"/>
    <n v="3679.83"/>
    <n v="0"/>
    <n v="0"/>
    <n v="-2.98"/>
    <s v="L"/>
    <d v="2025-09-17T00:00:00"/>
    <s v="05"/>
    <x v="2"/>
    <s v="Wed"/>
    <d v="2025-09-17T05:39:09"/>
    <x v="54"/>
    <s v="2025-09-17"/>
    <s v="10"/>
    <s v="Wed"/>
    <n v="-0.29799999999999999"/>
    <n v="-0.59599999999999997"/>
    <n v="-0.89400000000000002"/>
    <n v="-3"/>
  </r>
  <r>
    <d v="2025-09-17T05:39:19"/>
    <n v="1460634306"/>
    <s v="GOLD#"/>
    <s v="sell"/>
    <s v="0.01"/>
    <n v="3677.39"/>
    <n v="3678.89"/>
    <n v="3674.39"/>
    <s v="2025.09.17 05:40:30"/>
    <n v="3678.93"/>
    <n v="0"/>
    <n v="0"/>
    <n v="-1.54"/>
    <s v="L"/>
    <d v="2025-09-17T00:00:00"/>
    <s v="05"/>
    <x v="3"/>
    <s v="Wed"/>
    <d v="2025-09-17T05:39:19"/>
    <x v="55"/>
    <s v="2025-09-17"/>
    <s v="10"/>
    <s v="Wed"/>
    <n v="-0.15400000000000003"/>
    <n v="-0.30800000000000005"/>
    <n v="-0.46199999999999997"/>
    <n v="-3"/>
  </r>
  <r>
    <d v="2025-09-17T05:39:19"/>
    <n v="1460634307"/>
    <s v="GOLD#"/>
    <s v="sell"/>
    <s v="0.01"/>
    <n v="3677.34"/>
    <n v="3678.89"/>
    <n v="3674.39"/>
    <s v="2025.09.17 05:40:30"/>
    <n v="3678.93"/>
    <n v="0"/>
    <n v="0"/>
    <n v="-1.59"/>
    <s v="L"/>
    <d v="2025-09-17T00:00:00"/>
    <s v="05"/>
    <x v="0"/>
    <s v="Wed"/>
    <d v="2025-09-17T05:39:19"/>
    <x v="55"/>
    <s v="2025-09-17"/>
    <s v="10"/>
    <s v="Wed"/>
    <n v="-0.15900000000000003"/>
    <n v="-0.31800000000000006"/>
    <n v="-0.47699999999999998"/>
    <n v="-3"/>
  </r>
  <r>
    <d v="2025-09-17T05:55:09"/>
    <n v="1460638681"/>
    <s v="GOLD#"/>
    <s v="buy"/>
    <s v="0.01"/>
    <n v="3683.24"/>
    <n v="3680.24"/>
    <n v="3686.24"/>
    <s v="2025.09.17 06:06:17"/>
    <n v="3680.19"/>
    <n v="0"/>
    <n v="0"/>
    <n v="-3.05"/>
    <s v="L"/>
    <d v="2025-09-17T00:00:00"/>
    <s v="05"/>
    <x v="2"/>
    <s v="Wed"/>
    <d v="2025-09-17T05:55:09"/>
    <x v="56"/>
    <s v="2025-09-17"/>
    <s v="10"/>
    <s v="Wed"/>
    <n v="-0.30499999999999999"/>
    <n v="-0.61"/>
    <n v="-0.91499999999999992"/>
    <n v="-3"/>
  </r>
  <r>
    <d v="2025-09-17T05:55:19"/>
    <n v="1460638709"/>
    <s v="GOLD#"/>
    <s v="buy"/>
    <s v="0.01"/>
    <n v="3682.8"/>
    <n v="3681.3"/>
    <n v="3685.8"/>
    <s v="2025.09.17 06:05:56"/>
    <n v="3681.2"/>
    <n v="0"/>
    <n v="0"/>
    <n v="-1.6"/>
    <s v="L"/>
    <d v="2025-09-17T00:00:00"/>
    <s v="05"/>
    <x v="3"/>
    <s v="Wed"/>
    <d v="2025-09-17T05:55:19"/>
    <x v="57"/>
    <s v="2025-09-17"/>
    <s v="10"/>
    <s v="Wed"/>
    <n v="-0.16000000000000003"/>
    <n v="-0.32000000000000006"/>
    <n v="-0.48"/>
    <n v="-3"/>
  </r>
  <r>
    <d v="2025-09-17T06:10:09"/>
    <n v="1460641315"/>
    <s v="GOLD#"/>
    <s v="sell"/>
    <s v="0.01"/>
    <n v="3680.79"/>
    <n v="3682.29"/>
    <n v="3677.79"/>
    <s v="2025.09.17 06:15:16"/>
    <n v="3682.5"/>
    <n v="0"/>
    <n v="0"/>
    <n v="-1.71"/>
    <s v="L"/>
    <d v="2025-09-17T00:00:00"/>
    <s v="06"/>
    <x v="0"/>
    <s v="Wed"/>
    <d v="2025-09-17T06:10:09"/>
    <x v="58"/>
    <s v="2025-09-17"/>
    <s v="11"/>
    <s v="Wed"/>
    <n v="-0.17100000000000001"/>
    <n v="-0.34200000000000003"/>
    <n v="-0.51300000000000001"/>
    <n v="-3"/>
  </r>
  <r>
    <d v="2025-09-17T06:24:09"/>
    <n v="1460645542"/>
    <s v="GOLD#"/>
    <s v="buy"/>
    <s v="0.01"/>
    <n v="3682.65"/>
    <n v="3684.09"/>
    <n v="3685.66"/>
    <s v="2025.09.17 08:08:37"/>
    <n v="3685.66"/>
    <n v="0"/>
    <n v="0"/>
    <n v="3.01"/>
    <s v="W"/>
    <d v="2025-09-17T00:00:00"/>
    <s v="06"/>
    <x v="4"/>
    <s v="Wed"/>
    <d v="2025-09-17T06:24:09"/>
    <x v="59"/>
    <s v="2025-09-17"/>
    <s v="11"/>
    <s v="Wed"/>
    <n v="0.30099999999999999"/>
    <n v="0.60199999999999998"/>
    <n v="0.90299999999999991"/>
    <n v="3.01"/>
  </r>
  <r>
    <d v="2025-09-17T06:24:09"/>
    <n v="1460645543"/>
    <s v="GOLD#"/>
    <s v="buy"/>
    <s v="0.01"/>
    <n v="3682.65"/>
    <n v="3681.15"/>
    <n v="3685.65"/>
    <s v="2025.09.17 06:28:45"/>
    <n v="3681.15"/>
    <n v="0"/>
    <n v="0"/>
    <n v="-1.5"/>
    <s v="L"/>
    <d v="2025-09-17T00:00:00"/>
    <s v="06"/>
    <x v="3"/>
    <s v="Wed"/>
    <d v="2025-09-17T06:24:09"/>
    <x v="59"/>
    <s v="2025-09-17"/>
    <s v="11"/>
    <s v="Wed"/>
    <n v="-0.15000000000000002"/>
    <n v="-0.30000000000000004"/>
    <n v="-0.44999999999999996"/>
    <n v="-3"/>
  </r>
  <r>
    <d v="2025-09-17T06:24:10"/>
    <n v="1460645544"/>
    <s v="GOLD#"/>
    <s v="buy"/>
    <s v="0.01"/>
    <n v="3682.66"/>
    <n v="3684.09"/>
    <n v="3685.66"/>
    <s v="2025.09.17 08:08:37"/>
    <n v="3685.66"/>
    <n v="0"/>
    <n v="0"/>
    <n v="3"/>
    <s v="W"/>
    <d v="2025-09-17T00:00:00"/>
    <s v="06"/>
    <x v="2"/>
    <s v="Wed"/>
    <d v="2025-09-17T06:24:10"/>
    <x v="60"/>
    <s v="2025-09-17"/>
    <s v="11"/>
    <s v="Wed"/>
    <n v="0.30000000000000004"/>
    <n v="0.60000000000000009"/>
    <n v="0.89999999999999991"/>
    <n v="3"/>
  </r>
  <r>
    <d v="2025-09-17T06:54:59"/>
    <n v="1460650102"/>
    <s v="GOLD#"/>
    <s v="sell"/>
    <s v="0.01"/>
    <n v="3681.26"/>
    <n v="3682.76"/>
    <n v="3678.26"/>
    <s v="2025.09.17 08:02:05"/>
    <n v="3682.87"/>
    <n v="0"/>
    <n v="0"/>
    <n v="-1.61"/>
    <s v="L"/>
    <d v="2025-09-17T00:00:00"/>
    <s v="06"/>
    <x v="3"/>
    <s v="Wed"/>
    <d v="2025-09-17T06:54:59"/>
    <x v="61"/>
    <s v="2025-09-17"/>
    <s v="11"/>
    <s v="Wed"/>
    <n v="-0.16100000000000003"/>
    <n v="-0.32200000000000006"/>
    <n v="-0.48299999999999998"/>
    <n v="-3"/>
  </r>
  <r>
    <d v="2025-09-17T06:54:59"/>
    <n v="1460650103"/>
    <s v="GOLD#"/>
    <s v="sell"/>
    <s v="0.01"/>
    <n v="3681.26"/>
    <n v="3682.76"/>
    <n v="3678.26"/>
    <s v="2025.09.17 08:02:05"/>
    <n v="3682.87"/>
    <n v="0"/>
    <n v="0"/>
    <n v="-1.61"/>
    <s v="L"/>
    <d v="2025-09-17T00:00:00"/>
    <s v="06"/>
    <x v="0"/>
    <s v="Wed"/>
    <d v="2025-09-17T06:54:59"/>
    <x v="61"/>
    <s v="2025-09-17"/>
    <s v="11"/>
    <s v="Wed"/>
    <n v="-0.16100000000000003"/>
    <n v="-0.32200000000000006"/>
    <n v="-0.48299999999999998"/>
    <n v="-3"/>
  </r>
  <r>
    <d v="2025-09-17T08:09:39"/>
    <n v="1460661308"/>
    <s v="GOLD#"/>
    <s v="buy"/>
    <s v="0.01"/>
    <n v="3684.94"/>
    <n v="3682.44"/>
    <n v="3687.94"/>
    <s v="2025.09.17 08:16:09"/>
    <n v="3682.44"/>
    <n v="0"/>
    <n v="0"/>
    <n v="-2.5"/>
    <s v="L"/>
    <d v="2025-09-17T00:00:00"/>
    <s v="08"/>
    <x v="4"/>
    <s v="Wed"/>
    <d v="2025-09-17T08:09:39"/>
    <x v="62"/>
    <s v="2025-09-17"/>
    <s v="13"/>
    <s v="Wed"/>
    <n v="-0.25"/>
    <n v="-0.5"/>
    <n v="-0.75"/>
    <n v="-3"/>
  </r>
  <r>
    <d v="2025-09-17T08:09:39"/>
    <n v="1460661310"/>
    <s v="GOLD#"/>
    <s v="buy"/>
    <s v="0.01"/>
    <n v="3684.94"/>
    <n v="3681.94"/>
    <n v="3687.94"/>
    <s v="2025.09.17 08:20:26"/>
    <n v="3681.93"/>
    <n v="0"/>
    <n v="0"/>
    <n v="-3.01"/>
    <s v="L"/>
    <d v="2025-09-17T00:00:00"/>
    <s v="08"/>
    <x v="2"/>
    <s v="Wed"/>
    <d v="2025-09-17T08:09:39"/>
    <x v="62"/>
    <s v="2025-09-17"/>
    <s v="13"/>
    <s v="Wed"/>
    <n v="-0.30099999999999999"/>
    <n v="-0.60199999999999998"/>
    <n v="-0.90299999999999991"/>
    <n v="-3"/>
  </r>
  <r>
    <d v="2025-09-17T08:10:29"/>
    <n v="1460661488"/>
    <s v="GOLD#"/>
    <s v="buy"/>
    <s v="0.01"/>
    <n v="3684.59"/>
    <n v="3683.09"/>
    <n v="3687.59"/>
    <s v="2025.09.17 08:12:12"/>
    <n v="3683.02"/>
    <n v="0"/>
    <n v="0"/>
    <n v="-1.57"/>
    <s v="L"/>
    <d v="2025-09-17T00:00:00"/>
    <s v="08"/>
    <x v="0"/>
    <s v="Wed"/>
    <d v="2025-09-17T08:10:29"/>
    <x v="63"/>
    <s v="2025-09-17"/>
    <s v="13"/>
    <s v="Wed"/>
    <n v="-0.15700000000000003"/>
    <n v="-0.31400000000000006"/>
    <n v="-0.47099999999999997"/>
    <n v="-3"/>
  </r>
  <r>
    <d v="2025-09-17T08:10:29"/>
    <n v="1460661489"/>
    <s v="GOLD#"/>
    <s v="buy"/>
    <s v="0.01"/>
    <n v="3684.62"/>
    <n v="3683.09"/>
    <n v="3687.59"/>
    <s v="2025.09.17 08:12:12"/>
    <n v="3683.02"/>
    <n v="0"/>
    <n v="0"/>
    <n v="-1.6"/>
    <s v="L"/>
    <d v="2025-09-17T00:00:00"/>
    <s v="08"/>
    <x v="3"/>
    <s v="Wed"/>
    <d v="2025-09-17T08:10:29"/>
    <x v="63"/>
    <s v="2025-09-17"/>
    <s v="13"/>
    <s v="Wed"/>
    <n v="-0.16000000000000003"/>
    <n v="-0.32000000000000006"/>
    <n v="-0.48"/>
    <n v="-3"/>
  </r>
  <r>
    <d v="2025-09-17T08:13:29"/>
    <n v="1460662200"/>
    <s v="GOLD#"/>
    <s v="buy"/>
    <s v="0.01"/>
    <n v="3683.85"/>
    <n v="3682.35"/>
    <n v="3686.85"/>
    <s v="2025.09.17 08:16:09"/>
    <n v="3682.35"/>
    <n v="0"/>
    <n v="0"/>
    <n v="-1.5"/>
    <s v="L"/>
    <d v="2025-09-17T00:00:00"/>
    <s v="08"/>
    <x v="0"/>
    <s v="Wed"/>
    <d v="2025-09-17T08:13:29"/>
    <x v="64"/>
    <s v="2025-09-17"/>
    <s v="13"/>
    <s v="Wed"/>
    <n v="-0.15000000000000002"/>
    <n v="-0.30000000000000004"/>
    <n v="-0.44999999999999996"/>
    <n v="-3"/>
  </r>
  <r>
    <d v="2025-09-17T08:13:29"/>
    <n v="1460662201"/>
    <s v="GOLD#"/>
    <s v="buy"/>
    <s v="0.01"/>
    <n v="3683.85"/>
    <n v="3682.35"/>
    <n v="3686.85"/>
    <s v="2025.09.17 08:16:09"/>
    <n v="3682.35"/>
    <n v="0"/>
    <n v="0"/>
    <n v="-1.5"/>
    <s v="L"/>
    <d v="2025-09-17T00:00:00"/>
    <s v="08"/>
    <x v="3"/>
    <s v="Wed"/>
    <d v="2025-09-17T08:13:29"/>
    <x v="64"/>
    <s v="2025-09-17"/>
    <s v="13"/>
    <s v="Wed"/>
    <n v="-0.15000000000000002"/>
    <n v="-0.30000000000000004"/>
    <n v="-0.44999999999999996"/>
    <n v="-3"/>
  </r>
  <r>
    <d v="2025-09-17T08:27:39"/>
    <n v="1460668518"/>
    <s v="GOLD#"/>
    <s v="sell"/>
    <s v="0.01"/>
    <n v="3680.45"/>
    <n v="3678.76"/>
    <n v="3677.45"/>
    <s v="2025.09.17 08:40:51"/>
    <n v="3677.17"/>
    <n v="0"/>
    <n v="0"/>
    <n v="3.28"/>
    <s v="W"/>
    <d v="2025-09-17T00:00:00"/>
    <s v="08"/>
    <x v="2"/>
    <s v="Wed"/>
    <d v="2025-09-17T08:27:39"/>
    <x v="65"/>
    <s v="2025-09-17"/>
    <s v="13"/>
    <s v="Wed"/>
    <n v="0.32800000000000001"/>
    <n v="0.65600000000000003"/>
    <n v="0.98399999999999987"/>
    <n v="3.28"/>
  </r>
  <r>
    <d v="2025-09-17T08:27:39"/>
    <n v="1460668519"/>
    <s v="GOLD#"/>
    <s v="sell"/>
    <s v="0.01"/>
    <n v="3680.4"/>
    <n v="3678.72"/>
    <n v="3677.45"/>
    <s v="2025.09.17 08:40:51"/>
    <n v="3677.17"/>
    <n v="0"/>
    <n v="0"/>
    <n v="3.23"/>
    <s v="W"/>
    <d v="2025-09-17T00:00:00"/>
    <s v="08"/>
    <x v="4"/>
    <s v="Wed"/>
    <d v="2025-09-17T08:27:39"/>
    <x v="65"/>
    <s v="2025-09-17"/>
    <s v="13"/>
    <s v="Wed"/>
    <n v="0.32300000000000001"/>
    <n v="0.64600000000000002"/>
    <n v="0.96899999999999997"/>
    <n v="3.23"/>
  </r>
  <r>
    <d v="2025-09-17T08:29:19"/>
    <n v="1460669106"/>
    <s v="GOLD#"/>
    <s v="sell"/>
    <s v="0.01"/>
    <n v="3680.68"/>
    <n v="3678.74"/>
    <n v="3677.65"/>
    <s v="2025.09.17 08:40:48"/>
    <n v="3677.62"/>
    <n v="0"/>
    <n v="0"/>
    <n v="3.06"/>
    <s v="W"/>
    <d v="2025-09-17T00:00:00"/>
    <s v="08"/>
    <x v="0"/>
    <s v="Wed"/>
    <d v="2025-09-17T08:29:19"/>
    <x v="66"/>
    <s v="2025-09-17"/>
    <s v="13"/>
    <s v="Wed"/>
    <n v="0.30600000000000005"/>
    <n v="0.6120000000000001"/>
    <n v="0.91799999999999993"/>
    <n v="3.06"/>
  </r>
  <r>
    <d v="2025-09-17T08:29:19"/>
    <n v="1460669108"/>
    <s v="GOLD#"/>
    <s v="sell"/>
    <s v="0.01"/>
    <n v="3680.38"/>
    <n v="3679.1"/>
    <n v="3677.68"/>
    <s v="2025.09.17 08:40:00"/>
    <n v="3677.67"/>
    <n v="0"/>
    <n v="0"/>
    <n v="2.71"/>
    <s v="W"/>
    <d v="2025-09-17T00:00:00"/>
    <s v="08"/>
    <x v="3"/>
    <s v="Wed"/>
    <d v="2025-09-17T08:29:19"/>
    <x v="66"/>
    <s v="2025-09-17"/>
    <s v="13"/>
    <s v="Wed"/>
    <n v="0.27100000000000002"/>
    <n v="0.54200000000000004"/>
    <n v="0.81299999999999994"/>
    <n v="-3"/>
  </r>
  <r>
    <d v="2025-09-17T08:42:49"/>
    <n v="1460676887"/>
    <s v="GOLD#"/>
    <s v="sell"/>
    <s v="0.01"/>
    <n v="3677.89"/>
    <n v="3680.24"/>
    <n v="3674.74"/>
    <s v="2025.09.17 09:00:00"/>
    <n v="3680.25"/>
    <n v="0"/>
    <n v="0"/>
    <n v="-2.36"/>
    <s v="L"/>
    <d v="2025-09-17T00:00:00"/>
    <s v="08"/>
    <x v="4"/>
    <s v="Wed"/>
    <d v="2025-09-17T08:42:49"/>
    <x v="67"/>
    <s v="2025-09-17"/>
    <s v="13"/>
    <s v="Wed"/>
    <n v="-0.23599999999999999"/>
    <n v="-0.47199999999999998"/>
    <n v="-0.70799999999999996"/>
    <n v="-3"/>
  </r>
  <r>
    <d v="2025-09-17T08:42:49"/>
    <n v="1460676888"/>
    <s v="GOLD#"/>
    <s v="sell"/>
    <s v="0.01"/>
    <n v="3677.89"/>
    <n v="3676.66"/>
    <n v="3674.89"/>
    <s v="2025.09.17 09:14:03"/>
    <n v="3676.7"/>
    <n v="0"/>
    <n v="0"/>
    <n v="1.19"/>
    <s v="W"/>
    <d v="2025-09-17T00:00:00"/>
    <s v="08"/>
    <x v="2"/>
    <s v="Wed"/>
    <d v="2025-09-17T08:42:49"/>
    <x v="67"/>
    <s v="2025-09-17"/>
    <s v="13"/>
    <s v="Wed"/>
    <n v="0.11899999999999999"/>
    <n v="0.23799999999999999"/>
    <n v="0.35699999999999998"/>
    <n v="-3"/>
  </r>
  <r>
    <d v="2025-09-17T08:42:59"/>
    <n v="1460676930"/>
    <s v="GOLD#"/>
    <s v="sell"/>
    <s v="0.01"/>
    <n v="3677.99"/>
    <n v="3679.51"/>
    <n v="3675.01"/>
    <s v="2025.09.17 08:46:59"/>
    <n v="3679.54"/>
    <n v="0"/>
    <n v="0"/>
    <n v="-1.55"/>
    <s v="L"/>
    <d v="2025-09-17T00:00:00"/>
    <s v="08"/>
    <x v="3"/>
    <s v="Wed"/>
    <d v="2025-09-17T08:42:59"/>
    <x v="68"/>
    <s v="2025-09-17"/>
    <s v="13"/>
    <s v="Wed"/>
    <n v="-0.15500000000000003"/>
    <n v="-0.31000000000000005"/>
    <n v="-0.46499999999999997"/>
    <n v="-3"/>
  </r>
  <r>
    <d v="2025-09-17T08:42:59"/>
    <n v="1460676931"/>
    <s v="GOLD#"/>
    <s v="sell"/>
    <s v="0.01"/>
    <n v="3677.96"/>
    <n v="3679.49"/>
    <n v="3674.99"/>
    <s v="2025.09.17 08:46:59"/>
    <n v="3679.54"/>
    <n v="0"/>
    <n v="0"/>
    <n v="-1.58"/>
    <s v="L"/>
    <d v="2025-09-17T00:00:00"/>
    <s v="08"/>
    <x v="0"/>
    <s v="Wed"/>
    <d v="2025-09-17T08:42:59"/>
    <x v="68"/>
    <s v="2025-09-17"/>
    <s v="13"/>
    <s v="Wed"/>
    <n v="-0.15800000000000003"/>
    <n v="-0.31600000000000006"/>
    <n v="-0.47399999999999998"/>
    <n v="-3"/>
  </r>
  <r>
    <d v="2025-09-17T08:53:19"/>
    <n v="1460681120"/>
    <s v="GOLD#"/>
    <s v="sell"/>
    <s v="0.01"/>
    <n v="3678.48"/>
    <n v="3679.98"/>
    <n v="3675.48"/>
    <s v="2025.09.17 09:00:00"/>
    <n v="3680.06"/>
    <n v="0"/>
    <n v="0"/>
    <n v="-1.58"/>
    <s v="L"/>
    <d v="2025-09-17T00:00:00"/>
    <s v="08"/>
    <x v="0"/>
    <s v="Wed"/>
    <d v="2025-09-17T08:53:19"/>
    <x v="69"/>
    <s v="2025-09-17"/>
    <s v="13"/>
    <s v="Wed"/>
    <n v="-0.15800000000000003"/>
    <n v="-0.31600000000000006"/>
    <n v="-0.47399999999999998"/>
    <n v="-3"/>
  </r>
  <r>
    <d v="2025-09-17T08:53:19"/>
    <n v="1460681122"/>
    <s v="GOLD#"/>
    <s v="sell"/>
    <s v="0.01"/>
    <n v="3678.48"/>
    <n v="3679.98"/>
    <n v="3675.48"/>
    <s v="2025.09.17 09:00:00"/>
    <n v="3680.06"/>
    <n v="0"/>
    <n v="0"/>
    <n v="-1.58"/>
    <s v="L"/>
    <d v="2025-09-17T00:00:00"/>
    <s v="08"/>
    <x v="3"/>
    <s v="Wed"/>
    <d v="2025-09-17T08:53:19"/>
    <x v="69"/>
    <s v="2025-09-17"/>
    <s v="13"/>
    <s v="Wed"/>
    <n v="-0.15800000000000003"/>
    <n v="-0.31600000000000006"/>
    <n v="-0.47399999999999998"/>
    <n v="-3"/>
  </r>
  <r>
    <d v="2025-09-17T09:14:09"/>
    <n v="1460687718"/>
    <s v="GOLD#"/>
    <s v="sell"/>
    <s v="0.01"/>
    <n v="3676.55"/>
    <n v="3678.05"/>
    <n v="3673.55"/>
    <s v="2025.09.17 09:18:54"/>
    <n v="3678.22"/>
    <n v="0"/>
    <n v="0"/>
    <n v="-1.67"/>
    <s v="L"/>
    <d v="2025-09-17T00:00:00"/>
    <s v="09"/>
    <x v="3"/>
    <s v="Wed"/>
    <d v="2025-09-17T09:14:09"/>
    <x v="70"/>
    <s v="2025-09-17"/>
    <s v="14"/>
    <s v="Wed"/>
    <n v="-0.16700000000000001"/>
    <n v="-0.33400000000000002"/>
    <n v="-0.501"/>
    <n v="-3"/>
  </r>
  <r>
    <d v="2025-09-17T09:14:09"/>
    <n v="1460687719"/>
    <s v="GOLD#"/>
    <s v="sell"/>
    <s v="0.01"/>
    <n v="3676.55"/>
    <n v="3679.05"/>
    <n v="3673.55"/>
    <s v="2025.09.17 09:20:50"/>
    <n v="3679.07"/>
    <n v="0"/>
    <n v="0"/>
    <n v="-2.52"/>
    <s v="L"/>
    <d v="2025-09-17T00:00:00"/>
    <s v="09"/>
    <x v="4"/>
    <s v="Wed"/>
    <d v="2025-09-17T09:14:09"/>
    <x v="70"/>
    <s v="2025-09-17"/>
    <s v="14"/>
    <s v="Wed"/>
    <n v="-0.252"/>
    <n v="-0.504"/>
    <n v="-0.75600000000000001"/>
    <n v="-3"/>
  </r>
  <r>
    <d v="2025-09-17T09:14:09"/>
    <n v="1460687721"/>
    <s v="GOLD#"/>
    <s v="sell"/>
    <s v="0.01"/>
    <n v="3676.55"/>
    <n v="3675.84"/>
    <n v="3673.55"/>
    <s v="2025.09.17 09:34:49"/>
    <n v="3675.84"/>
    <n v="0"/>
    <n v="0"/>
    <n v="0.71"/>
    <s v="W"/>
    <d v="2025-09-17T00:00:00"/>
    <s v="09"/>
    <x v="2"/>
    <s v="Wed"/>
    <d v="2025-09-17T09:14:09"/>
    <x v="70"/>
    <s v="2025-09-17"/>
    <s v="14"/>
    <s v="Wed"/>
    <n v="7.0999999999999994E-2"/>
    <n v="0.14199999999999999"/>
    <n v="0.21299999999999999"/>
    <n v="-3"/>
  </r>
  <r>
    <d v="2025-09-17T09:14:09"/>
    <n v="1460687724"/>
    <s v="GOLD#"/>
    <s v="sell"/>
    <s v="0.01"/>
    <n v="3676.55"/>
    <n v="3678.05"/>
    <n v="3673.55"/>
    <s v="2025.09.17 09:18:54"/>
    <n v="3678.22"/>
    <n v="0"/>
    <n v="0"/>
    <n v="-1.67"/>
    <s v="L"/>
    <d v="2025-09-17T00:00:00"/>
    <s v="09"/>
    <x v="0"/>
    <s v="Wed"/>
    <d v="2025-09-17T09:14:09"/>
    <x v="70"/>
    <s v="2025-09-17"/>
    <s v="14"/>
    <s v="Wed"/>
    <n v="-0.16700000000000001"/>
    <n v="-0.33400000000000002"/>
    <n v="-0.501"/>
    <n v="-3"/>
  </r>
  <r>
    <d v="2025-09-17T09:34:48"/>
    <n v="1460695280"/>
    <s v="GOLD#"/>
    <s v="sell"/>
    <s v="0.01"/>
    <n v="3675.63"/>
    <n v="3674.06"/>
    <n v="3672.63"/>
    <s v="2025.09.17 09:43:33"/>
    <n v="3672.59"/>
    <n v="0"/>
    <n v="0"/>
    <n v="3.04"/>
    <s v="W"/>
    <d v="2025-09-17T00:00:00"/>
    <s v="09"/>
    <x v="4"/>
    <s v="Wed"/>
    <d v="2025-09-17T09:34:48"/>
    <x v="71"/>
    <s v="2025-09-17"/>
    <s v="14"/>
    <s v="Wed"/>
    <n v="0.30400000000000005"/>
    <n v="0.6080000000000001"/>
    <n v="0.91199999999999992"/>
    <n v="3.04"/>
  </r>
  <r>
    <d v="2025-09-17T09:35:08"/>
    <n v="1460695368"/>
    <s v="GOLD#"/>
    <s v="sell"/>
    <s v="0.01"/>
    <n v="3675.49"/>
    <n v="3673.8"/>
    <n v="3672.49"/>
    <s v="2025.09.17 09:44:08"/>
    <n v="3672.48"/>
    <n v="0"/>
    <n v="0"/>
    <n v="3.01"/>
    <s v="W"/>
    <d v="2025-09-17T00:00:00"/>
    <s v="09"/>
    <x v="2"/>
    <s v="Wed"/>
    <d v="2025-09-17T09:35:08"/>
    <x v="72"/>
    <s v="2025-09-17"/>
    <s v="14"/>
    <s v="Wed"/>
    <n v="0.30099999999999999"/>
    <n v="0.60199999999999998"/>
    <n v="0.90299999999999991"/>
    <n v="3.01"/>
  </r>
  <r>
    <d v="2025-09-17T09:36:08"/>
    <n v="1460695601"/>
    <s v="GOLD#"/>
    <s v="sell"/>
    <s v="0.01"/>
    <n v="3675.83"/>
    <n v="3675.02"/>
    <n v="3672.85"/>
    <s v="2025.09.17 09:40:10"/>
    <n v="3672.85"/>
    <n v="0"/>
    <n v="0"/>
    <n v="2.98"/>
    <s v="W"/>
    <d v="2025-09-17T00:00:00"/>
    <s v="09"/>
    <x v="3"/>
    <s v="Wed"/>
    <d v="2025-09-17T09:36:08"/>
    <x v="73"/>
    <s v="2025-09-17"/>
    <s v="14"/>
    <s v="Wed"/>
    <n v="0.29799999999999999"/>
    <n v="0.59599999999999997"/>
    <n v="0.89400000000000002"/>
    <n v="2.98"/>
  </r>
  <r>
    <d v="2025-09-17T09:36:09"/>
    <n v="1460695603"/>
    <s v="GOLD#"/>
    <s v="sell"/>
    <s v="0.01"/>
    <n v="3675.83"/>
    <n v="3674.24"/>
    <n v="3672.83"/>
    <s v="2025.09.17 09:43:31"/>
    <n v="3672.73"/>
    <n v="0"/>
    <n v="0"/>
    <n v="3.1"/>
    <s v="W"/>
    <d v="2025-09-17T00:00:00"/>
    <s v="09"/>
    <x v="0"/>
    <s v="Wed"/>
    <d v="2025-09-17T09:36:09"/>
    <x v="74"/>
    <s v="2025-09-17"/>
    <s v="14"/>
    <s v="Wed"/>
    <n v="0.31000000000000005"/>
    <n v="0.62000000000000011"/>
    <n v="0.92999999999999994"/>
    <n v="3.1"/>
  </r>
  <r>
    <d v="2025-09-17T09:46:38"/>
    <n v="1460702808"/>
    <s v="GOLD#"/>
    <s v="sell"/>
    <s v="0.01"/>
    <n v="3672.85"/>
    <n v="3675.92"/>
    <n v="3669.92"/>
    <s v="2025.09.17 09:51:35"/>
    <n v="3675.93"/>
    <n v="0"/>
    <n v="0"/>
    <n v="-3.08"/>
    <s v="L"/>
    <d v="2025-09-17T00:00:00"/>
    <s v="09"/>
    <x v="2"/>
    <s v="Wed"/>
    <d v="2025-09-17T09:46:38"/>
    <x v="75"/>
    <s v="2025-09-17"/>
    <s v="14"/>
    <s v="Wed"/>
    <n v="-0.30800000000000005"/>
    <n v="-0.6160000000000001"/>
    <n v="-0.92399999999999993"/>
    <n v="-3"/>
  </r>
  <r>
    <d v="2025-09-17T09:46:39"/>
    <n v="1460702810"/>
    <s v="GOLD#"/>
    <s v="sell"/>
    <s v="0.01"/>
    <n v="3672.85"/>
    <n v="3675.35"/>
    <n v="3669.85"/>
    <s v="2025.09.17 09:51:14"/>
    <n v="3675.39"/>
    <n v="0"/>
    <n v="0"/>
    <n v="-2.54"/>
    <s v="L"/>
    <d v="2025-09-17T00:00:00"/>
    <s v="09"/>
    <x v="4"/>
    <s v="Wed"/>
    <d v="2025-09-17T09:46:39"/>
    <x v="76"/>
    <s v="2025-09-17"/>
    <s v="14"/>
    <s v="Wed"/>
    <n v="-0.254"/>
    <n v="-0.50800000000000001"/>
    <n v="-0.76200000000000001"/>
    <n v="-3"/>
  </r>
  <r>
    <d v="2025-09-17T09:47:48"/>
    <n v="1460703274"/>
    <s v="GOLD#"/>
    <s v="sell"/>
    <s v="0.01"/>
    <n v="3673.5"/>
    <n v="3672.97"/>
    <n v="3670.57"/>
    <s v="2025.09.17 09:49:27"/>
    <n v="3672.97"/>
    <n v="0"/>
    <n v="0"/>
    <n v="0.53"/>
    <s v="W"/>
    <d v="2025-09-17T00:00:00"/>
    <s v="09"/>
    <x v="3"/>
    <s v="Wed"/>
    <d v="2025-09-17T09:47:48"/>
    <x v="77"/>
    <s v="2025-09-17"/>
    <s v="14"/>
    <s v="Wed"/>
    <n v="5.3000000000000005E-2"/>
    <n v="0.10600000000000001"/>
    <n v="0.159"/>
    <n v="-3"/>
  </r>
  <r>
    <d v="2025-09-17T09:47:49"/>
    <n v="1460703276"/>
    <s v="GOLD#"/>
    <s v="sell"/>
    <s v="0.01"/>
    <n v="3673.5"/>
    <n v="3672.97"/>
    <n v="3670.5"/>
    <s v="2025.09.17 09:49:27"/>
    <n v="3672.97"/>
    <n v="0"/>
    <n v="0"/>
    <n v="0.53"/>
    <s v="W"/>
    <d v="2025-09-17T00:00:00"/>
    <s v="09"/>
    <x v="0"/>
    <s v="Wed"/>
    <d v="2025-09-17T09:47:49"/>
    <x v="78"/>
    <s v="2025-09-17"/>
    <s v="14"/>
    <s v="Wed"/>
    <n v="5.3000000000000005E-2"/>
    <n v="0.10600000000000001"/>
    <n v="0.159"/>
    <n v="-3"/>
  </r>
  <r>
    <d v="2025-09-17T10:06:18"/>
    <n v="1460712715"/>
    <s v="GOLD#"/>
    <s v="sell"/>
    <s v="0.01"/>
    <n v="3673.47"/>
    <n v="3672.2"/>
    <n v="3670.52"/>
    <s v="2025.09.17 10:16:11"/>
    <n v="3670.42"/>
    <n v="0"/>
    <n v="0"/>
    <n v="3.05"/>
    <s v="W"/>
    <d v="2025-09-17T00:00:00"/>
    <s v="10"/>
    <x v="4"/>
    <s v="Wed"/>
    <d v="2025-09-17T10:06:18"/>
    <x v="79"/>
    <s v="2025-09-17"/>
    <s v="15"/>
    <s v="Wed"/>
    <n v="0.30499999999999999"/>
    <n v="0.61"/>
    <n v="0.91499999999999992"/>
    <n v="3.05"/>
  </r>
  <r>
    <d v="2025-09-17T10:06:19"/>
    <n v="1460712718"/>
    <s v="GOLD#"/>
    <s v="sell"/>
    <s v="0.01"/>
    <n v="3673.46"/>
    <n v="3672.21"/>
    <n v="3670.47"/>
    <s v="2025.09.17 10:16:11"/>
    <n v="3670.42"/>
    <n v="0"/>
    <n v="0"/>
    <n v="3.04"/>
    <s v="W"/>
    <d v="2025-09-17T00:00:00"/>
    <s v="10"/>
    <x v="2"/>
    <s v="Wed"/>
    <d v="2025-09-17T10:06:19"/>
    <x v="80"/>
    <s v="2025-09-17"/>
    <s v="15"/>
    <s v="Wed"/>
    <n v="0.30400000000000005"/>
    <n v="0.6080000000000001"/>
    <n v="0.91199999999999992"/>
    <n v="3.04"/>
  </r>
  <r>
    <d v="2025-09-17T10:06:38"/>
    <n v="1460712903"/>
    <s v="GOLD#"/>
    <s v="sell"/>
    <s v="0.01"/>
    <n v="3673.8"/>
    <n v="3675.3"/>
    <n v="3670.8"/>
    <s v="2025.09.17 10:08:21"/>
    <n v="3675.3"/>
    <n v="0"/>
    <n v="0"/>
    <n v="-1.5"/>
    <s v="L"/>
    <d v="2025-09-17T00:00:00"/>
    <s v="10"/>
    <x v="0"/>
    <s v="Wed"/>
    <d v="2025-09-17T10:06:38"/>
    <x v="81"/>
    <s v="2025-09-17"/>
    <s v="15"/>
    <s v="Wed"/>
    <n v="-0.15000000000000002"/>
    <n v="-0.30000000000000004"/>
    <n v="-0.44999999999999996"/>
    <n v="-3"/>
  </r>
  <r>
    <d v="2025-09-17T10:20:38"/>
    <n v="1460719187"/>
    <s v="GOLD#"/>
    <s v="sell"/>
    <s v="0.01"/>
    <n v="3670.58"/>
    <n v="3670.17"/>
    <n v="3667.58"/>
    <s v="2025.09.17 10:29:43"/>
    <n v="3667"/>
    <n v="0"/>
    <n v="0"/>
    <n v="3.58"/>
    <s v="W"/>
    <d v="2025-09-17T00:00:00"/>
    <s v="10"/>
    <x v="4"/>
    <s v="Wed"/>
    <d v="2025-09-17T10:20:38"/>
    <x v="82"/>
    <s v="2025-09-17"/>
    <s v="15"/>
    <s v="Wed"/>
    <n v="0.35800000000000004"/>
    <n v="0.71600000000000008"/>
    <n v="1.0740000000000001"/>
    <n v="3.58"/>
  </r>
  <r>
    <d v="2025-09-17T10:20:39"/>
    <n v="1460719190"/>
    <s v="GOLD#"/>
    <s v="sell"/>
    <s v="0.01"/>
    <n v="3670.61"/>
    <n v="3670.15"/>
    <n v="3667.58"/>
    <s v="2025.09.17 10:29:43"/>
    <n v="3667"/>
    <n v="0"/>
    <n v="0"/>
    <n v="3.61"/>
    <s v="W"/>
    <d v="2025-09-17T00:00:00"/>
    <s v="10"/>
    <x v="2"/>
    <s v="Wed"/>
    <d v="2025-09-17T10:20:39"/>
    <x v="83"/>
    <s v="2025-09-17"/>
    <s v="15"/>
    <s v="Wed"/>
    <n v="0.36099999999999999"/>
    <n v="0.72199999999999998"/>
    <n v="1.083"/>
    <n v="3.61"/>
  </r>
  <r>
    <d v="2025-09-17T10:20:58"/>
    <n v="1460719324"/>
    <s v="GOLD#"/>
    <s v="sell"/>
    <s v="0.01"/>
    <n v="3670.87"/>
    <n v="3670.48"/>
    <n v="3667.86"/>
    <s v="2025.09.17 10:29:37"/>
    <n v="3667.77"/>
    <n v="0"/>
    <n v="0"/>
    <n v="3.1"/>
    <s v="W"/>
    <d v="2025-09-17T00:00:00"/>
    <s v="10"/>
    <x v="3"/>
    <s v="Wed"/>
    <d v="2025-09-17T10:20:58"/>
    <x v="84"/>
    <s v="2025-09-17"/>
    <s v="15"/>
    <s v="Wed"/>
    <n v="0.31000000000000005"/>
    <n v="0.62000000000000011"/>
    <n v="0.92999999999999994"/>
    <n v="3.1"/>
  </r>
  <r>
    <d v="2025-09-17T10:20:59"/>
    <n v="1460719325"/>
    <s v="GOLD#"/>
    <s v="sell"/>
    <s v="0.01"/>
    <n v="3670.87"/>
    <n v="3670.48"/>
    <n v="3667.87"/>
    <s v="2025.09.17 10:29:37"/>
    <n v="3667.77"/>
    <n v="0"/>
    <n v="0"/>
    <n v="3.1"/>
    <s v="W"/>
    <d v="2025-09-17T00:00:00"/>
    <s v="10"/>
    <x v="0"/>
    <s v="Wed"/>
    <d v="2025-09-17T10:20:59"/>
    <x v="85"/>
    <s v="2025-09-17"/>
    <s v="15"/>
    <s v="Wed"/>
    <n v="0.31000000000000005"/>
    <n v="0.62000000000000011"/>
    <n v="0.92999999999999994"/>
    <n v="3.1"/>
  </r>
  <r>
    <d v="2025-09-17T10:33:48"/>
    <n v="1460725718"/>
    <s v="GOLD#"/>
    <s v="sell"/>
    <s v="0.01"/>
    <n v="3669.11"/>
    <n v="3667.56"/>
    <n v="3666.11"/>
    <s v="2025.09.17 11:01:35"/>
    <n v="3666.09"/>
    <n v="0"/>
    <n v="0"/>
    <n v="3.02"/>
    <s v="W"/>
    <d v="2025-09-17T00:00:00"/>
    <s v="10"/>
    <x v="2"/>
    <s v="Wed"/>
    <d v="2025-09-17T10:33:48"/>
    <x v="86"/>
    <s v="2025-09-17"/>
    <s v="15"/>
    <s v="Wed"/>
    <n v="0.30200000000000005"/>
    <n v="0.60400000000000009"/>
    <n v="0.90599999999999992"/>
    <n v="3.02"/>
  </r>
  <r>
    <d v="2025-09-17T10:33:49"/>
    <n v="1460725719"/>
    <s v="GOLD#"/>
    <s v="sell"/>
    <s v="0.01"/>
    <n v="3669.1"/>
    <n v="3667.56"/>
    <n v="3666.11"/>
    <s v="2025.09.17 11:01:35"/>
    <n v="3666.09"/>
    <n v="0"/>
    <n v="0"/>
    <n v="3.01"/>
    <s v="W"/>
    <d v="2025-09-17T00:00:00"/>
    <s v="10"/>
    <x v="4"/>
    <s v="Wed"/>
    <d v="2025-09-17T10:33:49"/>
    <x v="87"/>
    <s v="2025-09-17"/>
    <s v="15"/>
    <s v="Wed"/>
    <n v="0.30099999999999999"/>
    <n v="0.60199999999999998"/>
    <n v="0.90299999999999991"/>
    <n v="3.01"/>
  </r>
  <r>
    <d v="2025-09-17T11:04:48"/>
    <n v="1460738620"/>
    <s v="GOLD#"/>
    <s v="sell"/>
    <s v="0.01"/>
    <n v="3666.43"/>
    <n v="3665.17"/>
    <n v="3663.41"/>
    <s v="2025.09.17 11:17:12"/>
    <n v="3665.19"/>
    <n v="0"/>
    <n v="0"/>
    <n v="1.24"/>
    <s v="W"/>
    <d v="2025-09-17T00:00:00"/>
    <s v="11"/>
    <x v="4"/>
    <s v="Wed"/>
    <d v="2025-09-17T11:04:48"/>
    <x v="88"/>
    <s v="2025-09-17"/>
    <s v="16"/>
    <s v="Wed"/>
    <n v="0.124"/>
    <n v="0.248"/>
    <n v="0.372"/>
    <n v="-3"/>
  </r>
  <r>
    <d v="2025-09-17T11:04:48"/>
    <n v="1460738622"/>
    <s v="GOLD#"/>
    <s v="sell"/>
    <s v="0.01"/>
    <n v="3666.45"/>
    <n v="3665.32"/>
    <n v="3663.43"/>
    <s v="2025.09.17 11:17:39"/>
    <n v="3665.38"/>
    <n v="0"/>
    <n v="0"/>
    <n v="1.07"/>
    <s v="W"/>
    <d v="2025-09-17T00:00:00"/>
    <s v="11"/>
    <x v="2"/>
    <s v="Wed"/>
    <d v="2025-09-17T11:04:48"/>
    <x v="88"/>
    <s v="2025-09-17"/>
    <s v="16"/>
    <s v="Wed"/>
    <n v="0.10700000000000001"/>
    <n v="0.21400000000000002"/>
    <n v="0.32100000000000001"/>
    <n v="-3"/>
  </r>
  <r>
    <d v="2025-09-17T11:17:18"/>
    <n v="1460742911"/>
    <s v="GOLD#"/>
    <s v="sell"/>
    <s v="0.01"/>
    <n v="3664.79"/>
    <n v="3667.29"/>
    <n v="3661.79"/>
    <s v="2025.09.17 11:30:07"/>
    <n v="3667.3"/>
    <n v="0"/>
    <n v="0"/>
    <n v="-2.5099999999999998"/>
    <s v="L"/>
    <d v="2025-09-17T00:00:00"/>
    <s v="11"/>
    <x v="4"/>
    <s v="Wed"/>
    <d v="2025-09-17T11:17:18"/>
    <x v="89"/>
    <s v="2025-09-17"/>
    <s v="16"/>
    <s v="Wed"/>
    <n v="-0.251"/>
    <n v="-0.502"/>
    <n v="-0.75299999999999989"/>
    <n v="-3"/>
  </r>
  <r>
    <d v="2025-09-17T11:17:48"/>
    <n v="1460743139"/>
    <s v="GOLD#"/>
    <s v="sell"/>
    <s v="0.01"/>
    <n v="3665.25"/>
    <n v="3664.91"/>
    <n v="3662.24"/>
    <s v="2025.09.17 11:25:15"/>
    <n v="3664.94"/>
    <n v="0"/>
    <n v="0"/>
    <n v="0.31"/>
    <s v="W"/>
    <d v="2025-09-17T00:00:00"/>
    <s v="11"/>
    <x v="2"/>
    <s v="Wed"/>
    <d v="2025-09-17T11:17:48"/>
    <x v="90"/>
    <s v="2025-09-17"/>
    <s v="16"/>
    <s v="Wed"/>
    <n v="3.1E-2"/>
    <n v="6.2E-2"/>
    <n v="9.2999999999999999E-2"/>
    <n v="-3"/>
  </r>
  <r>
    <d v="2025-09-17T11:25:18"/>
    <n v="1460745864"/>
    <s v="GOLD#"/>
    <s v="sell"/>
    <s v="0.01"/>
    <n v="3664.56"/>
    <n v="3667.55"/>
    <n v="3661.55"/>
    <s v="2025.09.17 11:32:05"/>
    <n v="3667.55"/>
    <n v="0"/>
    <n v="0"/>
    <n v="-2.99"/>
    <s v="L"/>
    <d v="2025-09-17T00:00:00"/>
    <s v="11"/>
    <x v="2"/>
    <s v="Wed"/>
    <d v="2025-09-17T11:25:18"/>
    <x v="91"/>
    <s v="2025-09-17"/>
    <s v="16"/>
    <s v="Wed"/>
    <n v="-0.29900000000000004"/>
    <n v="-0.59800000000000009"/>
    <n v="-0.89700000000000002"/>
    <n v="-3"/>
  </r>
  <r>
    <d v="2025-09-17T11:33:48"/>
    <n v="1460749183"/>
    <s v="GOLD#"/>
    <s v="buy"/>
    <s v="0.01"/>
    <n v="3666.89"/>
    <n v="3663.89"/>
    <n v="3669.89"/>
    <s v="2025.09.17 11:37:24"/>
    <n v="3663.83"/>
    <n v="0"/>
    <n v="0"/>
    <n v="-3.06"/>
    <s v="L"/>
    <d v="2025-09-17T00:00:00"/>
    <s v="11"/>
    <x v="2"/>
    <s v="Wed"/>
    <d v="2025-09-17T11:33:48"/>
    <x v="92"/>
    <s v="2025-09-17"/>
    <s v="16"/>
    <s v="Wed"/>
    <n v="-0.30600000000000005"/>
    <n v="-0.6120000000000001"/>
    <n v="-0.91799999999999993"/>
    <n v="-3"/>
  </r>
  <r>
    <d v="2025-09-17T11:33:48"/>
    <n v="1460749185"/>
    <s v="GOLD#"/>
    <s v="buy"/>
    <s v="0.01"/>
    <n v="3666.84"/>
    <n v="3664.39"/>
    <n v="3669.89"/>
    <s v="2025.09.17 11:37:14"/>
    <n v="3664.36"/>
    <n v="0"/>
    <n v="0"/>
    <n v="-2.48"/>
    <s v="L"/>
    <d v="2025-09-17T00:00:00"/>
    <s v="11"/>
    <x v="4"/>
    <s v="Wed"/>
    <d v="2025-09-17T11:33:48"/>
    <x v="92"/>
    <s v="2025-09-17"/>
    <s v="16"/>
    <s v="Wed"/>
    <n v="-0.248"/>
    <n v="-0.496"/>
    <n v="-0.74399999999999999"/>
    <n v="-3"/>
  </r>
  <r>
    <d v="2025-09-17T11:40:08"/>
    <n v="1460752713"/>
    <s v="GOLD#"/>
    <s v="sell"/>
    <s v="0.01"/>
    <n v="3665.03"/>
    <n v="3664.33"/>
    <n v="3662.03"/>
    <s v="2025.09.17 11:43:00"/>
    <n v="3664.36"/>
    <n v="0"/>
    <n v="0"/>
    <n v="0.67"/>
    <s v="W"/>
    <d v="2025-09-17T00:00:00"/>
    <s v="11"/>
    <x v="2"/>
    <s v="Wed"/>
    <d v="2025-09-17T11:40:08"/>
    <x v="93"/>
    <s v="2025-09-17"/>
    <s v="16"/>
    <s v="Wed"/>
    <n v="6.7000000000000004E-2"/>
    <n v="0.13400000000000001"/>
    <n v="0.20100000000000001"/>
    <n v="-3"/>
  </r>
  <r>
    <d v="2025-09-17T11:40:08"/>
    <n v="1460752715"/>
    <s v="GOLD#"/>
    <s v="sell"/>
    <s v="0.01"/>
    <n v="3665.04"/>
    <n v="3664.33"/>
    <n v="3662.03"/>
    <s v="2025.09.17 11:43:00"/>
    <n v="3664.36"/>
    <n v="0"/>
    <n v="0"/>
    <n v="0.68"/>
    <s v="W"/>
    <d v="2025-09-17T00:00:00"/>
    <s v="11"/>
    <x v="4"/>
    <s v="Wed"/>
    <d v="2025-09-17T11:40:08"/>
    <x v="93"/>
    <s v="2025-09-17"/>
    <s v="16"/>
    <s v="Wed"/>
    <n v="6.8000000000000005E-2"/>
    <n v="0.13600000000000001"/>
    <n v="0.20400000000000001"/>
    <n v="-3"/>
  </r>
  <r>
    <d v="2025-09-17T11:44:48"/>
    <n v="1460755615"/>
    <s v="GOLD#"/>
    <s v="sell"/>
    <s v="0.01"/>
    <n v="3663.91"/>
    <n v="3666.48"/>
    <n v="3660.98"/>
    <s v="2025.09.17 11:47:14"/>
    <n v="3666.54"/>
    <n v="0"/>
    <n v="0"/>
    <n v="-2.63"/>
    <s v="L"/>
    <d v="2025-09-17T00:00:00"/>
    <s v="11"/>
    <x v="4"/>
    <s v="Wed"/>
    <d v="2025-09-17T11:44:48"/>
    <x v="94"/>
    <s v="2025-09-17"/>
    <s v="16"/>
    <s v="Wed"/>
    <n v="-0.26300000000000001"/>
    <n v="-0.52600000000000002"/>
    <n v="-0.78899999999999992"/>
    <n v="-3"/>
  </r>
  <r>
    <d v="2025-09-17T11:44:48"/>
    <n v="1460755618"/>
    <s v="GOLD#"/>
    <s v="sell"/>
    <s v="0.01"/>
    <n v="3663.91"/>
    <n v="3666.91"/>
    <n v="3660.91"/>
    <s v="2025.09.17 11:48:46"/>
    <n v="3666.94"/>
    <n v="0"/>
    <n v="0"/>
    <n v="-3.03"/>
    <s v="L"/>
    <d v="2025-09-17T00:00:00"/>
    <s v="11"/>
    <x v="2"/>
    <s v="Wed"/>
    <d v="2025-09-17T11:44:48"/>
    <x v="94"/>
    <s v="2025-09-17"/>
    <s v="16"/>
    <s v="Wed"/>
    <n v="-0.30299999999999999"/>
    <n v="-0.60599999999999998"/>
    <n v="-0.90899999999999992"/>
    <n v="-3"/>
  </r>
  <r>
    <d v="2025-09-17T12:20:08"/>
    <n v="1460768649"/>
    <s v="GOLD#"/>
    <s v="buy"/>
    <s v="0.01"/>
    <n v="3669.22"/>
    <n v="3669.27"/>
    <n v="3672.24"/>
    <s v="2025.09.17 12:23:57"/>
    <n v="3669.27"/>
    <n v="0"/>
    <n v="0"/>
    <n v="0.05"/>
    <s v="W"/>
    <d v="2025-09-17T00:00:00"/>
    <s v="12"/>
    <x v="2"/>
    <s v="Wed"/>
    <d v="2025-09-17T12:20:08"/>
    <x v="95"/>
    <s v="2025-09-17"/>
    <s v="17"/>
    <s v="Wed"/>
    <n v="5.000000000000001E-3"/>
    <n v="1.0000000000000002E-2"/>
    <n v="1.4999999999999999E-2"/>
    <n v="-3"/>
  </r>
  <r>
    <d v="2025-09-17T12:20:08"/>
    <n v="1460768654"/>
    <s v="GOLD#"/>
    <s v="buy"/>
    <s v="0.01"/>
    <n v="3669.18"/>
    <n v="3669.26"/>
    <n v="3672.22"/>
    <s v="2025.09.17 12:23:57"/>
    <n v="3669.24"/>
    <n v="0"/>
    <n v="0"/>
    <n v="0.06"/>
    <s v="W"/>
    <d v="2025-09-17T00:00:00"/>
    <s v="12"/>
    <x v="4"/>
    <s v="Wed"/>
    <d v="2025-09-17T12:20:08"/>
    <x v="95"/>
    <s v="2025-09-17"/>
    <s v="17"/>
    <s v="Wed"/>
    <n v="6.0000000000000001E-3"/>
    <n v="1.2E-2"/>
    <n v="1.7999999999999999E-2"/>
    <n v="-3"/>
  </r>
  <r>
    <d v="2025-09-17T12:20:09"/>
    <n v="1460768662"/>
    <s v="GOLD#"/>
    <s v="buy"/>
    <s v="0.01"/>
    <n v="3669.12"/>
    <n v="3669.29"/>
    <n v="3672.22"/>
    <s v="2025.09.17 12:23:57"/>
    <n v="3669.27"/>
    <n v="0"/>
    <n v="0"/>
    <n v="0.15"/>
    <s v="W"/>
    <d v="2025-09-17T00:00:00"/>
    <s v="12"/>
    <x v="3"/>
    <s v="Wed"/>
    <d v="2025-09-17T12:20:09"/>
    <x v="96"/>
    <s v="2025-09-17"/>
    <s v="17"/>
    <s v="Wed"/>
    <n v="1.4999999999999999E-2"/>
    <n v="0.03"/>
    <n v="4.4999999999999998E-2"/>
    <n v="-3"/>
  </r>
  <r>
    <d v="2025-09-17T12:23:58"/>
    <n v="1460770225"/>
    <s v="GOLD#"/>
    <s v="buy"/>
    <s v="0.01"/>
    <n v="3669.39"/>
    <n v="3667.91"/>
    <n v="3672.41"/>
    <s v="2025.09.17 12:33:04"/>
    <n v="3667.89"/>
    <n v="0"/>
    <n v="0"/>
    <n v="-1.5"/>
    <s v="L"/>
    <d v="2025-09-17T00:00:00"/>
    <s v="12"/>
    <x v="3"/>
    <s v="Wed"/>
    <d v="2025-09-17T12:23:58"/>
    <x v="97"/>
    <s v="2025-09-17"/>
    <s v="17"/>
    <s v="Wed"/>
    <n v="-0.15000000000000002"/>
    <n v="-0.30000000000000004"/>
    <n v="-0.44999999999999996"/>
    <n v="-3"/>
  </r>
  <r>
    <d v="2025-09-17T12:24:08"/>
    <n v="1460770320"/>
    <s v="GOLD#"/>
    <s v="buy"/>
    <s v="0.01"/>
    <n v="3669.4"/>
    <n v="3666.9"/>
    <n v="3672.4"/>
    <s v="2025.09.17 13:05:39"/>
    <n v="3666.89"/>
    <n v="0"/>
    <n v="0"/>
    <n v="-2.5099999999999998"/>
    <s v="L"/>
    <d v="2025-09-17T00:00:00"/>
    <s v="12"/>
    <x v="4"/>
    <s v="Wed"/>
    <d v="2025-09-17T12:24:08"/>
    <x v="98"/>
    <s v="2025-09-17"/>
    <s v="17"/>
    <s v="Wed"/>
    <n v="-0.251"/>
    <n v="-0.502"/>
    <n v="-0.75299999999999989"/>
    <n v="-3"/>
  </r>
  <r>
    <d v="2025-09-17T12:24:08"/>
    <n v="1460770321"/>
    <s v="GOLD#"/>
    <s v="buy"/>
    <s v="0.01"/>
    <n v="3669.39"/>
    <n v="3666.4"/>
    <n v="3672.4"/>
    <s v="2025.09.17 13:05:50"/>
    <n v="3666.34"/>
    <n v="0"/>
    <n v="0"/>
    <n v="-3.05"/>
    <s v="L"/>
    <d v="2025-09-17T00:00:00"/>
    <s v="12"/>
    <x v="2"/>
    <s v="Wed"/>
    <d v="2025-09-17T12:24:08"/>
    <x v="98"/>
    <s v="2025-09-17"/>
    <s v="17"/>
    <s v="Wed"/>
    <n v="-0.30499999999999999"/>
    <n v="-0.61"/>
    <n v="-0.91499999999999992"/>
    <n v="-3"/>
  </r>
  <r>
    <d v="2025-09-17T13:13:48"/>
    <n v="1460791387"/>
    <s v="GOLD#"/>
    <s v="sell"/>
    <s v="0.01"/>
    <n v="3663.91"/>
    <n v="3666.47"/>
    <n v="3660.97"/>
    <s v="2025.09.17 13:15:26"/>
    <n v="3666.51"/>
    <n v="0"/>
    <n v="0"/>
    <n v="-2.6"/>
    <s v="L"/>
    <d v="2025-09-17T00:00:00"/>
    <s v="13"/>
    <x v="4"/>
    <s v="Wed"/>
    <d v="2025-09-17T13:13:48"/>
    <x v="99"/>
    <s v="2025-09-17"/>
    <s v="18"/>
    <s v="Wed"/>
    <n v="-0.26"/>
    <n v="-0.52"/>
    <n v="-0.78"/>
    <n v="-3"/>
  </r>
  <r>
    <d v="2025-09-17T13:13:48"/>
    <n v="1460791397"/>
    <s v="GOLD#"/>
    <s v="sell"/>
    <s v="0.01"/>
    <n v="3663.83"/>
    <n v="3666.91"/>
    <n v="3660.91"/>
    <s v="2025.09.17 13:15:39"/>
    <n v="3666.91"/>
    <n v="0"/>
    <n v="0"/>
    <n v="-3.08"/>
    <s v="L"/>
    <d v="2025-09-17T00:00:00"/>
    <s v="13"/>
    <x v="2"/>
    <s v="Wed"/>
    <d v="2025-09-17T13:13:48"/>
    <x v="99"/>
    <s v="2025-09-17"/>
    <s v="18"/>
    <s v="Wed"/>
    <n v="-0.30800000000000005"/>
    <n v="-0.6160000000000001"/>
    <n v="-0.92399999999999993"/>
    <n v="-3"/>
  </r>
  <r>
    <d v="2025-09-17T13:36:08"/>
    <n v="1460799779"/>
    <s v="GOLD#"/>
    <s v="sell"/>
    <s v="0.01"/>
    <n v="3665.37"/>
    <n v="3665.28"/>
    <n v="3662.37"/>
    <s v="2025.09.17 13:50:07"/>
    <n v="3662.35"/>
    <n v="0"/>
    <n v="0"/>
    <n v="3.02"/>
    <s v="W"/>
    <d v="2025-09-17T00:00:00"/>
    <s v="13"/>
    <x v="4"/>
    <s v="Wed"/>
    <d v="2025-09-17T13:36:08"/>
    <x v="100"/>
    <s v="2025-09-17"/>
    <s v="18"/>
    <s v="Wed"/>
    <n v="0.30200000000000005"/>
    <n v="0.60400000000000009"/>
    <n v="0.90599999999999992"/>
    <n v="3.02"/>
  </r>
  <r>
    <d v="2025-09-17T13:36:08"/>
    <n v="1460799780"/>
    <s v="GOLD#"/>
    <s v="sell"/>
    <s v="0.01"/>
    <n v="3665.37"/>
    <n v="3665.28"/>
    <n v="3662.37"/>
    <s v="2025.09.17 13:50:07"/>
    <n v="3662.35"/>
    <n v="0"/>
    <n v="0"/>
    <n v="3.02"/>
    <s v="W"/>
    <d v="2025-09-17T00:00:00"/>
    <s v="13"/>
    <x v="2"/>
    <s v="Wed"/>
    <d v="2025-09-17T13:36:08"/>
    <x v="100"/>
    <s v="2025-09-17"/>
    <s v="18"/>
    <s v="Wed"/>
    <n v="0.30200000000000005"/>
    <n v="0.60400000000000009"/>
    <n v="0.90599999999999992"/>
    <n v="3.02"/>
  </r>
  <r>
    <d v="2025-09-17T13:52:18"/>
    <n v="1460805464"/>
    <s v="GOLD#"/>
    <s v="sell"/>
    <s v="0.01"/>
    <n v="3663.3"/>
    <n v="3662.33"/>
    <n v="3659.9"/>
    <s v="2025.09.17 13:57:49"/>
    <n v="3662.38"/>
    <n v="0"/>
    <n v="0"/>
    <n v="0.92"/>
    <s v="W"/>
    <d v="2025-09-17T00:00:00"/>
    <s v="13"/>
    <x v="5"/>
    <s v="Wed"/>
    <d v="2025-09-17T13:52:18"/>
    <x v="101"/>
    <s v="2025-09-17"/>
    <s v="18"/>
    <s v="Wed"/>
    <n v="9.2000000000000012E-2"/>
    <n v="0.18400000000000002"/>
    <n v="0.27600000000000002"/>
    <n v="-3"/>
  </r>
  <r>
    <d v="2025-09-17T13:52:18"/>
    <n v="1460805466"/>
    <s v="GOLD#"/>
    <s v="sell"/>
    <s v="0.01"/>
    <n v="3663.06"/>
    <n v="3662.33"/>
    <n v="3660.3"/>
    <s v="2025.09.17 13:57:49"/>
    <n v="3662.38"/>
    <n v="0"/>
    <n v="0"/>
    <n v="0.68"/>
    <s v="W"/>
    <d v="2025-09-17T00:00:00"/>
    <s v="13"/>
    <x v="4"/>
    <s v="Wed"/>
    <d v="2025-09-17T13:52:18"/>
    <x v="101"/>
    <s v="2025-09-17"/>
    <s v="18"/>
    <s v="Wed"/>
    <n v="6.8000000000000005E-2"/>
    <n v="0.13600000000000001"/>
    <n v="0.20400000000000001"/>
    <n v="-3"/>
  </r>
  <r>
    <d v="2025-09-17T13:52:18"/>
    <n v="1460805470"/>
    <s v="GOLD#"/>
    <s v="sell"/>
    <s v="0.01"/>
    <n v="3662.98"/>
    <n v="3662.33"/>
    <n v="3660.3"/>
    <s v="2025.09.17 13:57:49"/>
    <n v="3662.38"/>
    <n v="0"/>
    <n v="0"/>
    <n v="0.6"/>
    <s v="W"/>
    <d v="2025-09-17T00:00:00"/>
    <s v="13"/>
    <x v="2"/>
    <s v="Wed"/>
    <d v="2025-09-17T13:52:18"/>
    <x v="101"/>
    <s v="2025-09-17"/>
    <s v="18"/>
    <s v="Wed"/>
    <n v="0.06"/>
    <n v="0.12"/>
    <n v="0.18"/>
    <n v="-3"/>
  </r>
  <r>
    <d v="2025-09-17T13:59:28"/>
    <n v="1460808619"/>
    <s v="GOLD#"/>
    <s v="sell"/>
    <s v="0.01"/>
    <n v="3661.72"/>
    <n v="3661.45"/>
    <n v="3658.72"/>
    <s v="2025.09.17 14:03:01"/>
    <n v="3661.47"/>
    <n v="0"/>
    <n v="0"/>
    <n v="0.25"/>
    <s v="W"/>
    <d v="2025-09-17T00:00:00"/>
    <s v="13"/>
    <x v="2"/>
    <s v="Wed"/>
    <d v="2025-09-17T13:59:28"/>
    <x v="102"/>
    <s v="2025-09-17"/>
    <s v="18"/>
    <s v="Wed"/>
    <n v="2.5000000000000001E-2"/>
    <n v="0.05"/>
    <n v="7.4999999999999997E-2"/>
    <n v="-3"/>
  </r>
  <r>
    <d v="2025-09-17T13:59:28"/>
    <n v="1460808621"/>
    <s v="GOLD#"/>
    <s v="sell"/>
    <s v="0.01"/>
    <n v="3661.87"/>
    <n v="3661.4"/>
    <n v="3658.22"/>
    <s v="2025.09.17 14:03:01"/>
    <n v="3661.47"/>
    <n v="0"/>
    <n v="0"/>
    <n v="0.4"/>
    <s v="W"/>
    <d v="2025-09-17T00:00:00"/>
    <s v="13"/>
    <x v="5"/>
    <s v="Wed"/>
    <d v="2025-09-17T13:59:28"/>
    <x v="102"/>
    <s v="2025-09-17"/>
    <s v="18"/>
    <s v="Wed"/>
    <n v="4.0000000000000008E-2"/>
    <n v="8.0000000000000016E-2"/>
    <n v="0.12"/>
    <n v="-3"/>
  </r>
  <r>
    <d v="2025-09-17T13:59:28"/>
    <n v="1460808624"/>
    <s v="GOLD#"/>
    <s v="sell"/>
    <s v="0.01"/>
    <n v="3661.9"/>
    <n v="3661.4"/>
    <n v="3658.72"/>
    <s v="2025.09.17 14:03:01"/>
    <n v="3661.47"/>
    <n v="0"/>
    <n v="0"/>
    <n v="0.43"/>
    <s v="W"/>
    <d v="2025-09-17T00:00:00"/>
    <s v="13"/>
    <x v="4"/>
    <s v="Wed"/>
    <d v="2025-09-17T13:59:28"/>
    <x v="102"/>
    <s v="2025-09-17"/>
    <s v="18"/>
    <s v="Wed"/>
    <n v="4.3000000000000003E-2"/>
    <n v="8.6000000000000007E-2"/>
    <n v="0.129"/>
    <n v="-3"/>
  </r>
  <r>
    <d v="2025-09-17T14:03:08"/>
    <n v="1460810941"/>
    <s v="GOLD#"/>
    <s v="sell"/>
    <s v="0.01"/>
    <n v="3660.98"/>
    <n v="3663.97"/>
    <n v="3657.97"/>
    <s v="2025.09.17 14:12:17"/>
    <n v="3664.14"/>
    <n v="0"/>
    <n v="0"/>
    <n v="-3.16"/>
    <s v="L"/>
    <d v="2025-09-17T00:00:00"/>
    <s v="14"/>
    <x v="2"/>
    <s v="Wed"/>
    <d v="2025-09-17T14:03:08"/>
    <x v="103"/>
    <s v="2025-09-17"/>
    <s v="19"/>
    <s v="Wed"/>
    <n v="-0.31600000000000006"/>
    <n v="-0.63200000000000012"/>
    <n v="-0.94799999999999995"/>
    <n v="-3"/>
  </r>
  <r>
    <d v="2025-09-17T14:03:08"/>
    <n v="1460810945"/>
    <s v="GOLD#"/>
    <s v="sell"/>
    <s v="0.01"/>
    <n v="3660.99"/>
    <n v="3663.98"/>
    <n v="3657.48"/>
    <s v="2025.09.17 14:12:17"/>
    <n v="3664.14"/>
    <n v="0"/>
    <n v="0"/>
    <n v="-3.15"/>
    <s v="L"/>
    <d v="2025-09-17T00:00:00"/>
    <s v="14"/>
    <x v="5"/>
    <s v="Wed"/>
    <d v="2025-09-17T14:03:08"/>
    <x v="103"/>
    <s v="2025-09-17"/>
    <s v="19"/>
    <s v="Wed"/>
    <n v="-0.315"/>
    <n v="-0.63"/>
    <n v="-0.94499999999999995"/>
    <n v="-3"/>
  </r>
  <r>
    <d v="2025-09-17T14:03:08"/>
    <n v="1460810948"/>
    <s v="GOLD#"/>
    <s v="sell"/>
    <s v="0.01"/>
    <n v="3660.95"/>
    <n v="3663.48"/>
    <n v="3657.98"/>
    <s v="2025.09.17 14:09:13"/>
    <n v="3663.48"/>
    <n v="0"/>
    <n v="0"/>
    <n v="-2.5299999999999998"/>
    <s v="L"/>
    <d v="2025-09-17T00:00:00"/>
    <s v="14"/>
    <x v="4"/>
    <s v="Wed"/>
    <d v="2025-09-17T14:03:08"/>
    <x v="103"/>
    <s v="2025-09-17"/>
    <s v="19"/>
    <s v="Wed"/>
    <n v="-0.253"/>
    <n v="-0.50600000000000001"/>
    <n v="-0.7589999999999999"/>
    <n v="-3"/>
  </r>
  <r>
    <d v="2025-09-17T14:26:18"/>
    <n v="1460821345"/>
    <s v="GOLD#"/>
    <s v="buy"/>
    <s v="0.01"/>
    <n v="3666.64"/>
    <n v="3667.26"/>
    <n v="3669.62"/>
    <s v="2025.09.17 14:32:48"/>
    <n v="3667.25"/>
    <n v="0"/>
    <n v="0"/>
    <n v="0.61"/>
    <s v="W"/>
    <d v="2025-09-17T00:00:00"/>
    <s v="14"/>
    <x v="2"/>
    <s v="Wed"/>
    <d v="2025-09-17T14:26:18"/>
    <x v="104"/>
    <s v="2025-09-17"/>
    <s v="19"/>
    <s v="Wed"/>
    <n v="6.0999999999999999E-2"/>
    <n v="0.122"/>
    <n v="0.183"/>
    <n v="-3"/>
  </r>
  <r>
    <d v="2025-09-17T14:26:18"/>
    <n v="1460821349"/>
    <s v="GOLD#"/>
    <s v="buy"/>
    <s v="0.01"/>
    <n v="3666.61"/>
    <n v="3667.26"/>
    <n v="3670.14"/>
    <s v="2025.09.17 14:32:48"/>
    <n v="3667.25"/>
    <n v="0"/>
    <n v="0"/>
    <n v="0.64"/>
    <s v="W"/>
    <d v="2025-09-17T00:00:00"/>
    <s v="14"/>
    <x v="5"/>
    <s v="Wed"/>
    <d v="2025-09-17T14:26:18"/>
    <x v="104"/>
    <s v="2025-09-17"/>
    <s v="19"/>
    <s v="Wed"/>
    <n v="6.4000000000000001E-2"/>
    <n v="0.128"/>
    <n v="0.192"/>
    <n v="-3"/>
  </r>
  <r>
    <d v="2025-09-17T14:26:18"/>
    <n v="1460821351"/>
    <s v="GOLD#"/>
    <s v="buy"/>
    <s v="0.01"/>
    <n v="3666.58"/>
    <n v="3667.52"/>
    <n v="3669.64"/>
    <s v="2025.09.17 14:34:51"/>
    <n v="3667.5"/>
    <n v="0"/>
    <n v="0"/>
    <n v="0.92"/>
    <s v="W"/>
    <d v="2025-09-17T00:00:00"/>
    <s v="14"/>
    <x v="4"/>
    <s v="Wed"/>
    <d v="2025-09-17T14:26:18"/>
    <x v="104"/>
    <s v="2025-09-17"/>
    <s v="19"/>
    <s v="Wed"/>
    <n v="9.2000000000000012E-2"/>
    <n v="0.18400000000000002"/>
    <n v="0.27600000000000002"/>
    <n v="-3"/>
  </r>
  <r>
    <d v="2025-09-17T14:33:08"/>
    <n v="1460824031"/>
    <s v="GOLD#"/>
    <s v="buy"/>
    <s v="0.01"/>
    <n v="3667.8"/>
    <n v="3668.36"/>
    <n v="3671.35"/>
    <s v="2025.09.17 14:50:00"/>
    <n v="3668.35"/>
    <n v="0"/>
    <n v="0"/>
    <n v="0.55000000000000004"/>
    <s v="W"/>
    <d v="2025-09-17T00:00:00"/>
    <s v="14"/>
    <x v="5"/>
    <s v="Wed"/>
    <d v="2025-09-17T14:33:08"/>
    <x v="105"/>
    <s v="2025-09-17"/>
    <s v="19"/>
    <s v="Wed"/>
    <n v="5.5000000000000007E-2"/>
    <n v="0.11000000000000001"/>
    <n v="0.16500000000000001"/>
    <n v="-3"/>
  </r>
  <r>
    <d v="2025-09-17T14:33:08"/>
    <n v="1460824033"/>
    <s v="GOLD#"/>
    <s v="buy"/>
    <s v="0.01"/>
    <n v="3667.82"/>
    <n v="3668.36"/>
    <n v="3670.85"/>
    <s v="2025.09.17 14:50:00"/>
    <n v="3668.35"/>
    <n v="0"/>
    <n v="0"/>
    <n v="0.53"/>
    <s v="W"/>
    <d v="2025-09-17T00:00:00"/>
    <s v="14"/>
    <x v="2"/>
    <s v="Wed"/>
    <d v="2025-09-17T14:33:08"/>
    <x v="105"/>
    <s v="2025-09-17"/>
    <s v="19"/>
    <s v="Wed"/>
    <n v="5.3000000000000005E-2"/>
    <n v="0.10600000000000001"/>
    <n v="0.159"/>
    <n v="-3"/>
  </r>
  <r>
    <d v="2025-09-17T14:34:58"/>
    <n v="1460824344"/>
    <s v="GOLD#"/>
    <s v="buy"/>
    <s v="0.01"/>
    <n v="3667.95"/>
    <n v="3668.38"/>
    <n v="3670.95"/>
    <s v="2025.09.17 14:50:00"/>
    <n v="3668.38"/>
    <n v="0"/>
    <n v="0"/>
    <n v="0.43"/>
    <s v="W"/>
    <d v="2025-09-17T00:00:00"/>
    <s v="14"/>
    <x v="4"/>
    <s v="Wed"/>
    <d v="2025-09-17T14:34:58"/>
    <x v="106"/>
    <s v="2025-09-17"/>
    <s v="19"/>
    <s v="Wed"/>
    <n v="4.3000000000000003E-2"/>
    <n v="8.6000000000000007E-2"/>
    <n v="0.129"/>
    <n v="-3"/>
  </r>
  <r>
    <d v="2025-09-17T14:50:08"/>
    <n v="1460829798"/>
    <s v="GOLD#"/>
    <s v="buy"/>
    <s v="0.01"/>
    <n v="3668.75"/>
    <n v="3665.78"/>
    <n v="3672.28"/>
    <s v="2025.09.17 14:53:53"/>
    <n v="3665.77"/>
    <n v="0"/>
    <n v="0"/>
    <n v="-2.98"/>
    <s v="L"/>
    <d v="2025-09-17T00:00:00"/>
    <s v="14"/>
    <x v="5"/>
    <s v="Wed"/>
    <d v="2025-09-17T14:50:08"/>
    <x v="107"/>
    <s v="2025-09-17"/>
    <s v="19"/>
    <s v="Wed"/>
    <n v="-0.29799999999999999"/>
    <n v="-0.59599999999999997"/>
    <n v="-0.89400000000000002"/>
    <n v="-3"/>
  </r>
  <r>
    <d v="2025-09-17T14:50:08"/>
    <n v="1460829801"/>
    <s v="GOLD#"/>
    <s v="buy"/>
    <s v="0.01"/>
    <n v="3668.73"/>
    <n v="3665.75"/>
    <n v="3671.75"/>
    <s v="2025.09.17 14:53:54"/>
    <n v="3665.64"/>
    <n v="0"/>
    <n v="0"/>
    <n v="-3.09"/>
    <s v="L"/>
    <d v="2025-09-17T00:00:00"/>
    <s v="14"/>
    <x v="2"/>
    <s v="Wed"/>
    <d v="2025-09-17T14:50:08"/>
    <x v="107"/>
    <s v="2025-09-17"/>
    <s v="19"/>
    <s v="Wed"/>
    <n v="-0.309"/>
    <n v="-0.61799999999999999"/>
    <n v="-0.92699999999999994"/>
    <n v="-3"/>
  </r>
  <r>
    <d v="2025-09-17T14:50:08"/>
    <n v="1460829803"/>
    <s v="GOLD#"/>
    <s v="buy"/>
    <s v="0.01"/>
    <n v="3668.75"/>
    <n v="3666.25"/>
    <n v="3671.75"/>
    <s v="2025.09.17 14:52:52"/>
    <n v="3666.24"/>
    <n v="0"/>
    <n v="0"/>
    <n v="-2.5099999999999998"/>
    <s v="L"/>
    <d v="2025-09-17T00:00:00"/>
    <s v="14"/>
    <x v="4"/>
    <s v="Wed"/>
    <d v="2025-09-17T14:50:08"/>
    <x v="107"/>
    <s v="2025-09-17"/>
    <s v="19"/>
    <s v="Wed"/>
    <n v="-0.251"/>
    <n v="-0.502"/>
    <n v="-0.75299999999999989"/>
    <n v="-3"/>
  </r>
  <r>
    <m/>
    <m/>
    <m/>
    <m/>
    <m/>
    <m/>
    <m/>
    <m/>
    <m/>
    <m/>
    <m/>
    <m/>
    <m/>
    <m/>
    <m/>
    <m/>
    <x v="6"/>
    <m/>
    <m/>
    <x v="10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B6158-F140-4667-887B-0DD2B176D9B6}" name="PivotTable1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8:T50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9"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16"/>
        <item x="5"/>
        <item x="6"/>
        <item x="7"/>
        <item x="8"/>
        <item x="17"/>
        <item t="default"/>
      </items>
    </pivotField>
    <pivotField axis="axisPage" multipleItemSelectionAllowed="1" showAll="0">
      <items count="8">
        <item h="1" x="0"/>
        <item h="1" x="1"/>
        <item h="1" x="3"/>
        <item x="2"/>
        <item h="1" x="4"/>
        <item h="1" x="5"/>
        <item h="1" x="6"/>
        <item t="default"/>
      </items>
    </pivotField>
    <pivotField showAll="0"/>
    <pivotField showAll="0"/>
    <pivotField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9"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16"/>
        <item x="1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2"/>
  </rowFields>
  <rowItems count="2">
    <i>
      <x v="1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AF9E3-BC09-429B-92F9-0A3260B5F622}" name="PivotTable1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1:T38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9"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16"/>
        <item x="5"/>
        <item x="6"/>
        <item x="7"/>
        <item x="8"/>
        <item x="17"/>
        <item t="default"/>
      </items>
    </pivotField>
    <pivotField axis="axisPage" multipleItemSelectionAllowed="1" showAll="0">
      <items count="8">
        <item h="1" x="0"/>
        <item h="1" x="1"/>
        <item h="1" x="3"/>
        <item x="2"/>
        <item h="1" x="4"/>
        <item h="1" x="5"/>
        <item h="1" x="6"/>
        <item t="default"/>
      </items>
    </pivotField>
    <pivotField showAll="0"/>
    <pivotField showAll="0"/>
    <pivotField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9"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16"/>
        <item x="17"/>
        <item t="default"/>
      </items>
    </pivotField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1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2A516-3EC7-472D-827C-B4B01F20CFA1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65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8">
        <item x="0"/>
        <item x="1"/>
        <item x="3"/>
        <item x="2"/>
        <item x="4"/>
        <item x="5"/>
        <item x="6"/>
        <item t="default"/>
      </items>
    </pivotField>
    <pivotField showAll="0"/>
    <pivotField showAll="0"/>
    <pivotField axis="axisRow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8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9"/>
  </rowFields>
  <rowItems count="44">
    <i>
      <x v="13"/>
    </i>
    <i>
      <x v="15"/>
    </i>
    <i>
      <x v="17"/>
    </i>
    <i>
      <x v="20"/>
    </i>
    <i>
      <x v="24"/>
    </i>
    <i>
      <x v="29"/>
    </i>
    <i>
      <x v="34"/>
    </i>
    <i>
      <x v="39"/>
    </i>
    <i>
      <x v="40"/>
    </i>
    <i>
      <x v="41"/>
    </i>
    <i>
      <x v="42"/>
    </i>
    <i>
      <x v="45"/>
    </i>
    <i>
      <x v="48"/>
    </i>
    <i>
      <x v="51"/>
    </i>
    <i>
      <x v="53"/>
    </i>
    <i>
      <x v="54"/>
    </i>
    <i>
      <x v="56"/>
    </i>
    <i>
      <x v="60"/>
    </i>
    <i>
      <x v="62"/>
    </i>
    <i>
      <x v="65"/>
    </i>
    <i>
      <x v="67"/>
    </i>
    <i>
      <x v="70"/>
    </i>
    <i>
      <x v="72"/>
    </i>
    <i>
      <x v="75"/>
    </i>
    <i>
      <x v="80"/>
    </i>
    <i>
      <x v="83"/>
    </i>
    <i>
      <x v="86"/>
    </i>
    <i>
      <x v="88"/>
    </i>
    <i>
      <x v="90"/>
    </i>
    <i>
      <x v="91"/>
    </i>
    <i>
      <x v="92"/>
    </i>
    <i>
      <x v="93"/>
    </i>
    <i>
      <x v="94"/>
    </i>
    <i>
      <x v="95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8"/>
    </i>
    <i t="grand">
      <x/>
    </i>
  </rowItems>
  <colItems count="1">
    <i/>
  </colItems>
  <pageFields count="1">
    <pageField fld="16" item="3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0C184-E0E1-4FEC-AF01-E5DCF351ED51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3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8">
        <item h="1" x="0"/>
        <item h="1" x="1"/>
        <item h="1" x="3"/>
        <item x="2"/>
        <item h="1" x="4"/>
        <item h="1" x="5"/>
        <item h="1" x="6"/>
        <item t="default"/>
      </items>
    </pivotField>
    <pivotField showAll="0"/>
    <pivotField showAll="0"/>
    <pivotField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0"/>
  </rowFields>
  <rowItems count="2">
    <i>
      <x v="1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4E802-8A1C-46BA-8A95-FE58BB70985C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47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8">
        <item x="0"/>
        <item x="1"/>
        <item x="3"/>
        <item x="2"/>
        <item x="4"/>
        <item x="5"/>
        <item x="6"/>
        <item t="default"/>
      </items>
    </pivotField>
    <pivotField showAll="0"/>
    <pivotField showAll="0"/>
    <pivotField axis="axisRow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8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9"/>
  </rowFields>
  <rowItems count="26">
    <i>
      <x v="59"/>
    </i>
    <i>
      <x v="62"/>
    </i>
    <i>
      <x v="65"/>
    </i>
    <i>
      <x v="67"/>
    </i>
    <i>
      <x v="70"/>
    </i>
    <i>
      <x v="71"/>
    </i>
    <i>
      <x v="76"/>
    </i>
    <i>
      <x v="79"/>
    </i>
    <i>
      <x v="82"/>
    </i>
    <i>
      <x v="87"/>
    </i>
    <i>
      <x v="88"/>
    </i>
    <i>
      <x v="89"/>
    </i>
    <i>
      <x v="92"/>
    </i>
    <i>
      <x v="93"/>
    </i>
    <i>
      <x v="94"/>
    </i>
    <i>
      <x v="95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7"/>
    </i>
    <i>
      <x v="108"/>
    </i>
    <i t="grand">
      <x/>
    </i>
  </rowItems>
  <colItems count="1">
    <i/>
  </colItems>
  <pageFields count="1">
    <pageField fld="16" item="4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635EB-730B-48C4-897C-60790A96B6CC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3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8">
        <item h="1" x="0"/>
        <item h="1" x="1"/>
        <item h="1" x="3"/>
        <item h="1" x="2"/>
        <item x="4"/>
        <item h="1" x="5"/>
        <item h="1" x="6"/>
        <item t="default"/>
      </items>
    </pivotField>
    <pivotField showAll="0"/>
    <pivotField showAll="0"/>
    <pivotField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0"/>
  </rowFields>
  <rowItems count="2">
    <i>
      <x v="1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13F23-3DE0-4DF5-8186-F0786C090BBA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3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8">
        <item h="1" x="0"/>
        <item h="1" x="1"/>
        <item h="1" x="3"/>
        <item h="1" x="2"/>
        <item h="1" x="4"/>
        <item x="5"/>
        <item h="1" x="6"/>
        <item t="default"/>
      </items>
    </pivotField>
    <pivotField showAll="0"/>
    <pivotField showAll="0"/>
    <pivotField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0"/>
  </rowFields>
  <rowItems count="2">
    <i>
      <x v="1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14B8-00E7-4AB4-BB3D-29537AAAE23D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28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8">
        <item x="0"/>
        <item x="1"/>
        <item x="3"/>
        <item x="2"/>
        <item x="4"/>
        <item x="5"/>
        <item x="6"/>
        <item t="default"/>
      </items>
    </pivotField>
    <pivotField showAll="0"/>
    <pivotField showAll="0"/>
    <pivotField axis="axisRow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8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9"/>
  </rowFields>
  <rowItems count="7">
    <i>
      <x v="101"/>
    </i>
    <i>
      <x v="102"/>
    </i>
    <i>
      <x v="103"/>
    </i>
    <i>
      <x v="105"/>
    </i>
    <i>
      <x v="106"/>
    </i>
    <i>
      <x v="108"/>
    </i>
    <i t="grand">
      <x/>
    </i>
  </rowItems>
  <colItems count="1">
    <i/>
  </colItems>
  <pageFields count="1">
    <pageField fld="16" item="5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6"/>
  <sheetViews>
    <sheetView showGridLines="0" workbookViewId="0">
      <selection activeCell="C30" sqref="C30"/>
    </sheetView>
  </sheetViews>
  <sheetFormatPr defaultRowHeight="15" x14ac:dyDescent="0.25"/>
  <cols>
    <col min="2" max="2" width="24.140625" customWidth="1"/>
    <col min="3" max="3" width="35.42578125" style="1" bestFit="1" customWidth="1"/>
    <col min="4" max="4" width="35.42578125" customWidth="1"/>
    <col min="5" max="5" width="35.42578125" bestFit="1" customWidth="1"/>
  </cols>
  <sheetData>
    <row r="3" spans="2:6" x14ac:dyDescent="0.25">
      <c r="B3" t="s">
        <v>0</v>
      </c>
      <c r="C3" s="1" t="s">
        <v>12</v>
      </c>
      <c r="D3" s="1" t="s">
        <v>13</v>
      </c>
      <c r="E3" t="s">
        <v>7</v>
      </c>
    </row>
    <row r="4" spans="2:6" x14ac:dyDescent="0.25">
      <c r="B4" t="s">
        <v>8</v>
      </c>
      <c r="C4" s="1" t="s">
        <v>9</v>
      </c>
      <c r="D4" s="1" t="s">
        <v>14</v>
      </c>
    </row>
    <row r="5" spans="2:6" x14ac:dyDescent="0.25">
      <c r="B5" t="s">
        <v>1</v>
      </c>
      <c r="C5" s="1" t="s">
        <v>6</v>
      </c>
      <c r="D5" s="1" t="s">
        <v>6</v>
      </c>
      <c r="E5" t="s">
        <v>6</v>
      </c>
      <c r="F5" t="s">
        <v>6</v>
      </c>
    </row>
    <row r="6" spans="2:6" x14ac:dyDescent="0.25">
      <c r="B6" t="s">
        <v>2</v>
      </c>
      <c r="C6" s="1" t="s">
        <v>10</v>
      </c>
      <c r="D6" s="1" t="s">
        <v>10</v>
      </c>
    </row>
    <row r="7" spans="2:6" x14ac:dyDescent="0.25">
      <c r="B7" t="s">
        <v>11</v>
      </c>
      <c r="C7" s="1">
        <v>9</v>
      </c>
      <c r="D7" s="1">
        <v>9</v>
      </c>
    </row>
    <row r="8" spans="2:6" x14ac:dyDescent="0.25">
      <c r="B8" t="s">
        <v>3</v>
      </c>
      <c r="C8" s="1">
        <v>300</v>
      </c>
      <c r="D8" s="1">
        <v>300</v>
      </c>
    </row>
    <row r="9" spans="2:6" x14ac:dyDescent="0.25">
      <c r="B9" t="s">
        <v>4</v>
      </c>
      <c r="C9" s="1">
        <v>300</v>
      </c>
      <c r="D9" s="1">
        <v>300</v>
      </c>
    </row>
    <row r="10" spans="2:6" x14ac:dyDescent="0.25">
      <c r="B10" t="s">
        <v>5</v>
      </c>
      <c r="C10" s="1">
        <v>1</v>
      </c>
      <c r="D10" s="1">
        <v>1</v>
      </c>
    </row>
    <row r="14" spans="2:6" x14ac:dyDescent="0.25">
      <c r="E14">
        <v>250</v>
      </c>
    </row>
    <row r="15" spans="2:6" x14ac:dyDescent="0.25">
      <c r="E15">
        <v>300</v>
      </c>
    </row>
    <row r="16" spans="2:6" x14ac:dyDescent="0.25">
      <c r="E16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78E2-3C4D-4758-9508-2CDE3495AC11}">
  <dimension ref="D1:T104"/>
  <sheetViews>
    <sheetView showGridLines="0" tabSelected="1" topLeftCell="A10" workbookViewId="0">
      <selection activeCell="F17" sqref="F17"/>
    </sheetView>
  </sheetViews>
  <sheetFormatPr defaultRowHeight="15" zeroHeight="1" x14ac:dyDescent="0.25"/>
  <cols>
    <col min="4" max="4" width="15.85546875" bestFit="1" customWidth="1"/>
    <col min="5" max="5" width="19.85546875" bestFit="1" customWidth="1"/>
    <col min="6" max="6" width="16.7109375" bestFit="1" customWidth="1"/>
    <col min="11" max="11" width="13.140625" bestFit="1" customWidth="1"/>
    <col min="12" max="12" width="22" customWidth="1"/>
    <col min="19" max="19" width="13.140625" bestFit="1" customWidth="1"/>
    <col min="20" max="20" width="19.85546875" bestFit="1" customWidth="1"/>
  </cols>
  <sheetData>
    <row r="1" spans="4:15" ht="18.75" x14ac:dyDescent="0.3">
      <c r="M1" t="s">
        <v>273</v>
      </c>
      <c r="O1" s="27">
        <v>32.25</v>
      </c>
    </row>
    <row r="2" spans="4:15" x14ac:dyDescent="0.25"/>
    <row r="3" spans="4:15" x14ac:dyDescent="0.25"/>
    <row r="4" spans="4:15" x14ac:dyDescent="0.25">
      <c r="D4" s="29" t="s">
        <v>277</v>
      </c>
      <c r="E4" s="30"/>
      <c r="F4" s="31"/>
      <c r="G4" s="31"/>
    </row>
    <row r="5" spans="4:15" x14ac:dyDescent="0.25">
      <c r="D5" s="32" t="s">
        <v>278</v>
      </c>
      <c r="E5" s="33">
        <f>MEDIAN(E22:E61)</f>
        <v>0.35499999999999998</v>
      </c>
    </row>
    <row r="6" spans="4:15" x14ac:dyDescent="0.25">
      <c r="D6" s="32" t="s">
        <v>280</v>
      </c>
      <c r="E6" s="33">
        <f>AVERAGE(E22:E61)</f>
        <v>-7.0749999999999993E-2</v>
      </c>
      <c r="F6" s="31"/>
      <c r="G6" s="31"/>
    </row>
    <row r="7" spans="4:15" x14ac:dyDescent="0.25">
      <c r="D7" s="32" t="s">
        <v>281</v>
      </c>
      <c r="E7" s="33">
        <f>MIN(E22:E61)</f>
        <v>-3.16</v>
      </c>
      <c r="F7" s="31"/>
      <c r="G7" s="31"/>
    </row>
    <row r="8" spans="4:15" x14ac:dyDescent="0.25">
      <c r="D8" s="32" t="s">
        <v>282</v>
      </c>
      <c r="E8" s="33">
        <f>MAX(E22:E61)</f>
        <v>3.61</v>
      </c>
      <c r="F8" s="31"/>
      <c r="G8" s="31"/>
    </row>
    <row r="9" spans="4:15" x14ac:dyDescent="0.25">
      <c r="D9" s="32" t="s">
        <v>279</v>
      </c>
      <c r="E9" s="34">
        <f>COUNTIF(G:G,"W")/(COUNTIF(G:G,"W")+COUNTIF(G:G,"L"))</f>
        <v>0.62790697674418605</v>
      </c>
      <c r="F9" s="31"/>
      <c r="G9" s="31"/>
    </row>
    <row r="10" spans="4:15" x14ac:dyDescent="0.25">
      <c r="D10" s="35"/>
      <c r="E10" s="36"/>
      <c r="F10" s="31"/>
      <c r="G10" s="31"/>
    </row>
    <row r="11" spans="4:15" x14ac:dyDescent="0.25">
      <c r="D11" s="37"/>
    </row>
    <row r="12" spans="4:15" x14ac:dyDescent="0.25">
      <c r="D12" s="37"/>
    </row>
    <row r="13" spans="4:15" x14ac:dyDescent="0.25">
      <c r="D13" s="37"/>
    </row>
    <row r="14" spans="4:15" x14ac:dyDescent="0.25">
      <c r="D14" s="37"/>
    </row>
    <row r="15" spans="4:15" x14ac:dyDescent="0.25">
      <c r="D15" s="37"/>
      <c r="F15" s="31"/>
      <c r="G15" s="31"/>
    </row>
    <row r="16" spans="4:15" x14ac:dyDescent="0.25">
      <c r="D16" s="35"/>
      <c r="E16" s="36"/>
      <c r="F16" s="31"/>
      <c r="G16" s="31"/>
    </row>
    <row r="17" spans="4:20" x14ac:dyDescent="0.25"/>
    <row r="18" spans="4:20" x14ac:dyDescent="0.25">
      <c r="D18" s="28" t="s">
        <v>274</v>
      </c>
      <c r="K18" s="28" t="s">
        <v>275</v>
      </c>
      <c r="S18" s="28" t="s">
        <v>313</v>
      </c>
    </row>
    <row r="19" spans="4:20" x14ac:dyDescent="0.25">
      <c r="D19" s="21" t="s">
        <v>29</v>
      </c>
      <c r="E19" t="s">
        <v>143</v>
      </c>
      <c r="K19" s="21" t="s">
        <v>29</v>
      </c>
      <c r="L19" t="s">
        <v>143</v>
      </c>
      <c r="S19" s="21" t="s">
        <v>29</v>
      </c>
      <c r="T19" t="s">
        <v>143</v>
      </c>
    </row>
    <row r="20" spans="4:20" x14ac:dyDescent="0.25"/>
    <row r="21" spans="4:20" x14ac:dyDescent="0.25">
      <c r="D21" s="21" t="s">
        <v>268</v>
      </c>
      <c r="E21" t="s">
        <v>270</v>
      </c>
      <c r="F21" s="24" t="s">
        <v>271</v>
      </c>
      <c r="G21" s="25" t="s">
        <v>26</v>
      </c>
      <c r="H21" t="s">
        <v>272</v>
      </c>
      <c r="K21" s="21" t="s">
        <v>268</v>
      </c>
      <c r="L21" t="s">
        <v>270</v>
      </c>
      <c r="M21" s="24" t="s">
        <v>271</v>
      </c>
      <c r="N21" s="25" t="s">
        <v>26</v>
      </c>
      <c r="O21" t="s">
        <v>272</v>
      </c>
      <c r="S21" s="21" t="s">
        <v>268</v>
      </c>
      <c r="T21" t="s">
        <v>270</v>
      </c>
    </row>
    <row r="22" spans="4:20" x14ac:dyDescent="0.25">
      <c r="D22" s="22">
        <v>45917.082650462966</v>
      </c>
      <c r="E22" s="23">
        <v>-1.91</v>
      </c>
      <c r="F22" s="26">
        <f>$O$1+E22</f>
        <v>30.34</v>
      </c>
      <c r="G22" s="25" t="str">
        <f>IF(OR(E22="",D22="Grand Total"),"",IF(E22&lt;0,"L","W"))</f>
        <v>L</v>
      </c>
      <c r="H22">
        <v>1</v>
      </c>
      <c r="K22" s="1" t="s">
        <v>276</v>
      </c>
      <c r="L22" s="23">
        <v>-2.83</v>
      </c>
      <c r="M22" s="26">
        <f>$O$1+L22</f>
        <v>29.42</v>
      </c>
      <c r="N22" s="25" t="str">
        <f>IF(OR(L22="",K22="Grand Total"),"",IF(L22&lt;0,"L","W"))</f>
        <v>L</v>
      </c>
      <c r="O22">
        <v>1</v>
      </c>
      <c r="S22" s="1" t="s">
        <v>306</v>
      </c>
      <c r="T22" s="23">
        <v>-1.91</v>
      </c>
    </row>
    <row r="23" spans="4:20" x14ac:dyDescent="0.25">
      <c r="D23" s="22">
        <v>45917.106145833335</v>
      </c>
      <c r="E23" s="23">
        <v>-0.19</v>
      </c>
      <c r="F23" s="26">
        <f t="shared" ref="F23" si="0">IF(OR(D23="Grand Total",D23=""),"",F22+E23)</f>
        <v>30.15</v>
      </c>
      <c r="G23" s="25" t="str">
        <f t="shared" ref="G23" si="1">IF(OR(E23="",D23="Grand Total"),"",IF(E23&lt;0,"L","W"))</f>
        <v>L</v>
      </c>
      <c r="H23">
        <f>IF(G23="","",IF(G23=G22,H22+1,1))</f>
        <v>2</v>
      </c>
      <c r="K23" s="1" t="s">
        <v>269</v>
      </c>
      <c r="L23" s="23">
        <v>-2.83</v>
      </c>
      <c r="M23" s="26" t="str">
        <f t="shared" ref="M23:M62" si="2">IF(OR(K23="Grand Total",K23=""),"",M22+L23)</f>
        <v/>
      </c>
      <c r="N23" s="25" t="str">
        <f t="shared" ref="N23:N62" si="3">IF(OR(L23="",K23="Grand Total"),"",IF(L23&lt;0,"L","W"))</f>
        <v/>
      </c>
      <c r="O23" t="str">
        <f>IF(N23="","",IF(N23=N22,O22+1,1))</f>
        <v/>
      </c>
      <c r="S23" s="1" t="s">
        <v>297</v>
      </c>
      <c r="T23" s="23">
        <v>0.74</v>
      </c>
    </row>
    <row r="24" spans="4:20" x14ac:dyDescent="0.25">
      <c r="D24" s="22">
        <v>45917.110312500001</v>
      </c>
      <c r="E24" s="23">
        <v>0.93</v>
      </c>
      <c r="F24" s="26">
        <f t="shared" ref="F24:F62" si="4">IF(OR(D24="Grand Total",D24=""),"",F23+E24)</f>
        <v>31.08</v>
      </c>
      <c r="G24" s="25" t="str">
        <f t="shared" ref="G24:G62" si="5">IF(OR(E24="",D24="Grand Total"),"",IF(E24&lt;0,"L","W"))</f>
        <v>W</v>
      </c>
      <c r="H24">
        <f t="shared" ref="H24:H62" si="6">IF(G24="","",IF(G24=G23,H23+1,1))</f>
        <v>1</v>
      </c>
      <c r="M24" s="26" t="str">
        <f t="shared" si="2"/>
        <v/>
      </c>
      <c r="N24" s="25" t="str">
        <f t="shared" si="3"/>
        <v/>
      </c>
      <c r="O24" t="str">
        <f t="shared" ref="O24:O62" si="7">IF(N24="","",IF(N24=N23,O23+1,1))</f>
        <v/>
      </c>
      <c r="S24" s="1" t="s">
        <v>298</v>
      </c>
      <c r="T24" s="23">
        <v>1.8</v>
      </c>
    </row>
    <row r="25" spans="4:20" x14ac:dyDescent="0.25">
      <c r="D25" s="22">
        <v>45917.133344907408</v>
      </c>
      <c r="E25" s="23">
        <v>1.8</v>
      </c>
      <c r="F25" s="26">
        <f t="shared" si="4"/>
        <v>32.879999999999995</v>
      </c>
      <c r="G25" s="25" t="str">
        <f t="shared" si="5"/>
        <v>W</v>
      </c>
      <c r="H25">
        <f t="shared" si="6"/>
        <v>2</v>
      </c>
      <c r="M25" s="26" t="str">
        <f t="shared" si="2"/>
        <v/>
      </c>
      <c r="N25" s="25" t="str">
        <f t="shared" si="3"/>
        <v/>
      </c>
      <c r="O25" t="str">
        <f t="shared" si="7"/>
        <v/>
      </c>
      <c r="S25" s="1" t="s">
        <v>299</v>
      </c>
      <c r="T25" s="23">
        <v>1.49</v>
      </c>
    </row>
    <row r="26" spans="4:20" x14ac:dyDescent="0.25">
      <c r="D26" s="22">
        <v>45917.181828703702</v>
      </c>
      <c r="E26" s="23">
        <v>1.49</v>
      </c>
      <c r="F26" s="26">
        <f t="shared" si="4"/>
        <v>34.369999999999997</v>
      </c>
      <c r="G26" s="25" t="str">
        <f t="shared" si="5"/>
        <v>W</v>
      </c>
      <c r="H26">
        <f t="shared" si="6"/>
        <v>3</v>
      </c>
      <c r="M26" s="26" t="str">
        <f t="shared" si="2"/>
        <v/>
      </c>
      <c r="N26" s="25" t="str">
        <f t="shared" si="3"/>
        <v/>
      </c>
      <c r="O26" t="str">
        <f t="shared" si="7"/>
        <v/>
      </c>
      <c r="S26" s="1" t="s">
        <v>307</v>
      </c>
      <c r="T26" s="23">
        <v>-3.04</v>
      </c>
    </row>
    <row r="27" spans="4:20" x14ac:dyDescent="0.25">
      <c r="D27" s="22">
        <v>45917.308449074073</v>
      </c>
      <c r="E27" s="23">
        <v>-3.04</v>
      </c>
      <c r="F27" s="26">
        <f t="shared" si="4"/>
        <v>31.33</v>
      </c>
      <c r="G27" s="25" t="str">
        <f t="shared" si="5"/>
        <v>L</v>
      </c>
      <c r="H27">
        <f t="shared" si="6"/>
        <v>1</v>
      </c>
      <c r="M27" s="26" t="str">
        <f t="shared" si="2"/>
        <v/>
      </c>
      <c r="N27" s="25" t="str">
        <f t="shared" si="3"/>
        <v/>
      </c>
      <c r="O27" t="str">
        <f t="shared" si="7"/>
        <v/>
      </c>
      <c r="S27" s="1" t="s">
        <v>300</v>
      </c>
      <c r="T27" s="23">
        <v>0.53</v>
      </c>
    </row>
    <row r="28" spans="4:20" x14ac:dyDescent="0.25">
      <c r="D28" s="22">
        <v>45917.370474537034</v>
      </c>
      <c r="E28" s="23">
        <v>0.53</v>
      </c>
      <c r="F28" s="26">
        <f t="shared" si="4"/>
        <v>31.86</v>
      </c>
      <c r="G28" s="25" t="str">
        <f t="shared" si="5"/>
        <v>W</v>
      </c>
      <c r="H28">
        <f t="shared" si="6"/>
        <v>1</v>
      </c>
      <c r="M28" s="26" t="str">
        <f t="shared" si="2"/>
        <v/>
      </c>
      <c r="N28" s="25" t="str">
        <f t="shared" si="3"/>
        <v/>
      </c>
      <c r="O28" t="str">
        <f t="shared" si="7"/>
        <v/>
      </c>
      <c r="S28" s="1" t="s">
        <v>301</v>
      </c>
      <c r="T28" s="23">
        <v>6.76</v>
      </c>
    </row>
    <row r="29" spans="4:20" x14ac:dyDescent="0.25">
      <c r="D29" s="22">
        <v>45917.385300925926</v>
      </c>
      <c r="E29" s="23">
        <v>3</v>
      </c>
      <c r="F29" s="26">
        <f t="shared" si="4"/>
        <v>34.86</v>
      </c>
      <c r="G29" s="25" t="str">
        <f t="shared" si="5"/>
        <v>W</v>
      </c>
      <c r="H29">
        <f t="shared" si="6"/>
        <v>2</v>
      </c>
      <c r="M29" s="26" t="str">
        <f t="shared" si="2"/>
        <v/>
      </c>
      <c r="N29" s="25" t="str">
        <f t="shared" si="3"/>
        <v/>
      </c>
      <c r="O29" t="str">
        <f t="shared" si="7"/>
        <v/>
      </c>
      <c r="S29" s="1" t="s">
        <v>302</v>
      </c>
      <c r="T29" s="23">
        <v>-11.569999999999999</v>
      </c>
    </row>
    <row r="30" spans="4:20" x14ac:dyDescent="0.25">
      <c r="D30" s="22">
        <v>45917.402303240742</v>
      </c>
      <c r="E30" s="23">
        <v>3.04</v>
      </c>
      <c r="F30" s="26">
        <f t="shared" si="4"/>
        <v>37.9</v>
      </c>
      <c r="G30" s="25" t="str">
        <f t="shared" si="5"/>
        <v>W</v>
      </c>
      <c r="H30">
        <f t="shared" si="6"/>
        <v>3</v>
      </c>
      <c r="M30" s="26" t="str">
        <f t="shared" si="2"/>
        <v/>
      </c>
      <c r="N30" s="25" t="str">
        <f t="shared" si="3"/>
        <v/>
      </c>
      <c r="O30" t="str">
        <f t="shared" si="7"/>
        <v/>
      </c>
      <c r="S30" s="1" t="s">
        <v>303</v>
      </c>
      <c r="T30" s="23">
        <v>3</v>
      </c>
    </row>
    <row r="31" spans="4:20" x14ac:dyDescent="0.25">
      <c r="D31" s="22">
        <v>45917.407048611109</v>
      </c>
      <c r="E31" s="23">
        <v>0.3</v>
      </c>
      <c r="F31" s="26">
        <f t="shared" si="4"/>
        <v>38.199999999999996</v>
      </c>
      <c r="G31" s="25" t="str">
        <f t="shared" si="5"/>
        <v>W</v>
      </c>
      <c r="H31">
        <f t="shared" si="6"/>
        <v>4</v>
      </c>
      <c r="M31" s="26" t="str">
        <f t="shared" si="2"/>
        <v/>
      </c>
      <c r="N31" s="25" t="str">
        <f t="shared" si="3"/>
        <v/>
      </c>
      <c r="O31" t="str">
        <f t="shared" si="7"/>
        <v/>
      </c>
      <c r="S31" s="1" t="s">
        <v>304</v>
      </c>
      <c r="T31" s="23">
        <v>1.46</v>
      </c>
    </row>
    <row r="32" spans="4:20" x14ac:dyDescent="0.25">
      <c r="D32" s="22">
        <v>45917.410636574074</v>
      </c>
      <c r="E32" s="23">
        <v>0.42</v>
      </c>
      <c r="F32" s="26">
        <f t="shared" si="4"/>
        <v>38.619999999999997</v>
      </c>
      <c r="G32" s="25" t="str">
        <f t="shared" si="5"/>
        <v>W</v>
      </c>
      <c r="H32">
        <f t="shared" si="6"/>
        <v>5</v>
      </c>
      <c r="M32" s="26" t="str">
        <f t="shared" si="2"/>
        <v/>
      </c>
      <c r="N32" s="25" t="str">
        <f t="shared" si="3"/>
        <v/>
      </c>
      <c r="O32" t="str">
        <f t="shared" si="7"/>
        <v/>
      </c>
      <c r="S32" s="1" t="s">
        <v>305</v>
      </c>
      <c r="T32" s="23">
        <v>0.63999999999999968</v>
      </c>
    </row>
    <row r="33" spans="4:20" x14ac:dyDescent="0.25">
      <c r="D33" s="22">
        <v>45917.424756944441</v>
      </c>
      <c r="E33" s="23">
        <v>-3.03</v>
      </c>
      <c r="F33" s="26">
        <f t="shared" si="4"/>
        <v>35.589999999999996</v>
      </c>
      <c r="G33" s="25" t="str">
        <f t="shared" si="5"/>
        <v>L</v>
      </c>
      <c r="H33">
        <f t="shared" si="6"/>
        <v>1</v>
      </c>
      <c r="M33" s="26" t="str">
        <f t="shared" si="2"/>
        <v/>
      </c>
      <c r="N33" s="25" t="str">
        <f t="shared" si="3"/>
        <v/>
      </c>
      <c r="O33" t="str">
        <f t="shared" si="7"/>
        <v/>
      </c>
      <c r="S33" s="1" t="s">
        <v>308</v>
      </c>
      <c r="T33" s="23">
        <v>9.67</v>
      </c>
    </row>
    <row r="34" spans="4:20" x14ac:dyDescent="0.25">
      <c r="D34" s="22">
        <v>45917.429965277777</v>
      </c>
      <c r="E34" s="23">
        <v>-3</v>
      </c>
      <c r="F34" s="26">
        <f t="shared" si="4"/>
        <v>32.589999999999996</v>
      </c>
      <c r="G34" s="25" t="str">
        <f t="shared" si="5"/>
        <v>L</v>
      </c>
      <c r="H34">
        <f t="shared" si="6"/>
        <v>2</v>
      </c>
      <c r="M34" s="26" t="str">
        <f t="shared" si="2"/>
        <v/>
      </c>
      <c r="N34" s="25" t="str">
        <f t="shared" si="3"/>
        <v/>
      </c>
      <c r="O34" t="str">
        <f t="shared" si="7"/>
        <v/>
      </c>
      <c r="S34" s="1" t="s">
        <v>309</v>
      </c>
      <c r="T34" s="23">
        <v>-7.0299999999999994</v>
      </c>
    </row>
    <row r="35" spans="4:20" x14ac:dyDescent="0.25">
      <c r="D35" s="22">
        <v>45917.439108796294</v>
      </c>
      <c r="E35" s="23">
        <v>0.09</v>
      </c>
      <c r="F35" s="26">
        <f t="shared" si="4"/>
        <v>32.68</v>
      </c>
      <c r="G35" s="25" t="str">
        <f t="shared" si="5"/>
        <v>W</v>
      </c>
      <c r="H35">
        <f t="shared" si="6"/>
        <v>1</v>
      </c>
      <c r="M35" s="26" t="str">
        <f t="shared" si="2"/>
        <v/>
      </c>
      <c r="N35" s="25" t="str">
        <f t="shared" si="3"/>
        <v/>
      </c>
      <c r="O35" t="str">
        <f t="shared" si="7"/>
        <v/>
      </c>
      <c r="S35" s="1" t="s">
        <v>310</v>
      </c>
      <c r="T35" s="23">
        <v>-3</v>
      </c>
    </row>
    <row r="36" spans="4:20" x14ac:dyDescent="0.25">
      <c r="D36" s="22">
        <v>45917.440613425926</v>
      </c>
      <c r="E36" s="23">
        <v>0.4</v>
      </c>
      <c r="F36" s="26">
        <f t="shared" si="4"/>
        <v>33.08</v>
      </c>
      <c r="G36" s="25" t="str">
        <f t="shared" si="5"/>
        <v>W</v>
      </c>
      <c r="H36">
        <f t="shared" si="6"/>
        <v>2</v>
      </c>
      <c r="M36" s="26" t="str">
        <f t="shared" si="2"/>
        <v/>
      </c>
      <c r="N36" s="25" t="str">
        <f t="shared" si="3"/>
        <v/>
      </c>
      <c r="O36" t="str">
        <f t="shared" si="7"/>
        <v/>
      </c>
      <c r="S36" s="1" t="s">
        <v>311</v>
      </c>
      <c r="T36" s="23">
        <v>0.79</v>
      </c>
    </row>
    <row r="37" spans="4:20" x14ac:dyDescent="0.25">
      <c r="D37" s="22">
        <v>45917.443854166668</v>
      </c>
      <c r="E37" s="23">
        <v>-2.98</v>
      </c>
      <c r="F37" s="26">
        <f t="shared" si="4"/>
        <v>30.099999999999998</v>
      </c>
      <c r="G37" s="25" t="str">
        <f t="shared" si="5"/>
        <v>L</v>
      </c>
      <c r="H37">
        <f t="shared" si="6"/>
        <v>1</v>
      </c>
      <c r="M37" s="26" t="str">
        <f t="shared" si="2"/>
        <v/>
      </c>
      <c r="N37" s="25" t="str">
        <f t="shared" si="3"/>
        <v/>
      </c>
      <c r="O37" t="str">
        <f t="shared" si="7"/>
        <v/>
      </c>
      <c r="S37" s="1" t="s">
        <v>312</v>
      </c>
      <c r="T37" s="23">
        <v>-3.16</v>
      </c>
    </row>
    <row r="38" spans="4:20" x14ac:dyDescent="0.25">
      <c r="D38" s="22">
        <v>45917.454965277779</v>
      </c>
      <c r="E38" s="23">
        <v>-3.05</v>
      </c>
      <c r="F38" s="26">
        <f t="shared" si="4"/>
        <v>27.049999999999997</v>
      </c>
      <c r="G38" s="25" t="str">
        <f t="shared" si="5"/>
        <v>L</v>
      </c>
      <c r="H38">
        <f t="shared" si="6"/>
        <v>2</v>
      </c>
      <c r="M38" s="26" t="str">
        <f t="shared" si="2"/>
        <v/>
      </c>
      <c r="N38" s="25" t="str">
        <f t="shared" si="3"/>
        <v/>
      </c>
      <c r="O38" t="str">
        <f t="shared" si="7"/>
        <v/>
      </c>
      <c r="S38" s="1" t="s">
        <v>269</v>
      </c>
      <c r="T38" s="23">
        <v>-2.8299999999999992</v>
      </c>
    </row>
    <row r="39" spans="4:20" x14ac:dyDescent="0.25">
      <c r="D39" s="22">
        <v>45917.475115740737</v>
      </c>
      <c r="E39" s="23">
        <v>3</v>
      </c>
      <c r="F39" s="26">
        <f t="shared" si="4"/>
        <v>30.049999999999997</v>
      </c>
      <c r="G39" s="25" t="str">
        <f t="shared" si="5"/>
        <v>W</v>
      </c>
      <c r="H39">
        <f t="shared" si="6"/>
        <v>1</v>
      </c>
      <c r="M39" s="26" t="str">
        <f t="shared" si="2"/>
        <v/>
      </c>
      <c r="N39" s="25" t="str">
        <f t="shared" si="3"/>
        <v/>
      </c>
      <c r="O39" t="str">
        <f t="shared" si="7"/>
        <v/>
      </c>
    </row>
    <row r="40" spans="4:20" x14ac:dyDescent="0.25">
      <c r="D40" s="22">
        <v>45917.548368055555</v>
      </c>
      <c r="E40" s="23">
        <v>-3.01</v>
      </c>
      <c r="F40" s="26">
        <f t="shared" si="4"/>
        <v>27.04</v>
      </c>
      <c r="G40" s="25" t="str">
        <f t="shared" si="5"/>
        <v>L</v>
      </c>
      <c r="H40">
        <f t="shared" si="6"/>
        <v>1</v>
      </c>
      <c r="M40" s="26" t="str">
        <f t="shared" si="2"/>
        <v/>
      </c>
      <c r="N40" s="25" t="str">
        <f t="shared" si="3"/>
        <v/>
      </c>
      <c r="O40" t="str">
        <f t="shared" si="7"/>
        <v/>
      </c>
    </row>
    <row r="41" spans="4:20" x14ac:dyDescent="0.25">
      <c r="D41" s="22">
        <v>45917.560868055552</v>
      </c>
      <c r="E41" s="23">
        <v>3.28</v>
      </c>
      <c r="F41" s="26">
        <f t="shared" si="4"/>
        <v>30.32</v>
      </c>
      <c r="G41" s="25" t="str">
        <f t="shared" si="5"/>
        <v>W</v>
      </c>
      <c r="H41">
        <f t="shared" si="6"/>
        <v>1</v>
      </c>
      <c r="M41" s="26" t="str">
        <f t="shared" si="2"/>
        <v/>
      </c>
      <c r="N41" s="25" t="str">
        <f t="shared" si="3"/>
        <v/>
      </c>
      <c r="O41" t="str">
        <f t="shared" si="7"/>
        <v/>
      </c>
    </row>
    <row r="42" spans="4:20" x14ac:dyDescent="0.25">
      <c r="D42" s="22">
        <v>45917.571400462963</v>
      </c>
      <c r="E42" s="23">
        <v>1.19</v>
      </c>
      <c r="F42" s="26">
        <f t="shared" si="4"/>
        <v>31.51</v>
      </c>
      <c r="G42" s="25" t="str">
        <f t="shared" si="5"/>
        <v>W</v>
      </c>
      <c r="H42">
        <f t="shared" si="6"/>
        <v>2</v>
      </c>
      <c r="M42" s="26" t="str">
        <f t="shared" si="2"/>
        <v/>
      </c>
      <c r="N42" s="25" t="str">
        <f t="shared" si="3"/>
        <v/>
      </c>
      <c r="O42" t="str">
        <f t="shared" si="7"/>
        <v/>
      </c>
    </row>
    <row r="43" spans="4:20" x14ac:dyDescent="0.25">
      <c r="D43" s="22">
        <v>45917.593159722222</v>
      </c>
      <c r="E43" s="23">
        <v>0.71</v>
      </c>
      <c r="F43" s="26">
        <f t="shared" si="4"/>
        <v>32.22</v>
      </c>
      <c r="G43" s="25" t="str">
        <f t="shared" si="5"/>
        <v>W</v>
      </c>
      <c r="H43">
        <f t="shared" si="6"/>
        <v>3</v>
      </c>
      <c r="M43" s="26" t="str">
        <f t="shared" si="2"/>
        <v/>
      </c>
      <c r="N43" s="25" t="str">
        <f t="shared" si="3"/>
        <v/>
      </c>
      <c r="O43" t="str">
        <f t="shared" si="7"/>
        <v/>
      </c>
    </row>
    <row r="44" spans="4:20" x14ac:dyDescent="0.25">
      <c r="D44" s="22">
        <v>45917.607731481483</v>
      </c>
      <c r="E44" s="23">
        <v>3.01</v>
      </c>
      <c r="F44" s="26">
        <f t="shared" si="4"/>
        <v>35.229999999999997</v>
      </c>
      <c r="G44" s="25" t="str">
        <f t="shared" si="5"/>
        <v>W</v>
      </c>
      <c r="H44">
        <f t="shared" si="6"/>
        <v>4</v>
      </c>
      <c r="M44" s="26" t="str">
        <f t="shared" si="2"/>
        <v/>
      </c>
      <c r="N44" s="25" t="str">
        <f t="shared" si="3"/>
        <v/>
      </c>
      <c r="O44" t="str">
        <f t="shared" si="7"/>
        <v/>
      </c>
    </row>
    <row r="45" spans="4:20" x14ac:dyDescent="0.25">
      <c r="D45" s="22">
        <v>45917.615717592591</v>
      </c>
      <c r="E45" s="23">
        <v>-3.08</v>
      </c>
      <c r="F45" s="26">
        <f t="shared" si="4"/>
        <v>32.15</v>
      </c>
      <c r="G45" s="25" t="str">
        <f t="shared" si="5"/>
        <v>L</v>
      </c>
      <c r="H45">
        <f t="shared" si="6"/>
        <v>1</v>
      </c>
      <c r="M45" s="26" t="str">
        <f t="shared" si="2"/>
        <v/>
      </c>
      <c r="N45" s="25" t="str">
        <f t="shared" si="3"/>
        <v/>
      </c>
      <c r="O45" t="str">
        <f t="shared" si="7"/>
        <v/>
      </c>
      <c r="S45" s="28" t="s">
        <v>314</v>
      </c>
    </row>
    <row r="46" spans="4:20" x14ac:dyDescent="0.25">
      <c r="D46" s="22">
        <v>45917.629386574074</v>
      </c>
      <c r="E46" s="23">
        <v>3.04</v>
      </c>
      <c r="F46" s="26">
        <f t="shared" si="4"/>
        <v>35.19</v>
      </c>
      <c r="G46" s="25" t="str">
        <f t="shared" si="5"/>
        <v>W</v>
      </c>
      <c r="H46">
        <f t="shared" si="6"/>
        <v>1</v>
      </c>
      <c r="M46" s="26" t="str">
        <f t="shared" si="2"/>
        <v/>
      </c>
      <c r="N46" s="25" t="str">
        <f t="shared" si="3"/>
        <v/>
      </c>
      <c r="O46" t="str">
        <f t="shared" si="7"/>
        <v/>
      </c>
      <c r="S46" s="21" t="s">
        <v>29</v>
      </c>
      <c r="T46" t="s">
        <v>143</v>
      </c>
    </row>
    <row r="47" spans="4:20" x14ac:dyDescent="0.25">
      <c r="D47" s="22">
        <v>45917.639340277776</v>
      </c>
      <c r="E47" s="23">
        <v>3.61</v>
      </c>
      <c r="F47" s="26">
        <f t="shared" si="4"/>
        <v>38.799999999999997</v>
      </c>
      <c r="G47" s="25" t="str">
        <f t="shared" si="5"/>
        <v>W</v>
      </c>
      <c r="H47">
        <f t="shared" si="6"/>
        <v>2</v>
      </c>
      <c r="M47" s="26" t="str">
        <f t="shared" si="2"/>
        <v/>
      </c>
      <c r="N47" s="25" t="str">
        <f t="shared" si="3"/>
        <v/>
      </c>
      <c r="O47" t="str">
        <f t="shared" si="7"/>
        <v/>
      </c>
    </row>
    <row r="48" spans="4:20" x14ac:dyDescent="0.25">
      <c r="D48" s="22">
        <v>45917.648472222223</v>
      </c>
      <c r="E48" s="23">
        <v>3.02</v>
      </c>
      <c r="F48" s="26">
        <f t="shared" si="4"/>
        <v>41.82</v>
      </c>
      <c r="G48" s="25" t="str">
        <f t="shared" si="5"/>
        <v>W</v>
      </c>
      <c r="H48">
        <f t="shared" si="6"/>
        <v>3</v>
      </c>
      <c r="M48" s="26" t="str">
        <f t="shared" si="2"/>
        <v/>
      </c>
      <c r="N48" s="25" t="str">
        <f t="shared" si="3"/>
        <v/>
      </c>
      <c r="O48" t="str">
        <f t="shared" si="7"/>
        <v/>
      </c>
      <c r="S48" s="21" t="s">
        <v>268</v>
      </c>
      <c r="T48" t="s">
        <v>270</v>
      </c>
    </row>
    <row r="49" spans="4:20" x14ac:dyDescent="0.25">
      <c r="D49" s="22">
        <v>45917.67</v>
      </c>
      <c r="E49" s="23">
        <v>1.07</v>
      </c>
      <c r="F49" s="26">
        <f t="shared" si="4"/>
        <v>42.89</v>
      </c>
      <c r="G49" s="25" t="str">
        <f t="shared" si="5"/>
        <v>W</v>
      </c>
      <c r="H49">
        <f t="shared" si="6"/>
        <v>4</v>
      </c>
      <c r="M49" s="26" t="str">
        <f t="shared" si="2"/>
        <v/>
      </c>
      <c r="N49" s="25" t="str">
        <f t="shared" si="3"/>
        <v/>
      </c>
      <c r="O49" t="str">
        <f t="shared" si="7"/>
        <v/>
      </c>
      <c r="S49" s="1" t="s">
        <v>315</v>
      </c>
      <c r="T49" s="23">
        <v>-2.83</v>
      </c>
    </row>
    <row r="50" spans="4:20" x14ac:dyDescent="0.25">
      <c r="D50" s="22">
        <v>45917.679027777776</v>
      </c>
      <c r="E50" s="23">
        <v>0.31</v>
      </c>
      <c r="F50" s="26">
        <f t="shared" si="4"/>
        <v>43.2</v>
      </c>
      <c r="G50" s="25" t="str">
        <f t="shared" si="5"/>
        <v>W</v>
      </c>
      <c r="H50">
        <f t="shared" si="6"/>
        <v>5</v>
      </c>
      <c r="M50" s="26" t="str">
        <f t="shared" si="2"/>
        <v/>
      </c>
      <c r="N50" s="25" t="str">
        <f t="shared" si="3"/>
        <v/>
      </c>
      <c r="O50" t="str">
        <f t="shared" si="7"/>
        <v/>
      </c>
      <c r="S50" s="1" t="s">
        <v>269</v>
      </c>
      <c r="T50" s="23">
        <v>-2.83</v>
      </c>
    </row>
    <row r="51" spans="4:20" x14ac:dyDescent="0.25">
      <c r="D51" s="22">
        <v>45917.684236111112</v>
      </c>
      <c r="E51" s="23">
        <v>-2.99</v>
      </c>
      <c r="F51" s="26">
        <f t="shared" si="4"/>
        <v>40.21</v>
      </c>
      <c r="G51" s="25" t="str">
        <f t="shared" si="5"/>
        <v>L</v>
      </c>
      <c r="H51">
        <f t="shared" si="6"/>
        <v>1</v>
      </c>
      <c r="M51" s="26" t="str">
        <f t="shared" si="2"/>
        <v/>
      </c>
      <c r="N51" s="25" t="str">
        <f t="shared" si="3"/>
        <v/>
      </c>
      <c r="O51" t="str">
        <f t="shared" si="7"/>
        <v/>
      </c>
    </row>
    <row r="52" spans="4:20" x14ac:dyDescent="0.25">
      <c r="D52" s="22">
        <v>45917.690138888887</v>
      </c>
      <c r="E52" s="23">
        <v>-3.06</v>
      </c>
      <c r="F52" s="26">
        <f t="shared" si="4"/>
        <v>37.15</v>
      </c>
      <c r="G52" s="25" t="str">
        <f t="shared" si="5"/>
        <v>L</v>
      </c>
      <c r="H52">
        <f t="shared" si="6"/>
        <v>2</v>
      </c>
      <c r="M52" s="26" t="str">
        <f t="shared" si="2"/>
        <v/>
      </c>
      <c r="N52" s="25" t="str">
        <f t="shared" si="3"/>
        <v/>
      </c>
      <c r="O52" t="str">
        <f t="shared" si="7"/>
        <v/>
      </c>
    </row>
    <row r="53" spans="4:20" x14ac:dyDescent="0.25">
      <c r="D53" s="22">
        <v>45917.694537037038</v>
      </c>
      <c r="E53" s="23">
        <v>0.67</v>
      </c>
      <c r="F53" s="26">
        <f t="shared" si="4"/>
        <v>37.82</v>
      </c>
      <c r="G53" s="25" t="str">
        <f t="shared" si="5"/>
        <v>W</v>
      </c>
      <c r="H53">
        <f t="shared" si="6"/>
        <v>1</v>
      </c>
      <c r="M53" s="26" t="str">
        <f t="shared" si="2"/>
        <v/>
      </c>
      <c r="N53" s="25" t="str">
        <f t="shared" si="3"/>
        <v/>
      </c>
      <c r="O53" t="str">
        <f t="shared" si="7"/>
        <v/>
      </c>
    </row>
    <row r="54" spans="4:20" x14ac:dyDescent="0.25">
      <c r="D54" s="22">
        <v>45917.697777777779</v>
      </c>
      <c r="E54" s="23">
        <v>-3.03</v>
      </c>
      <c r="F54" s="26">
        <f t="shared" si="4"/>
        <v>34.79</v>
      </c>
      <c r="G54" s="25" t="str">
        <f t="shared" si="5"/>
        <v>L</v>
      </c>
      <c r="H54">
        <f t="shared" si="6"/>
        <v>1</v>
      </c>
      <c r="M54" s="26" t="str">
        <f t="shared" si="2"/>
        <v/>
      </c>
      <c r="N54" s="25" t="str">
        <f t="shared" si="3"/>
        <v/>
      </c>
      <c r="O54" t="str">
        <f t="shared" si="7"/>
        <v/>
      </c>
    </row>
    <row r="55" spans="4:20" x14ac:dyDescent="0.25">
      <c r="D55" s="22">
        <v>45917.722314814811</v>
      </c>
      <c r="E55" s="23">
        <v>0.05</v>
      </c>
      <c r="F55" s="26">
        <f t="shared" si="4"/>
        <v>34.839999999999996</v>
      </c>
      <c r="G55" s="25" t="str">
        <f t="shared" si="5"/>
        <v>W</v>
      </c>
      <c r="H55">
        <f t="shared" si="6"/>
        <v>1</v>
      </c>
      <c r="M55" s="26" t="str">
        <f t="shared" si="2"/>
        <v/>
      </c>
      <c r="N55" s="25" t="str">
        <f t="shared" si="3"/>
        <v/>
      </c>
      <c r="O55" t="str">
        <f t="shared" si="7"/>
        <v/>
      </c>
    </row>
    <row r="56" spans="4:20" x14ac:dyDescent="0.25">
      <c r="D56" s="22">
        <v>45917.725092592591</v>
      </c>
      <c r="E56" s="23">
        <v>-3.05</v>
      </c>
      <c r="F56" s="26">
        <f t="shared" si="4"/>
        <v>31.789999999999996</v>
      </c>
      <c r="G56" s="25" t="str">
        <f t="shared" si="5"/>
        <v>L</v>
      </c>
      <c r="H56">
        <f t="shared" si="6"/>
        <v>1</v>
      </c>
      <c r="M56" s="26" t="str">
        <f t="shared" si="2"/>
        <v/>
      </c>
      <c r="N56" s="25" t="str">
        <f t="shared" si="3"/>
        <v/>
      </c>
      <c r="O56" t="str">
        <f t="shared" si="7"/>
        <v/>
      </c>
    </row>
    <row r="57" spans="4:20" x14ac:dyDescent="0.25">
      <c r="D57" s="22">
        <v>45917.759583333333</v>
      </c>
      <c r="E57" s="23">
        <v>-3.08</v>
      </c>
      <c r="F57" s="26">
        <f t="shared" si="4"/>
        <v>28.709999999999994</v>
      </c>
      <c r="G57" s="25" t="str">
        <f t="shared" si="5"/>
        <v>L</v>
      </c>
      <c r="H57">
        <f t="shared" si="6"/>
        <v>2</v>
      </c>
      <c r="M57" s="26" t="str">
        <f t="shared" si="2"/>
        <v/>
      </c>
      <c r="N57" s="25" t="str">
        <f t="shared" si="3"/>
        <v/>
      </c>
      <c r="O57" t="str">
        <f t="shared" si="7"/>
        <v/>
      </c>
    </row>
    <row r="58" spans="4:20" x14ac:dyDescent="0.25">
      <c r="D58" s="22">
        <v>45917.775092592594</v>
      </c>
      <c r="E58" s="23">
        <v>3.02</v>
      </c>
      <c r="F58" s="26">
        <f t="shared" si="4"/>
        <v>31.729999999999993</v>
      </c>
      <c r="G58" s="25" t="str">
        <f t="shared" si="5"/>
        <v>W</v>
      </c>
      <c r="H58">
        <f t="shared" si="6"/>
        <v>1</v>
      </c>
      <c r="M58" s="26" t="str">
        <f t="shared" si="2"/>
        <v/>
      </c>
      <c r="N58" s="25" t="str">
        <f t="shared" si="3"/>
        <v/>
      </c>
      <c r="O58" t="str">
        <f t="shared" si="7"/>
        <v/>
      </c>
    </row>
    <row r="59" spans="4:20" x14ac:dyDescent="0.25">
      <c r="D59" s="22">
        <v>45917.786319444444</v>
      </c>
      <c r="E59" s="23">
        <v>0.6</v>
      </c>
      <c r="F59" s="26">
        <f t="shared" si="4"/>
        <v>32.329999999999991</v>
      </c>
      <c r="G59" s="25" t="str">
        <f t="shared" si="5"/>
        <v>W</v>
      </c>
      <c r="H59">
        <f t="shared" si="6"/>
        <v>2</v>
      </c>
      <c r="M59" s="26" t="str">
        <f t="shared" si="2"/>
        <v/>
      </c>
      <c r="N59" s="25" t="str">
        <f t="shared" si="3"/>
        <v/>
      </c>
      <c r="O59" t="str">
        <f t="shared" si="7"/>
        <v/>
      </c>
    </row>
    <row r="60" spans="4:20" x14ac:dyDescent="0.25">
      <c r="D60" s="22">
        <v>45917.791296296295</v>
      </c>
      <c r="E60" s="23">
        <v>0.25</v>
      </c>
      <c r="F60" s="26">
        <f t="shared" si="4"/>
        <v>32.579999999999991</v>
      </c>
      <c r="G60" s="25" t="str">
        <f t="shared" si="5"/>
        <v>W</v>
      </c>
      <c r="H60">
        <f t="shared" si="6"/>
        <v>3</v>
      </c>
      <c r="M60" s="26" t="str">
        <f t="shared" si="2"/>
        <v/>
      </c>
      <c r="N60" s="25" t="str">
        <f t="shared" si="3"/>
        <v/>
      </c>
      <c r="O60" t="str">
        <f t="shared" si="7"/>
        <v/>
      </c>
    </row>
    <row r="61" spans="4:20" x14ac:dyDescent="0.25">
      <c r="D61" s="22">
        <v>45917.793842592589</v>
      </c>
      <c r="E61" s="23">
        <v>-3.16</v>
      </c>
      <c r="F61" s="26">
        <f t="shared" si="4"/>
        <v>29.419999999999991</v>
      </c>
      <c r="G61" s="25" t="str">
        <f t="shared" si="5"/>
        <v>L</v>
      </c>
      <c r="H61">
        <f t="shared" si="6"/>
        <v>1</v>
      </c>
      <c r="M61" s="26" t="str">
        <f t="shared" si="2"/>
        <v/>
      </c>
      <c r="N61" s="25" t="str">
        <f t="shared" si="3"/>
        <v/>
      </c>
      <c r="O61" t="str">
        <f t="shared" si="7"/>
        <v/>
      </c>
    </row>
    <row r="62" spans="4:20" x14ac:dyDescent="0.25">
      <c r="D62" s="22">
        <v>45917.809930555559</v>
      </c>
      <c r="E62" s="23">
        <v>0.61</v>
      </c>
      <c r="F62" s="26">
        <f t="shared" si="4"/>
        <v>30.02999999999999</v>
      </c>
      <c r="G62" s="25" t="str">
        <f t="shared" si="5"/>
        <v>W</v>
      </c>
      <c r="H62">
        <f t="shared" si="6"/>
        <v>1</v>
      </c>
      <c r="M62" s="26" t="str">
        <f t="shared" si="2"/>
        <v/>
      </c>
      <c r="N62" s="25" t="str">
        <f t="shared" si="3"/>
        <v/>
      </c>
      <c r="O62" t="str">
        <f t="shared" si="7"/>
        <v/>
      </c>
    </row>
    <row r="63" spans="4:20" x14ac:dyDescent="0.25">
      <c r="D63" s="22">
        <v>45917.814675925925</v>
      </c>
      <c r="E63" s="23">
        <v>0.53</v>
      </c>
      <c r="F63" s="26">
        <f t="shared" ref="F63:F64" si="8">IF(OR(D63="Grand Total",D63=""),"",F62+E63)</f>
        <v>30.559999999999992</v>
      </c>
      <c r="G63" s="25" t="str">
        <f t="shared" ref="G63:G64" si="9">IF(OR(E63="",D63="Grand Total"),"",IF(E63&lt;0,"L","W"))</f>
        <v>W</v>
      </c>
      <c r="H63">
        <f t="shared" ref="H63:H64" si="10">IF(G63="","",IF(G63=G62,H62+1,1))</f>
        <v>2</v>
      </c>
    </row>
    <row r="64" spans="4:20" x14ac:dyDescent="0.25">
      <c r="D64" s="22">
        <v>45917.826481481483</v>
      </c>
      <c r="E64" s="23">
        <v>-3.09</v>
      </c>
      <c r="F64" s="26">
        <f t="shared" si="8"/>
        <v>27.469999999999992</v>
      </c>
      <c r="G64" s="25" t="str">
        <f t="shared" si="9"/>
        <v>L</v>
      </c>
      <c r="H64">
        <f t="shared" si="10"/>
        <v>1</v>
      </c>
    </row>
    <row r="65" spans="4:5" x14ac:dyDescent="0.25">
      <c r="D65" s="1" t="s">
        <v>269</v>
      </c>
      <c r="E65" s="23">
        <v>-4.7799999999999994</v>
      </c>
    </row>
    <row r="66" spans="4:5" x14ac:dyDescent="0.25"/>
    <row r="67" spans="4:5" x14ac:dyDescent="0.25"/>
    <row r="68" spans="4:5" x14ac:dyDescent="0.25"/>
    <row r="69" spans="4:5" x14ac:dyDescent="0.25"/>
    <row r="70" spans="4:5" x14ac:dyDescent="0.25"/>
    <row r="71" spans="4:5" x14ac:dyDescent="0.25"/>
    <row r="72" spans="4:5" x14ac:dyDescent="0.25"/>
    <row r="73" spans="4:5" x14ac:dyDescent="0.25"/>
    <row r="74" spans="4:5" x14ac:dyDescent="0.25"/>
    <row r="75" spans="4:5" x14ac:dyDescent="0.25"/>
    <row r="76" spans="4:5" x14ac:dyDescent="0.25"/>
    <row r="77" spans="4:5" x14ac:dyDescent="0.25"/>
    <row r="78" spans="4:5" x14ac:dyDescent="0.25"/>
    <row r="79" spans="4:5" x14ac:dyDescent="0.25"/>
    <row r="80" spans="4:5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M22:M62">
    <cfRule type="cellIs" dxfId="28" priority="15" operator="greaterThan">
      <formula>$O$1</formula>
    </cfRule>
    <cfRule type="cellIs" dxfId="27" priority="16" operator="greaterThan">
      <formula>"31.555$G$1"</formula>
    </cfRule>
  </conditionalFormatting>
  <conditionalFormatting sqref="M22:M62">
    <cfRule type="cellIs" dxfId="26" priority="14" operator="lessThan">
      <formula>0</formula>
    </cfRule>
  </conditionalFormatting>
  <conditionalFormatting sqref="M22:M62">
    <cfRule type="cellIs" dxfId="25" priority="13" operator="lessThan">
      <formula>0</formula>
    </cfRule>
  </conditionalFormatting>
  <conditionalFormatting sqref="F22">
    <cfRule type="cellIs" dxfId="24" priority="11" operator="greaterThan">
      <formula>$O$1</formula>
    </cfRule>
    <cfRule type="cellIs" dxfId="23" priority="12" operator="greaterThan">
      <formula>"31.555$G$1"</formula>
    </cfRule>
  </conditionalFormatting>
  <conditionalFormatting sqref="F22">
    <cfRule type="cellIs" dxfId="22" priority="10" operator="lessThan">
      <formula>0</formula>
    </cfRule>
  </conditionalFormatting>
  <conditionalFormatting sqref="F22">
    <cfRule type="cellIs" dxfId="21" priority="9" operator="lessThan">
      <formula>0</formula>
    </cfRule>
  </conditionalFormatting>
  <conditionalFormatting sqref="F23:F64">
    <cfRule type="cellIs" dxfId="20" priority="7" operator="greaterThan">
      <formula>$O$1</formula>
    </cfRule>
    <cfRule type="cellIs" dxfId="19" priority="8" operator="greaterThan">
      <formula>"31.555$G$1"</formula>
    </cfRule>
  </conditionalFormatting>
  <conditionalFormatting sqref="F23:F64">
    <cfRule type="cellIs" dxfId="18" priority="6" operator="lessThan">
      <formula>0</formula>
    </cfRule>
  </conditionalFormatting>
  <conditionalFormatting sqref="F23:F64">
    <cfRule type="cellIs" dxfId="17" priority="5" operator="lessThan">
      <formula>0</formula>
    </cfRule>
  </conditionalFormatting>
  <conditionalFormatting pivot="1" sqref="T22:T37">
    <cfRule type="cellIs" dxfId="16" priority="4" operator="greaterThan">
      <formula>0</formula>
    </cfRule>
  </conditionalFormatting>
  <conditionalFormatting pivot="1" sqref="T22:T37">
    <cfRule type="cellIs" dxfId="2" priority="3" operator="lessThan">
      <formula>0</formula>
    </cfRule>
  </conditionalFormatting>
  <conditionalFormatting pivot="1" sqref="T49">
    <cfRule type="cellIs" dxfId="1" priority="2" operator="greaterThan">
      <formula>0</formula>
    </cfRule>
  </conditionalFormatting>
  <conditionalFormatting pivot="1" sqref="T4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1D95-F7C2-47CF-8FE0-2F6E00200AC0}">
  <dimension ref="D1:O104"/>
  <sheetViews>
    <sheetView showGridLines="0" topLeftCell="C13" workbookViewId="0">
      <selection activeCell="D22" sqref="D22"/>
    </sheetView>
  </sheetViews>
  <sheetFormatPr defaultRowHeight="15" zeroHeight="1" x14ac:dyDescent="0.25"/>
  <cols>
    <col min="4" max="4" width="15.85546875" bestFit="1" customWidth="1"/>
    <col min="5" max="5" width="19.85546875" bestFit="1" customWidth="1"/>
    <col min="6" max="6" width="16.7109375" bestFit="1" customWidth="1"/>
    <col min="11" max="11" width="13.140625" bestFit="1" customWidth="1"/>
    <col min="12" max="12" width="19.85546875" bestFit="1" customWidth="1"/>
    <col min="19" max="19" width="13.140625" bestFit="1" customWidth="1"/>
    <col min="20" max="20" width="14.7109375" bestFit="1" customWidth="1"/>
  </cols>
  <sheetData>
    <row r="1" spans="4:15" ht="18.75" x14ac:dyDescent="0.3">
      <c r="M1" t="s">
        <v>273</v>
      </c>
      <c r="O1" s="27">
        <v>32.25</v>
      </c>
    </row>
    <row r="2" spans="4:15" x14ac:dyDescent="0.25"/>
    <row r="3" spans="4:15" x14ac:dyDescent="0.25"/>
    <row r="4" spans="4:15" x14ac:dyDescent="0.25">
      <c r="D4" s="29" t="s">
        <v>277</v>
      </c>
      <c r="E4" s="30"/>
      <c r="F4" s="31"/>
      <c r="G4" s="31"/>
    </row>
    <row r="5" spans="4:15" x14ac:dyDescent="0.25">
      <c r="D5" s="32" t="s">
        <v>278</v>
      </c>
      <c r="E5" s="33">
        <f>MEDIAN(E22:E61)</f>
        <v>0.245</v>
      </c>
      <c r="N5">
        <f>COUNTIF(G:G,"W")</f>
        <v>14</v>
      </c>
    </row>
    <row r="6" spans="4:15" x14ac:dyDescent="0.25">
      <c r="D6" s="32" t="s">
        <v>280</v>
      </c>
      <c r="E6" s="33">
        <f>AVERAGE(E22:E61)</f>
        <v>-0.10076923076923071</v>
      </c>
      <c r="F6" s="31"/>
      <c r="G6" s="31"/>
    </row>
    <row r="7" spans="4:15" x14ac:dyDescent="0.25">
      <c r="D7" s="32" t="s">
        <v>281</v>
      </c>
      <c r="E7" s="33">
        <f>MIN(E22:E61)</f>
        <v>-2.63</v>
      </c>
      <c r="F7" s="31"/>
      <c r="G7" s="31"/>
    </row>
    <row r="8" spans="4:15" x14ac:dyDescent="0.25">
      <c r="D8" s="32" t="s">
        <v>282</v>
      </c>
      <c r="E8" s="33">
        <f>MAX(E22:E61)</f>
        <v>3.58</v>
      </c>
      <c r="F8" s="31"/>
      <c r="G8" s="31"/>
    </row>
    <row r="9" spans="4:15" x14ac:dyDescent="0.25">
      <c r="D9" s="32" t="s">
        <v>279</v>
      </c>
      <c r="E9" s="34">
        <f>COUNTIF(G:G,"W")/(COUNTIF(G:G,"W")+COUNTIF(G:G,"L"))</f>
        <v>0.56000000000000005</v>
      </c>
      <c r="F9" s="31"/>
      <c r="G9" s="31"/>
    </row>
    <row r="10" spans="4:15" x14ac:dyDescent="0.25">
      <c r="D10" s="35"/>
      <c r="E10" s="36"/>
      <c r="F10" s="31"/>
      <c r="G10" s="31"/>
    </row>
    <row r="11" spans="4:15" x14ac:dyDescent="0.25">
      <c r="D11" s="37"/>
    </row>
    <row r="12" spans="4:15" x14ac:dyDescent="0.25"/>
    <row r="13" spans="4:15" x14ac:dyDescent="0.25"/>
    <row r="14" spans="4:15" x14ac:dyDescent="0.25"/>
    <row r="15" spans="4:15" x14ac:dyDescent="0.25">
      <c r="F15" s="31"/>
      <c r="G15" s="31"/>
    </row>
    <row r="16" spans="4:15" x14ac:dyDescent="0.25">
      <c r="D16" s="35"/>
      <c r="E16" s="36"/>
      <c r="F16" s="31"/>
      <c r="G16" s="31"/>
    </row>
    <row r="17" spans="4:15" x14ac:dyDescent="0.25"/>
    <row r="18" spans="4:15" x14ac:dyDescent="0.25">
      <c r="D18" s="28" t="s">
        <v>274</v>
      </c>
      <c r="K18" s="28" t="s">
        <v>275</v>
      </c>
    </row>
    <row r="19" spans="4:15" x14ac:dyDescent="0.25">
      <c r="D19" s="21" t="s">
        <v>29</v>
      </c>
      <c r="E19" t="s">
        <v>188</v>
      </c>
      <c r="K19" s="21" t="s">
        <v>29</v>
      </c>
      <c r="L19" t="s">
        <v>188</v>
      </c>
    </row>
    <row r="20" spans="4:15" x14ac:dyDescent="0.25"/>
    <row r="21" spans="4:15" x14ac:dyDescent="0.25">
      <c r="D21" s="21" t="s">
        <v>268</v>
      </c>
      <c r="E21" t="s">
        <v>270</v>
      </c>
      <c r="F21" s="24" t="s">
        <v>271</v>
      </c>
      <c r="G21" s="25" t="s">
        <v>26</v>
      </c>
      <c r="H21" t="s">
        <v>272</v>
      </c>
      <c r="K21" s="21" t="s">
        <v>268</v>
      </c>
      <c r="L21" t="s">
        <v>270</v>
      </c>
      <c r="M21" s="24" t="s">
        <v>271</v>
      </c>
      <c r="N21" s="25" t="s">
        <v>26</v>
      </c>
      <c r="O21" t="s">
        <v>272</v>
      </c>
    </row>
    <row r="22" spans="4:15" x14ac:dyDescent="0.25">
      <c r="D22" s="22">
        <v>45917.475104166668</v>
      </c>
      <c r="E22" s="23">
        <v>3.01</v>
      </c>
      <c r="F22" s="26">
        <f>$O$1+E22</f>
        <v>35.26</v>
      </c>
      <c r="G22" s="25" t="str">
        <f>IF(OR(E22="",D22="Grand Total"),"",IF(E22&lt;0,"L","W"))</f>
        <v>W</v>
      </c>
      <c r="H22">
        <v>1</v>
      </c>
      <c r="K22" s="1" t="s">
        <v>276</v>
      </c>
      <c r="L22" s="23">
        <v>-0.14999999999999902</v>
      </c>
      <c r="M22" s="26">
        <f>$O$1+L22</f>
        <v>32.1</v>
      </c>
      <c r="N22" s="25" t="str">
        <f>IF(OR(L22="",K22="Grand Total"),"",IF(L22&lt;0,"L","W"))</f>
        <v>L</v>
      </c>
      <c r="O22">
        <v>1</v>
      </c>
    </row>
    <row r="23" spans="4:15" x14ac:dyDescent="0.25">
      <c r="D23" s="22">
        <v>45917.548368055555</v>
      </c>
      <c r="E23" s="23">
        <v>-2.5</v>
      </c>
      <c r="F23" s="26">
        <f t="shared" ref="F23:F64" si="0">IF(OR(D23="Grand Total",D23=""),"",F22+E23)</f>
        <v>32.76</v>
      </c>
      <c r="G23" s="25" t="str">
        <f t="shared" ref="G23:G64" si="1">IF(OR(E23="",D23="Grand Total"),"",IF(E23&lt;0,"L","W"))</f>
        <v>L</v>
      </c>
      <c r="H23">
        <f>IF(G23="","",IF(G23=G22,H22+1,1))</f>
        <v>1</v>
      </c>
      <c r="K23" s="1" t="s">
        <v>269</v>
      </c>
      <c r="L23" s="23">
        <v>-0.14999999999999902</v>
      </c>
      <c r="M23" s="26" t="str">
        <f t="shared" ref="M23:M62" si="2">IF(OR(K23="Grand Total",K23=""),"",M22+L23)</f>
        <v/>
      </c>
      <c r="N23" s="25" t="str">
        <f t="shared" ref="N23:N62" si="3">IF(OR(L23="",K23="Grand Total"),"",IF(L23&lt;0,"L","W"))</f>
        <v/>
      </c>
      <c r="O23" t="str">
        <f>IF(N23="","",IF(N23=N22,O22+1,1))</f>
        <v/>
      </c>
    </row>
    <row r="24" spans="4:15" x14ac:dyDescent="0.25">
      <c r="D24" s="22">
        <v>45917.560868055552</v>
      </c>
      <c r="E24" s="23">
        <v>3.23</v>
      </c>
      <c r="F24" s="26">
        <f t="shared" si="0"/>
        <v>35.989999999999995</v>
      </c>
      <c r="G24" s="25" t="str">
        <f t="shared" si="1"/>
        <v>W</v>
      </c>
      <c r="H24">
        <f t="shared" ref="H24:H64" si="4">IF(G24="","",IF(G24=G23,H23+1,1))</f>
        <v>1</v>
      </c>
      <c r="M24" s="26" t="str">
        <f t="shared" si="2"/>
        <v/>
      </c>
      <c r="N24" s="25" t="str">
        <f t="shared" si="3"/>
        <v/>
      </c>
      <c r="O24" t="str">
        <f t="shared" ref="O24:O62" si="5">IF(N24="","",IF(N24=N23,O23+1,1))</f>
        <v/>
      </c>
    </row>
    <row r="25" spans="4:15" x14ac:dyDescent="0.25">
      <c r="D25" s="22">
        <v>45917.571400462963</v>
      </c>
      <c r="E25" s="23">
        <v>-2.36</v>
      </c>
      <c r="F25" s="26">
        <f t="shared" si="0"/>
        <v>33.629999999999995</v>
      </c>
      <c r="G25" s="25" t="str">
        <f t="shared" si="1"/>
        <v>L</v>
      </c>
      <c r="H25">
        <f t="shared" si="4"/>
        <v>1</v>
      </c>
      <c r="M25" s="26" t="str">
        <f t="shared" si="2"/>
        <v/>
      </c>
      <c r="N25" s="25" t="str">
        <f t="shared" si="3"/>
        <v/>
      </c>
      <c r="O25" t="str">
        <f t="shared" si="5"/>
        <v/>
      </c>
    </row>
    <row r="26" spans="4:15" x14ac:dyDescent="0.25">
      <c r="D26" s="22">
        <v>45917.593159722222</v>
      </c>
      <c r="E26" s="23">
        <v>-2.52</v>
      </c>
      <c r="F26" s="26">
        <f t="shared" si="0"/>
        <v>31.109999999999996</v>
      </c>
      <c r="G26" s="25" t="str">
        <f t="shared" si="1"/>
        <v>L</v>
      </c>
      <c r="H26">
        <f t="shared" si="4"/>
        <v>2</v>
      </c>
      <c r="M26" s="26" t="str">
        <f t="shared" si="2"/>
        <v/>
      </c>
      <c r="N26" s="25" t="str">
        <f t="shared" si="3"/>
        <v/>
      </c>
      <c r="O26" t="str">
        <f t="shared" si="5"/>
        <v/>
      </c>
    </row>
    <row r="27" spans="4:15" x14ac:dyDescent="0.25">
      <c r="D27" s="22">
        <v>45917.607499999998</v>
      </c>
      <c r="E27" s="23">
        <v>3.04</v>
      </c>
      <c r="F27" s="26">
        <f t="shared" si="0"/>
        <v>34.15</v>
      </c>
      <c r="G27" s="25" t="str">
        <f t="shared" si="1"/>
        <v>W</v>
      </c>
      <c r="H27">
        <f t="shared" si="4"/>
        <v>1</v>
      </c>
      <c r="M27" s="26" t="str">
        <f t="shared" si="2"/>
        <v/>
      </c>
      <c r="N27" s="25" t="str">
        <f t="shared" si="3"/>
        <v/>
      </c>
      <c r="O27" t="str">
        <f t="shared" si="5"/>
        <v/>
      </c>
    </row>
    <row r="28" spans="4:15" x14ac:dyDescent="0.25">
      <c r="D28" s="22">
        <v>45917.615729166668</v>
      </c>
      <c r="E28" s="23">
        <v>-2.54</v>
      </c>
      <c r="F28" s="26">
        <f t="shared" si="0"/>
        <v>31.61</v>
      </c>
      <c r="G28" s="25" t="str">
        <f t="shared" si="1"/>
        <v>L</v>
      </c>
      <c r="H28">
        <f t="shared" si="4"/>
        <v>1</v>
      </c>
      <c r="M28" s="26" t="str">
        <f t="shared" si="2"/>
        <v/>
      </c>
      <c r="N28" s="25" t="str">
        <f t="shared" si="3"/>
        <v/>
      </c>
      <c r="O28" t="str">
        <f t="shared" si="5"/>
        <v/>
      </c>
    </row>
    <row r="29" spans="4:15" x14ac:dyDescent="0.25">
      <c r="D29" s="22">
        <v>45917.629374999997</v>
      </c>
      <c r="E29" s="23">
        <v>3.05</v>
      </c>
      <c r="F29" s="26">
        <f t="shared" si="0"/>
        <v>34.659999999999997</v>
      </c>
      <c r="G29" s="25" t="str">
        <f t="shared" si="1"/>
        <v>W</v>
      </c>
      <c r="H29">
        <f t="shared" si="4"/>
        <v>1</v>
      </c>
      <c r="M29" s="26" t="str">
        <f t="shared" si="2"/>
        <v/>
      </c>
      <c r="N29" s="25" t="str">
        <f t="shared" si="3"/>
        <v/>
      </c>
      <c r="O29" t="str">
        <f t="shared" si="5"/>
        <v/>
      </c>
    </row>
    <row r="30" spans="4:15" x14ac:dyDescent="0.25">
      <c r="D30" s="22">
        <v>45917.639328703706</v>
      </c>
      <c r="E30" s="23">
        <v>3.58</v>
      </c>
      <c r="F30" s="26">
        <f t="shared" si="0"/>
        <v>38.239999999999995</v>
      </c>
      <c r="G30" s="25" t="str">
        <f t="shared" si="1"/>
        <v>W</v>
      </c>
      <c r="H30">
        <f t="shared" si="4"/>
        <v>2</v>
      </c>
      <c r="M30" s="26" t="str">
        <f t="shared" si="2"/>
        <v/>
      </c>
      <c r="N30" s="25" t="str">
        <f t="shared" si="3"/>
        <v/>
      </c>
      <c r="O30" t="str">
        <f t="shared" si="5"/>
        <v/>
      </c>
    </row>
    <row r="31" spans="4:15" x14ac:dyDescent="0.25">
      <c r="D31" s="22">
        <v>45917.6484837963</v>
      </c>
      <c r="E31" s="23">
        <v>3.01</v>
      </c>
      <c r="F31" s="26">
        <f t="shared" si="0"/>
        <v>41.249999999999993</v>
      </c>
      <c r="G31" s="25" t="str">
        <f t="shared" si="1"/>
        <v>W</v>
      </c>
      <c r="H31">
        <f t="shared" si="4"/>
        <v>3</v>
      </c>
      <c r="M31" s="26" t="str">
        <f t="shared" si="2"/>
        <v/>
      </c>
      <c r="N31" s="25" t="str">
        <f t="shared" si="3"/>
        <v/>
      </c>
      <c r="O31" t="str">
        <f t="shared" si="5"/>
        <v/>
      </c>
    </row>
    <row r="32" spans="4:15" x14ac:dyDescent="0.25">
      <c r="D32" s="22">
        <v>45917.67</v>
      </c>
      <c r="E32" s="23">
        <v>1.24</v>
      </c>
      <c r="F32" s="26">
        <f t="shared" si="0"/>
        <v>42.489999999999995</v>
      </c>
      <c r="G32" s="25" t="str">
        <f t="shared" si="1"/>
        <v>W</v>
      </c>
      <c r="H32">
        <f t="shared" si="4"/>
        <v>4</v>
      </c>
      <c r="M32" s="26" t="str">
        <f t="shared" si="2"/>
        <v/>
      </c>
      <c r="N32" s="25" t="str">
        <f t="shared" si="3"/>
        <v/>
      </c>
      <c r="O32" t="str">
        <f t="shared" si="5"/>
        <v/>
      </c>
    </row>
    <row r="33" spans="4:15" x14ac:dyDescent="0.25">
      <c r="D33" s="22">
        <v>45917.678680555553</v>
      </c>
      <c r="E33" s="23">
        <v>-2.5099999999999998</v>
      </c>
      <c r="F33" s="26">
        <f t="shared" si="0"/>
        <v>39.979999999999997</v>
      </c>
      <c r="G33" s="25" t="str">
        <f t="shared" si="1"/>
        <v>L</v>
      </c>
      <c r="H33">
        <f t="shared" si="4"/>
        <v>1</v>
      </c>
      <c r="M33" s="26" t="str">
        <f t="shared" si="2"/>
        <v/>
      </c>
      <c r="N33" s="25" t="str">
        <f t="shared" si="3"/>
        <v/>
      </c>
      <c r="O33" t="str">
        <f t="shared" si="5"/>
        <v/>
      </c>
    </row>
    <row r="34" spans="4:15" x14ac:dyDescent="0.25">
      <c r="D34" s="22">
        <v>45917.690138888887</v>
      </c>
      <c r="E34" s="23">
        <v>-2.48</v>
      </c>
      <c r="F34" s="26">
        <f t="shared" si="0"/>
        <v>37.5</v>
      </c>
      <c r="G34" s="25" t="str">
        <f t="shared" si="1"/>
        <v>L</v>
      </c>
      <c r="H34">
        <f t="shared" si="4"/>
        <v>2</v>
      </c>
      <c r="M34" s="26" t="str">
        <f t="shared" si="2"/>
        <v/>
      </c>
      <c r="N34" s="25" t="str">
        <f t="shared" si="3"/>
        <v/>
      </c>
      <c r="O34" t="str">
        <f t="shared" si="5"/>
        <v/>
      </c>
    </row>
    <row r="35" spans="4:15" x14ac:dyDescent="0.25">
      <c r="D35" s="22">
        <v>45917.694537037038</v>
      </c>
      <c r="E35" s="23">
        <v>0.68</v>
      </c>
      <c r="F35" s="26">
        <f t="shared" si="0"/>
        <v>38.18</v>
      </c>
      <c r="G35" s="25" t="str">
        <f t="shared" si="1"/>
        <v>W</v>
      </c>
      <c r="H35">
        <f t="shared" si="4"/>
        <v>1</v>
      </c>
      <c r="M35" s="26" t="str">
        <f t="shared" si="2"/>
        <v/>
      </c>
      <c r="N35" s="25" t="str">
        <f t="shared" si="3"/>
        <v/>
      </c>
      <c r="O35" t="str">
        <f t="shared" si="5"/>
        <v/>
      </c>
    </row>
    <row r="36" spans="4:15" x14ac:dyDescent="0.25">
      <c r="D36" s="22">
        <v>45917.697777777779</v>
      </c>
      <c r="E36" s="23">
        <v>-2.63</v>
      </c>
      <c r="F36" s="26">
        <f t="shared" si="0"/>
        <v>35.549999999999997</v>
      </c>
      <c r="G36" s="25" t="str">
        <f t="shared" si="1"/>
        <v>L</v>
      </c>
      <c r="H36">
        <f t="shared" si="4"/>
        <v>1</v>
      </c>
      <c r="M36" s="26" t="str">
        <f t="shared" si="2"/>
        <v/>
      </c>
      <c r="N36" s="25" t="str">
        <f t="shared" si="3"/>
        <v/>
      </c>
      <c r="O36" t="str">
        <f t="shared" si="5"/>
        <v/>
      </c>
    </row>
    <row r="37" spans="4:15" x14ac:dyDescent="0.25">
      <c r="D37" s="22">
        <v>45917.722314814811</v>
      </c>
      <c r="E37" s="23">
        <v>0.06</v>
      </c>
      <c r="F37" s="26">
        <f t="shared" si="0"/>
        <v>35.61</v>
      </c>
      <c r="G37" s="25" t="str">
        <f t="shared" si="1"/>
        <v>W</v>
      </c>
      <c r="H37">
        <f t="shared" si="4"/>
        <v>1</v>
      </c>
      <c r="M37" s="26" t="str">
        <f t="shared" si="2"/>
        <v/>
      </c>
      <c r="N37" s="25" t="str">
        <f t="shared" si="3"/>
        <v/>
      </c>
      <c r="O37" t="str">
        <f t="shared" si="5"/>
        <v/>
      </c>
    </row>
    <row r="38" spans="4:15" x14ac:dyDescent="0.25">
      <c r="D38" s="22">
        <v>45917.725092592591</v>
      </c>
      <c r="E38" s="23">
        <v>-2.5099999999999998</v>
      </c>
      <c r="F38" s="26">
        <f t="shared" si="0"/>
        <v>33.1</v>
      </c>
      <c r="G38" s="25" t="str">
        <f t="shared" si="1"/>
        <v>L</v>
      </c>
      <c r="H38">
        <f t="shared" si="4"/>
        <v>1</v>
      </c>
      <c r="M38" s="26" t="str">
        <f t="shared" si="2"/>
        <v/>
      </c>
      <c r="N38" s="25" t="str">
        <f t="shared" si="3"/>
        <v/>
      </c>
      <c r="O38" t="str">
        <f t="shared" si="5"/>
        <v/>
      </c>
    </row>
    <row r="39" spans="4:15" x14ac:dyDescent="0.25">
      <c r="D39" s="22">
        <v>45917.759583333333</v>
      </c>
      <c r="E39" s="23">
        <v>-2.6</v>
      </c>
      <c r="F39" s="26">
        <f t="shared" si="0"/>
        <v>30.5</v>
      </c>
      <c r="G39" s="25" t="str">
        <f t="shared" si="1"/>
        <v>L</v>
      </c>
      <c r="H39">
        <f t="shared" si="4"/>
        <v>2</v>
      </c>
      <c r="M39" s="26" t="str">
        <f t="shared" si="2"/>
        <v/>
      </c>
      <c r="N39" s="25" t="str">
        <f t="shared" si="3"/>
        <v/>
      </c>
      <c r="O39" t="str">
        <f t="shared" si="5"/>
        <v/>
      </c>
    </row>
    <row r="40" spans="4:15" x14ac:dyDescent="0.25">
      <c r="D40" s="22">
        <v>45917.775092592594</v>
      </c>
      <c r="E40" s="23">
        <v>3.02</v>
      </c>
      <c r="F40" s="26">
        <f t="shared" si="0"/>
        <v>33.520000000000003</v>
      </c>
      <c r="G40" s="25" t="str">
        <f t="shared" si="1"/>
        <v>W</v>
      </c>
      <c r="H40">
        <f t="shared" si="4"/>
        <v>1</v>
      </c>
      <c r="M40" s="26" t="str">
        <f t="shared" si="2"/>
        <v/>
      </c>
      <c r="N40" s="25" t="str">
        <f t="shared" si="3"/>
        <v/>
      </c>
      <c r="O40" t="str">
        <f t="shared" si="5"/>
        <v/>
      </c>
    </row>
    <row r="41" spans="4:15" x14ac:dyDescent="0.25">
      <c r="D41" s="22">
        <v>45917.786319444444</v>
      </c>
      <c r="E41" s="23">
        <v>0.68</v>
      </c>
      <c r="F41" s="26">
        <f t="shared" si="0"/>
        <v>34.200000000000003</v>
      </c>
      <c r="G41" s="25" t="str">
        <f t="shared" si="1"/>
        <v>W</v>
      </c>
      <c r="H41">
        <f t="shared" si="4"/>
        <v>2</v>
      </c>
      <c r="M41" s="26" t="str">
        <f t="shared" si="2"/>
        <v/>
      </c>
      <c r="N41" s="25" t="str">
        <f t="shared" si="3"/>
        <v/>
      </c>
      <c r="O41" t="str">
        <f t="shared" si="5"/>
        <v/>
      </c>
    </row>
    <row r="42" spans="4:15" x14ac:dyDescent="0.25">
      <c r="D42" s="22">
        <v>45917.791296296295</v>
      </c>
      <c r="E42" s="23">
        <v>0.43</v>
      </c>
      <c r="F42" s="26">
        <f t="shared" si="0"/>
        <v>34.630000000000003</v>
      </c>
      <c r="G42" s="25" t="str">
        <f t="shared" si="1"/>
        <v>W</v>
      </c>
      <c r="H42">
        <f t="shared" si="4"/>
        <v>3</v>
      </c>
      <c r="M42" s="26" t="str">
        <f t="shared" si="2"/>
        <v/>
      </c>
      <c r="N42" s="25" t="str">
        <f t="shared" si="3"/>
        <v/>
      </c>
      <c r="O42" t="str">
        <f t="shared" si="5"/>
        <v/>
      </c>
    </row>
    <row r="43" spans="4:15" x14ac:dyDescent="0.25">
      <c r="D43" s="22">
        <v>45917.793842592589</v>
      </c>
      <c r="E43" s="23">
        <v>-2.5299999999999998</v>
      </c>
      <c r="F43" s="26">
        <f t="shared" si="0"/>
        <v>32.1</v>
      </c>
      <c r="G43" s="25" t="str">
        <f t="shared" si="1"/>
        <v>L</v>
      </c>
      <c r="H43">
        <f t="shared" si="4"/>
        <v>1</v>
      </c>
      <c r="M43" s="26" t="str">
        <f t="shared" si="2"/>
        <v/>
      </c>
      <c r="N43" s="25" t="str">
        <f t="shared" si="3"/>
        <v/>
      </c>
      <c r="O43" t="str">
        <f t="shared" si="5"/>
        <v/>
      </c>
    </row>
    <row r="44" spans="4:15" x14ac:dyDescent="0.25">
      <c r="D44" s="22">
        <v>45917.809930555559</v>
      </c>
      <c r="E44" s="23">
        <v>0.92</v>
      </c>
      <c r="F44" s="26">
        <f t="shared" si="0"/>
        <v>33.020000000000003</v>
      </c>
      <c r="G44" s="25" t="str">
        <f t="shared" si="1"/>
        <v>W</v>
      </c>
      <c r="H44">
        <f t="shared" si="4"/>
        <v>1</v>
      </c>
      <c r="M44" s="26" t="str">
        <f t="shared" si="2"/>
        <v/>
      </c>
      <c r="N44" s="25" t="str">
        <f t="shared" si="3"/>
        <v/>
      </c>
      <c r="O44" t="str">
        <f t="shared" si="5"/>
        <v/>
      </c>
    </row>
    <row r="45" spans="4:15" x14ac:dyDescent="0.25">
      <c r="D45" s="22">
        <v>45917.815949074073</v>
      </c>
      <c r="E45" s="23">
        <v>0.43</v>
      </c>
      <c r="F45" s="26">
        <f t="shared" si="0"/>
        <v>33.450000000000003</v>
      </c>
      <c r="G45" s="25" t="str">
        <f t="shared" si="1"/>
        <v>W</v>
      </c>
      <c r="H45">
        <f t="shared" si="4"/>
        <v>2</v>
      </c>
      <c r="M45" s="26" t="str">
        <f t="shared" si="2"/>
        <v/>
      </c>
      <c r="N45" s="25" t="str">
        <f t="shared" si="3"/>
        <v/>
      </c>
      <c r="O45" t="str">
        <f t="shared" si="5"/>
        <v/>
      </c>
    </row>
    <row r="46" spans="4:15" x14ac:dyDescent="0.25">
      <c r="D46" s="22">
        <v>45917.826481481483</v>
      </c>
      <c r="E46" s="23">
        <v>-2.5099999999999998</v>
      </c>
      <c r="F46" s="26">
        <f t="shared" si="0"/>
        <v>30.940000000000005</v>
      </c>
      <c r="G46" s="25" t="str">
        <f t="shared" si="1"/>
        <v>L</v>
      </c>
      <c r="H46">
        <f t="shared" si="4"/>
        <v>1</v>
      </c>
      <c r="M46" s="26" t="str">
        <f t="shared" si="2"/>
        <v/>
      </c>
      <c r="N46" s="25" t="str">
        <f t="shared" si="3"/>
        <v/>
      </c>
      <c r="O46" t="str">
        <f t="shared" si="5"/>
        <v/>
      </c>
    </row>
    <row r="47" spans="4:15" x14ac:dyDescent="0.25">
      <c r="D47" s="1" t="s">
        <v>269</v>
      </c>
      <c r="E47" s="23">
        <v>-1.3099999999999992</v>
      </c>
      <c r="F47" s="26" t="str">
        <f t="shared" si="0"/>
        <v/>
      </c>
      <c r="G47" s="25" t="str">
        <f t="shared" si="1"/>
        <v/>
      </c>
      <c r="H47" t="str">
        <f t="shared" si="4"/>
        <v/>
      </c>
      <c r="M47" s="26" t="str">
        <f t="shared" si="2"/>
        <v/>
      </c>
      <c r="N47" s="25" t="str">
        <f t="shared" si="3"/>
        <v/>
      </c>
      <c r="O47" t="str">
        <f t="shared" si="5"/>
        <v/>
      </c>
    </row>
    <row r="48" spans="4:15" x14ac:dyDescent="0.25">
      <c r="F48" s="26" t="str">
        <f t="shared" si="0"/>
        <v/>
      </c>
      <c r="G48" s="25" t="str">
        <f t="shared" si="1"/>
        <v/>
      </c>
      <c r="H48" t="str">
        <f t="shared" si="4"/>
        <v/>
      </c>
      <c r="M48" s="26" t="str">
        <f t="shared" si="2"/>
        <v/>
      </c>
      <c r="N48" s="25" t="str">
        <f t="shared" si="3"/>
        <v/>
      </c>
      <c r="O48" t="str">
        <f t="shared" si="5"/>
        <v/>
      </c>
    </row>
    <row r="49" spans="6:15" x14ac:dyDescent="0.25">
      <c r="F49" s="26" t="str">
        <f t="shared" si="0"/>
        <v/>
      </c>
      <c r="G49" s="25" t="str">
        <f t="shared" si="1"/>
        <v/>
      </c>
      <c r="H49" t="str">
        <f t="shared" si="4"/>
        <v/>
      </c>
      <c r="M49" s="26" t="str">
        <f t="shared" si="2"/>
        <v/>
      </c>
      <c r="N49" s="25" t="str">
        <f t="shared" si="3"/>
        <v/>
      </c>
      <c r="O49" t="str">
        <f t="shared" si="5"/>
        <v/>
      </c>
    </row>
    <row r="50" spans="6:15" x14ac:dyDescent="0.25">
      <c r="F50" s="26" t="str">
        <f t="shared" si="0"/>
        <v/>
      </c>
      <c r="G50" s="25" t="str">
        <f t="shared" si="1"/>
        <v/>
      </c>
      <c r="H50" t="str">
        <f t="shared" si="4"/>
        <v/>
      </c>
      <c r="M50" s="26" t="str">
        <f t="shared" si="2"/>
        <v/>
      </c>
      <c r="N50" s="25" t="str">
        <f t="shared" si="3"/>
        <v/>
      </c>
      <c r="O50" t="str">
        <f t="shared" si="5"/>
        <v/>
      </c>
    </row>
    <row r="51" spans="6:15" x14ac:dyDescent="0.25">
      <c r="F51" s="26" t="str">
        <f t="shared" si="0"/>
        <v/>
      </c>
      <c r="G51" s="25" t="str">
        <f t="shared" si="1"/>
        <v/>
      </c>
      <c r="H51" t="str">
        <f t="shared" si="4"/>
        <v/>
      </c>
      <c r="M51" s="26" t="str">
        <f t="shared" si="2"/>
        <v/>
      </c>
      <c r="N51" s="25" t="str">
        <f t="shared" si="3"/>
        <v/>
      </c>
      <c r="O51" t="str">
        <f t="shared" si="5"/>
        <v/>
      </c>
    </row>
    <row r="52" spans="6:15" x14ac:dyDescent="0.25">
      <c r="F52" s="26" t="str">
        <f t="shared" si="0"/>
        <v/>
      </c>
      <c r="G52" s="25" t="str">
        <f t="shared" si="1"/>
        <v/>
      </c>
      <c r="H52" t="str">
        <f t="shared" si="4"/>
        <v/>
      </c>
      <c r="M52" s="26" t="str">
        <f t="shared" si="2"/>
        <v/>
      </c>
      <c r="N52" s="25" t="str">
        <f t="shared" si="3"/>
        <v/>
      </c>
      <c r="O52" t="str">
        <f t="shared" si="5"/>
        <v/>
      </c>
    </row>
    <row r="53" spans="6:15" x14ac:dyDescent="0.25">
      <c r="F53" s="26" t="str">
        <f t="shared" si="0"/>
        <v/>
      </c>
      <c r="G53" s="25" t="str">
        <f t="shared" si="1"/>
        <v/>
      </c>
      <c r="H53" t="str">
        <f t="shared" si="4"/>
        <v/>
      </c>
      <c r="M53" s="26" t="str">
        <f t="shared" si="2"/>
        <v/>
      </c>
      <c r="N53" s="25" t="str">
        <f t="shared" si="3"/>
        <v/>
      </c>
      <c r="O53" t="str">
        <f t="shared" si="5"/>
        <v/>
      </c>
    </row>
    <row r="54" spans="6:15" x14ac:dyDescent="0.25">
      <c r="F54" s="26" t="str">
        <f t="shared" si="0"/>
        <v/>
      </c>
      <c r="G54" s="25" t="str">
        <f t="shared" si="1"/>
        <v/>
      </c>
      <c r="H54" t="str">
        <f t="shared" si="4"/>
        <v/>
      </c>
      <c r="M54" s="26" t="str">
        <f t="shared" si="2"/>
        <v/>
      </c>
      <c r="N54" s="25" t="str">
        <f t="shared" si="3"/>
        <v/>
      </c>
      <c r="O54" t="str">
        <f t="shared" si="5"/>
        <v/>
      </c>
    </row>
    <row r="55" spans="6:15" x14ac:dyDescent="0.25">
      <c r="F55" s="26" t="str">
        <f t="shared" si="0"/>
        <v/>
      </c>
      <c r="G55" s="25" t="str">
        <f t="shared" si="1"/>
        <v/>
      </c>
      <c r="H55" t="str">
        <f t="shared" si="4"/>
        <v/>
      </c>
      <c r="M55" s="26" t="str">
        <f t="shared" si="2"/>
        <v/>
      </c>
      <c r="N55" s="25" t="str">
        <f t="shared" si="3"/>
        <v/>
      </c>
      <c r="O55" t="str">
        <f t="shared" si="5"/>
        <v/>
      </c>
    </row>
    <row r="56" spans="6:15" x14ac:dyDescent="0.25">
      <c r="F56" s="26" t="str">
        <f t="shared" si="0"/>
        <v/>
      </c>
      <c r="G56" s="25" t="str">
        <f t="shared" si="1"/>
        <v/>
      </c>
      <c r="H56" t="str">
        <f t="shared" si="4"/>
        <v/>
      </c>
      <c r="M56" s="26" t="str">
        <f t="shared" si="2"/>
        <v/>
      </c>
      <c r="N56" s="25" t="str">
        <f t="shared" si="3"/>
        <v/>
      </c>
      <c r="O56" t="str">
        <f t="shared" si="5"/>
        <v/>
      </c>
    </row>
    <row r="57" spans="6:15" x14ac:dyDescent="0.25">
      <c r="F57" s="26" t="str">
        <f t="shared" si="0"/>
        <v/>
      </c>
      <c r="G57" s="25" t="str">
        <f t="shared" si="1"/>
        <v/>
      </c>
      <c r="H57" t="str">
        <f t="shared" si="4"/>
        <v/>
      </c>
      <c r="M57" s="26" t="str">
        <f t="shared" si="2"/>
        <v/>
      </c>
      <c r="N57" s="25" t="str">
        <f t="shared" si="3"/>
        <v/>
      </c>
      <c r="O57" t="str">
        <f t="shared" si="5"/>
        <v/>
      </c>
    </row>
    <row r="58" spans="6:15" x14ac:dyDescent="0.25">
      <c r="F58" s="26" t="str">
        <f t="shared" si="0"/>
        <v/>
      </c>
      <c r="G58" s="25" t="str">
        <f t="shared" si="1"/>
        <v/>
      </c>
      <c r="H58" t="str">
        <f t="shared" si="4"/>
        <v/>
      </c>
      <c r="M58" s="26" t="str">
        <f t="shared" si="2"/>
        <v/>
      </c>
      <c r="N58" s="25" t="str">
        <f t="shared" si="3"/>
        <v/>
      </c>
      <c r="O58" t="str">
        <f t="shared" si="5"/>
        <v/>
      </c>
    </row>
    <row r="59" spans="6:15" x14ac:dyDescent="0.25">
      <c r="F59" s="26" t="str">
        <f t="shared" si="0"/>
        <v/>
      </c>
      <c r="G59" s="25" t="str">
        <f t="shared" si="1"/>
        <v/>
      </c>
      <c r="H59" t="str">
        <f t="shared" si="4"/>
        <v/>
      </c>
      <c r="M59" s="26" t="str">
        <f t="shared" si="2"/>
        <v/>
      </c>
      <c r="N59" s="25" t="str">
        <f t="shared" si="3"/>
        <v/>
      </c>
      <c r="O59" t="str">
        <f t="shared" si="5"/>
        <v/>
      </c>
    </row>
    <row r="60" spans="6:15" x14ac:dyDescent="0.25">
      <c r="F60" s="26" t="str">
        <f t="shared" si="0"/>
        <v/>
      </c>
      <c r="G60" s="25" t="str">
        <f t="shared" si="1"/>
        <v/>
      </c>
      <c r="H60" t="str">
        <f t="shared" si="4"/>
        <v/>
      </c>
      <c r="M60" s="26" t="str">
        <f t="shared" si="2"/>
        <v/>
      </c>
      <c r="N60" s="25" t="str">
        <f t="shared" si="3"/>
        <v/>
      </c>
      <c r="O60" t="str">
        <f t="shared" si="5"/>
        <v/>
      </c>
    </row>
    <row r="61" spans="6:15" x14ac:dyDescent="0.25">
      <c r="F61" s="26" t="str">
        <f t="shared" si="0"/>
        <v/>
      </c>
      <c r="G61" s="25" t="str">
        <f t="shared" si="1"/>
        <v/>
      </c>
      <c r="H61" t="str">
        <f t="shared" si="4"/>
        <v/>
      </c>
      <c r="M61" s="26" t="str">
        <f t="shared" si="2"/>
        <v/>
      </c>
      <c r="N61" s="25" t="str">
        <f t="shared" si="3"/>
        <v/>
      </c>
      <c r="O61" t="str">
        <f t="shared" si="5"/>
        <v/>
      </c>
    </row>
    <row r="62" spans="6:15" x14ac:dyDescent="0.25">
      <c r="F62" s="26" t="str">
        <f t="shared" si="0"/>
        <v/>
      </c>
      <c r="G62" s="25" t="str">
        <f t="shared" si="1"/>
        <v/>
      </c>
      <c r="H62" t="str">
        <f t="shared" si="4"/>
        <v/>
      </c>
      <c r="M62" s="26" t="str">
        <f t="shared" si="2"/>
        <v/>
      </c>
      <c r="N62" s="25" t="str">
        <f t="shared" si="3"/>
        <v/>
      </c>
      <c r="O62" t="str">
        <f t="shared" si="5"/>
        <v/>
      </c>
    </row>
    <row r="63" spans="6:15" x14ac:dyDescent="0.25">
      <c r="F63" s="26" t="str">
        <f t="shared" si="0"/>
        <v/>
      </c>
      <c r="G63" s="25" t="str">
        <f t="shared" si="1"/>
        <v/>
      </c>
      <c r="H63" t="str">
        <f t="shared" si="4"/>
        <v/>
      </c>
    </row>
    <row r="64" spans="6:15" x14ac:dyDescent="0.25">
      <c r="F64" s="26" t="str">
        <f t="shared" si="0"/>
        <v/>
      </c>
      <c r="G64" s="25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M22:M62">
    <cfRule type="cellIs" dxfId="56" priority="11" operator="greaterThan">
      <formula>$O$1</formula>
    </cfRule>
    <cfRule type="cellIs" dxfId="55" priority="12" operator="greaterThan">
      <formula>"31.555$G$1"</formula>
    </cfRule>
  </conditionalFormatting>
  <conditionalFormatting sqref="M22:M62">
    <cfRule type="cellIs" dxfId="54" priority="10" operator="lessThan">
      <formula>0</formula>
    </cfRule>
  </conditionalFormatting>
  <conditionalFormatting sqref="M22:M62">
    <cfRule type="cellIs" dxfId="53" priority="9" operator="lessThan">
      <formula>0</formula>
    </cfRule>
  </conditionalFormatting>
  <conditionalFormatting sqref="F22">
    <cfRule type="cellIs" dxfId="52" priority="7" operator="greaterThan">
      <formula>$O$1</formula>
    </cfRule>
    <cfRule type="cellIs" dxfId="51" priority="8" operator="greaterThan">
      <formula>"31.555$G$1"</formula>
    </cfRule>
  </conditionalFormatting>
  <conditionalFormatting sqref="F22">
    <cfRule type="cellIs" dxfId="50" priority="6" operator="lessThan">
      <formula>0</formula>
    </cfRule>
  </conditionalFormatting>
  <conditionalFormatting sqref="F22">
    <cfRule type="cellIs" dxfId="49" priority="5" operator="lessThan">
      <formula>0</formula>
    </cfRule>
  </conditionalFormatting>
  <conditionalFormatting sqref="F23:F64">
    <cfRule type="cellIs" dxfId="48" priority="3" operator="greaterThan">
      <formula>$O$1</formula>
    </cfRule>
    <cfRule type="cellIs" dxfId="47" priority="4" operator="greaterThan">
      <formula>"31.555$G$1"</formula>
    </cfRule>
  </conditionalFormatting>
  <conditionalFormatting sqref="F23:F64">
    <cfRule type="cellIs" dxfId="46" priority="2" operator="lessThan">
      <formula>0</formula>
    </cfRule>
  </conditionalFormatting>
  <conditionalFormatting sqref="F23:F64">
    <cfRule type="cellIs" dxfId="45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7893-F99A-4084-A7FA-5B9EC21BCFDB}">
  <dimension ref="D1:O104"/>
  <sheetViews>
    <sheetView showGridLines="0" topLeftCell="C1" workbookViewId="0">
      <selection activeCell="H34" sqref="H34"/>
    </sheetView>
  </sheetViews>
  <sheetFormatPr defaultRowHeight="15" zeroHeight="1" x14ac:dyDescent="0.25"/>
  <cols>
    <col min="4" max="4" width="15.85546875" bestFit="1" customWidth="1"/>
    <col min="5" max="5" width="19.85546875" bestFit="1" customWidth="1"/>
    <col min="6" max="6" width="16.7109375" bestFit="1" customWidth="1"/>
    <col min="11" max="11" width="13.140625" bestFit="1" customWidth="1"/>
    <col min="12" max="12" width="19.85546875" bestFit="1" customWidth="1"/>
    <col min="19" max="19" width="13.140625" bestFit="1" customWidth="1"/>
    <col min="20" max="20" width="14.7109375" bestFit="1" customWidth="1"/>
  </cols>
  <sheetData>
    <row r="1" spans="4:15" ht="18.75" x14ac:dyDescent="0.3">
      <c r="M1" t="s">
        <v>273</v>
      </c>
      <c r="O1" s="27">
        <v>32.25</v>
      </c>
    </row>
    <row r="2" spans="4:15" x14ac:dyDescent="0.25"/>
    <row r="3" spans="4:15" x14ac:dyDescent="0.25"/>
    <row r="4" spans="4:15" x14ac:dyDescent="0.25">
      <c r="D4" s="29" t="s">
        <v>277</v>
      </c>
      <c r="E4" s="30"/>
      <c r="F4" s="31"/>
      <c r="G4" s="31"/>
    </row>
    <row r="5" spans="4:15" x14ac:dyDescent="0.25">
      <c r="D5" s="32" t="s">
        <v>278</v>
      </c>
      <c r="E5" s="33">
        <f>MEDIAN(E22:E61)</f>
        <v>0.4</v>
      </c>
      <c r="N5">
        <f>COUNTIF(G:G,"W")</f>
        <v>4</v>
      </c>
    </row>
    <row r="6" spans="4:15" x14ac:dyDescent="0.25">
      <c r="D6" s="32" t="s">
        <v>280</v>
      </c>
      <c r="E6" s="33">
        <f>AVERAGE(E22:E61)</f>
        <v>-1.0342857142857143</v>
      </c>
      <c r="F6" s="31"/>
      <c r="G6" s="31"/>
    </row>
    <row r="7" spans="4:15" x14ac:dyDescent="0.25">
      <c r="D7" s="32" t="s">
        <v>281</v>
      </c>
      <c r="E7" s="33">
        <f>MIN(E22:E61)</f>
        <v>-3.62</v>
      </c>
      <c r="F7" s="31"/>
      <c r="G7" s="31"/>
    </row>
    <row r="8" spans="4:15" x14ac:dyDescent="0.25">
      <c r="D8" s="32" t="s">
        <v>282</v>
      </c>
      <c r="E8" s="33">
        <f>MAX(E22:E61)</f>
        <v>0.92</v>
      </c>
      <c r="F8" s="31"/>
      <c r="G8" s="31"/>
    </row>
    <row r="9" spans="4:15" x14ac:dyDescent="0.25">
      <c r="D9" s="32" t="s">
        <v>279</v>
      </c>
      <c r="E9" s="34">
        <f>COUNTIF(G:G,"W")/(COUNTIF(G:G,"W")+COUNTIF(G:G,"L"))</f>
        <v>0.66666666666666663</v>
      </c>
      <c r="F9" s="31"/>
      <c r="G9" s="31"/>
    </row>
    <row r="10" spans="4:15" x14ac:dyDescent="0.25">
      <c r="D10" s="35"/>
      <c r="E10" s="36"/>
      <c r="F10" s="31"/>
      <c r="G10" s="31"/>
    </row>
    <row r="11" spans="4:15" x14ac:dyDescent="0.25">
      <c r="D11" s="37"/>
    </row>
    <row r="12" spans="4:15" x14ac:dyDescent="0.25"/>
    <row r="13" spans="4:15" x14ac:dyDescent="0.25"/>
    <row r="14" spans="4:15" x14ac:dyDescent="0.25"/>
    <row r="15" spans="4:15" x14ac:dyDescent="0.25">
      <c r="F15" s="31"/>
      <c r="G15" s="31"/>
    </row>
    <row r="16" spans="4:15" x14ac:dyDescent="0.25">
      <c r="D16" s="35"/>
      <c r="E16" s="36"/>
      <c r="F16" s="31"/>
      <c r="G16" s="31"/>
    </row>
    <row r="17" spans="4:15" x14ac:dyDescent="0.25"/>
    <row r="18" spans="4:15" x14ac:dyDescent="0.25">
      <c r="D18" s="28" t="s">
        <v>274</v>
      </c>
      <c r="K18" s="28" t="s">
        <v>275</v>
      </c>
    </row>
    <row r="19" spans="4:15" x14ac:dyDescent="0.25">
      <c r="D19" s="21" t="s">
        <v>29</v>
      </c>
      <c r="E19" t="s">
        <v>261</v>
      </c>
      <c r="K19" s="21" t="s">
        <v>29</v>
      </c>
      <c r="L19" t="s">
        <v>261</v>
      </c>
    </row>
    <row r="20" spans="4:15" x14ac:dyDescent="0.25"/>
    <row r="21" spans="4:15" x14ac:dyDescent="0.25">
      <c r="D21" s="21" t="s">
        <v>268</v>
      </c>
      <c r="E21" t="s">
        <v>270</v>
      </c>
      <c r="F21" s="24" t="s">
        <v>271</v>
      </c>
      <c r="G21" s="25" t="s">
        <v>26</v>
      </c>
      <c r="H21" t="s">
        <v>272</v>
      </c>
      <c r="K21" s="21" t="s">
        <v>268</v>
      </c>
      <c r="L21" t="s">
        <v>270</v>
      </c>
      <c r="M21" s="24" t="s">
        <v>271</v>
      </c>
      <c r="N21" s="25" t="s">
        <v>26</v>
      </c>
      <c r="O21" t="s">
        <v>272</v>
      </c>
    </row>
    <row r="22" spans="4:15" x14ac:dyDescent="0.25">
      <c r="D22" s="22">
        <v>45917.786319444444</v>
      </c>
      <c r="E22" s="23">
        <v>0.92</v>
      </c>
      <c r="F22" s="26">
        <f>$O$1+E22</f>
        <v>33.17</v>
      </c>
      <c r="G22" s="25" t="str">
        <f>IF(OR(E22="",D22="Grand Total"),"",IF(E22&lt;0,"L","W"))</f>
        <v>W</v>
      </c>
      <c r="H22">
        <v>1</v>
      </c>
      <c r="K22" s="1" t="s">
        <v>276</v>
      </c>
      <c r="L22" s="23">
        <v>-1.83</v>
      </c>
      <c r="M22" s="26">
        <f>$O$1+L22</f>
        <v>30.42</v>
      </c>
      <c r="N22" s="25" t="str">
        <f>IF(OR(L22="",K22="Grand Total"),"",IF(L22&lt;0,"L","W"))</f>
        <v>L</v>
      </c>
      <c r="O22">
        <v>1</v>
      </c>
    </row>
    <row r="23" spans="4:15" x14ac:dyDescent="0.25">
      <c r="D23" s="22">
        <v>45917.791296296295</v>
      </c>
      <c r="E23" s="23">
        <v>0.4</v>
      </c>
      <c r="F23" s="26">
        <f t="shared" ref="F23:F64" si="0">IF(OR(D23="Grand Total",D23=""),"",F22+E23)</f>
        <v>33.57</v>
      </c>
      <c r="G23" s="25" t="str">
        <f t="shared" ref="G23:G64" si="1">IF(OR(E23="",D23="Grand Total"),"",IF(E23&lt;0,"L","W"))</f>
        <v>W</v>
      </c>
      <c r="H23">
        <f>IF(G23="","",IF(G23=G22,H22+1,1))</f>
        <v>2</v>
      </c>
      <c r="K23" s="1" t="s">
        <v>269</v>
      </c>
      <c r="L23" s="23">
        <v>-1.83</v>
      </c>
      <c r="M23" s="26" t="str">
        <f t="shared" ref="M23:M62" si="2">IF(OR(K23="Grand Total",K23=""),"",M22+L23)</f>
        <v/>
      </c>
      <c r="N23" s="25" t="str">
        <f t="shared" ref="N23:N62" si="3">IF(OR(L23="",K23="Grand Total"),"",IF(L23&lt;0,"L","W"))</f>
        <v/>
      </c>
      <c r="O23" t="str">
        <f>IF(N23="","",IF(N23=N22,O22+1,1))</f>
        <v/>
      </c>
    </row>
    <row r="24" spans="4:15" x14ac:dyDescent="0.25">
      <c r="D24" s="22">
        <v>45917.793842592589</v>
      </c>
      <c r="E24" s="23">
        <v>-3.15</v>
      </c>
      <c r="F24" s="26">
        <f t="shared" si="0"/>
        <v>30.42</v>
      </c>
      <c r="G24" s="25" t="str">
        <f t="shared" si="1"/>
        <v>L</v>
      </c>
      <c r="H24">
        <f t="shared" ref="H24:H64" si="4">IF(G24="","",IF(G24=G23,H23+1,1))</f>
        <v>1</v>
      </c>
      <c r="M24" s="26" t="str">
        <f t="shared" si="2"/>
        <v/>
      </c>
      <c r="N24" s="25" t="str">
        <f t="shared" si="3"/>
        <v/>
      </c>
      <c r="O24" t="str">
        <f t="shared" ref="O24:O62" si="5">IF(N24="","",IF(N24=N23,O23+1,1))</f>
        <v/>
      </c>
    </row>
    <row r="25" spans="4:15" x14ac:dyDescent="0.25">
      <c r="D25" s="22">
        <v>45917.809930555559</v>
      </c>
      <c r="E25" s="23">
        <v>0.64</v>
      </c>
      <c r="F25" s="26">
        <f t="shared" si="0"/>
        <v>31.060000000000002</v>
      </c>
      <c r="G25" s="25" t="str">
        <f t="shared" si="1"/>
        <v>W</v>
      </c>
      <c r="H25">
        <f t="shared" si="4"/>
        <v>1</v>
      </c>
      <c r="M25" s="26" t="str">
        <f t="shared" si="2"/>
        <v/>
      </c>
      <c r="N25" s="25" t="str">
        <f t="shared" si="3"/>
        <v/>
      </c>
      <c r="O25" t="str">
        <f t="shared" si="5"/>
        <v/>
      </c>
    </row>
    <row r="26" spans="4:15" x14ac:dyDescent="0.25">
      <c r="D26" s="22">
        <v>45917.814675925925</v>
      </c>
      <c r="E26" s="23">
        <v>0.55000000000000004</v>
      </c>
      <c r="F26" s="26">
        <f t="shared" si="0"/>
        <v>31.610000000000003</v>
      </c>
      <c r="G26" s="25" t="str">
        <f t="shared" si="1"/>
        <v>W</v>
      </c>
      <c r="H26">
        <f t="shared" si="4"/>
        <v>2</v>
      </c>
      <c r="M26" s="26" t="str">
        <f t="shared" si="2"/>
        <v/>
      </c>
      <c r="N26" s="25" t="str">
        <f t="shared" si="3"/>
        <v/>
      </c>
      <c r="O26" t="str">
        <f t="shared" si="5"/>
        <v/>
      </c>
    </row>
    <row r="27" spans="4:15" x14ac:dyDescent="0.25">
      <c r="D27" s="22">
        <v>45917.826481481483</v>
      </c>
      <c r="E27" s="23">
        <v>-2.98</v>
      </c>
      <c r="F27" s="26">
        <f t="shared" si="0"/>
        <v>28.630000000000003</v>
      </c>
      <c r="G27" s="25" t="str">
        <f t="shared" si="1"/>
        <v>L</v>
      </c>
      <c r="H27">
        <f t="shared" si="4"/>
        <v>1</v>
      </c>
      <c r="M27" s="26" t="str">
        <f t="shared" si="2"/>
        <v/>
      </c>
      <c r="N27" s="25" t="str">
        <f t="shared" si="3"/>
        <v/>
      </c>
      <c r="O27" t="str">
        <f t="shared" si="5"/>
        <v/>
      </c>
    </row>
    <row r="28" spans="4:15" x14ac:dyDescent="0.25">
      <c r="D28" s="1" t="s">
        <v>269</v>
      </c>
      <c r="E28" s="23">
        <v>-3.62</v>
      </c>
      <c r="F28" s="26" t="str">
        <f t="shared" si="0"/>
        <v/>
      </c>
      <c r="G28" s="25" t="str">
        <f t="shared" si="1"/>
        <v/>
      </c>
      <c r="H28" t="str">
        <f t="shared" si="4"/>
        <v/>
      </c>
      <c r="M28" s="26" t="str">
        <f t="shared" si="2"/>
        <v/>
      </c>
      <c r="N28" s="25" t="str">
        <f t="shared" si="3"/>
        <v/>
      </c>
      <c r="O28" t="str">
        <f t="shared" si="5"/>
        <v/>
      </c>
    </row>
    <row r="29" spans="4:15" x14ac:dyDescent="0.25">
      <c r="F29" s="26" t="str">
        <f t="shared" si="0"/>
        <v/>
      </c>
      <c r="G29" s="25" t="str">
        <f t="shared" si="1"/>
        <v/>
      </c>
      <c r="H29" t="str">
        <f t="shared" si="4"/>
        <v/>
      </c>
      <c r="M29" s="26" t="str">
        <f t="shared" si="2"/>
        <v/>
      </c>
      <c r="N29" s="25" t="str">
        <f t="shared" si="3"/>
        <v/>
      </c>
      <c r="O29" t="str">
        <f t="shared" si="5"/>
        <v/>
      </c>
    </row>
    <row r="30" spans="4:15" x14ac:dyDescent="0.25">
      <c r="F30" s="26" t="str">
        <f t="shared" si="0"/>
        <v/>
      </c>
      <c r="G30" s="25" t="str">
        <f t="shared" si="1"/>
        <v/>
      </c>
      <c r="H30" t="str">
        <f t="shared" si="4"/>
        <v/>
      </c>
      <c r="M30" s="26" t="str">
        <f t="shared" si="2"/>
        <v/>
      </c>
      <c r="N30" s="25" t="str">
        <f t="shared" si="3"/>
        <v/>
      </c>
      <c r="O30" t="str">
        <f t="shared" si="5"/>
        <v/>
      </c>
    </row>
    <row r="31" spans="4:15" x14ac:dyDescent="0.25">
      <c r="F31" s="26" t="str">
        <f t="shared" si="0"/>
        <v/>
      </c>
      <c r="G31" s="25" t="str">
        <f t="shared" si="1"/>
        <v/>
      </c>
      <c r="H31" t="str">
        <f t="shared" si="4"/>
        <v/>
      </c>
      <c r="M31" s="26" t="str">
        <f t="shared" si="2"/>
        <v/>
      </c>
      <c r="N31" s="25" t="str">
        <f t="shared" si="3"/>
        <v/>
      </c>
      <c r="O31" t="str">
        <f t="shared" si="5"/>
        <v/>
      </c>
    </row>
    <row r="32" spans="4:15" x14ac:dyDescent="0.25">
      <c r="F32" s="26" t="str">
        <f t="shared" si="0"/>
        <v/>
      </c>
      <c r="G32" s="25" t="str">
        <f t="shared" si="1"/>
        <v/>
      </c>
      <c r="H32" t="str">
        <f t="shared" si="4"/>
        <v/>
      </c>
      <c r="M32" s="26" t="str">
        <f t="shared" si="2"/>
        <v/>
      </c>
      <c r="N32" s="25" t="str">
        <f t="shared" si="3"/>
        <v/>
      </c>
      <c r="O32" t="str">
        <f t="shared" si="5"/>
        <v/>
      </c>
    </row>
    <row r="33" spans="6:15" x14ac:dyDescent="0.25">
      <c r="F33" s="26" t="str">
        <f t="shared" si="0"/>
        <v/>
      </c>
      <c r="G33" s="25" t="str">
        <f t="shared" si="1"/>
        <v/>
      </c>
      <c r="H33" t="str">
        <f t="shared" si="4"/>
        <v/>
      </c>
      <c r="M33" s="26" t="str">
        <f t="shared" si="2"/>
        <v/>
      </c>
      <c r="N33" s="25" t="str">
        <f t="shared" si="3"/>
        <v/>
      </c>
      <c r="O33" t="str">
        <f t="shared" si="5"/>
        <v/>
      </c>
    </row>
    <row r="34" spans="6:15" x14ac:dyDescent="0.25">
      <c r="F34" s="26" t="str">
        <f t="shared" si="0"/>
        <v/>
      </c>
      <c r="G34" s="25" t="str">
        <f t="shared" si="1"/>
        <v/>
      </c>
      <c r="H34" t="str">
        <f t="shared" si="4"/>
        <v/>
      </c>
      <c r="M34" s="26" t="str">
        <f t="shared" si="2"/>
        <v/>
      </c>
      <c r="N34" s="25" t="str">
        <f t="shared" si="3"/>
        <v/>
      </c>
      <c r="O34" t="str">
        <f t="shared" si="5"/>
        <v/>
      </c>
    </row>
    <row r="35" spans="6:15" x14ac:dyDescent="0.25">
      <c r="F35" s="26" t="str">
        <f t="shared" si="0"/>
        <v/>
      </c>
      <c r="G35" s="25" t="str">
        <f t="shared" si="1"/>
        <v/>
      </c>
      <c r="H35" t="str">
        <f t="shared" si="4"/>
        <v/>
      </c>
      <c r="M35" s="26" t="str">
        <f t="shared" si="2"/>
        <v/>
      </c>
      <c r="N35" s="25" t="str">
        <f t="shared" si="3"/>
        <v/>
      </c>
      <c r="O35" t="str">
        <f t="shared" si="5"/>
        <v/>
      </c>
    </row>
    <row r="36" spans="6:15" x14ac:dyDescent="0.25">
      <c r="F36" s="26" t="str">
        <f t="shared" si="0"/>
        <v/>
      </c>
      <c r="G36" s="25" t="str">
        <f t="shared" si="1"/>
        <v/>
      </c>
      <c r="H36" t="str">
        <f t="shared" si="4"/>
        <v/>
      </c>
      <c r="M36" s="26" t="str">
        <f t="shared" si="2"/>
        <v/>
      </c>
      <c r="N36" s="25" t="str">
        <f t="shared" si="3"/>
        <v/>
      </c>
      <c r="O36" t="str">
        <f t="shared" si="5"/>
        <v/>
      </c>
    </row>
    <row r="37" spans="6:15" x14ac:dyDescent="0.25">
      <c r="F37" s="26" t="str">
        <f t="shared" si="0"/>
        <v/>
      </c>
      <c r="G37" s="25" t="str">
        <f t="shared" si="1"/>
        <v/>
      </c>
      <c r="H37" t="str">
        <f t="shared" si="4"/>
        <v/>
      </c>
      <c r="M37" s="26" t="str">
        <f t="shared" si="2"/>
        <v/>
      </c>
      <c r="N37" s="25" t="str">
        <f t="shared" si="3"/>
        <v/>
      </c>
      <c r="O37" t="str">
        <f t="shared" si="5"/>
        <v/>
      </c>
    </row>
    <row r="38" spans="6:15" x14ac:dyDescent="0.25">
      <c r="F38" s="26" t="str">
        <f t="shared" si="0"/>
        <v/>
      </c>
      <c r="G38" s="25" t="str">
        <f t="shared" si="1"/>
        <v/>
      </c>
      <c r="H38" t="str">
        <f t="shared" si="4"/>
        <v/>
      </c>
      <c r="M38" s="26" t="str">
        <f t="shared" si="2"/>
        <v/>
      </c>
      <c r="N38" s="25" t="str">
        <f t="shared" si="3"/>
        <v/>
      </c>
      <c r="O38" t="str">
        <f t="shared" si="5"/>
        <v/>
      </c>
    </row>
    <row r="39" spans="6:15" x14ac:dyDescent="0.25">
      <c r="F39" s="26" t="str">
        <f t="shared" si="0"/>
        <v/>
      </c>
      <c r="G39" s="25" t="str">
        <f t="shared" si="1"/>
        <v/>
      </c>
      <c r="H39" t="str">
        <f t="shared" si="4"/>
        <v/>
      </c>
      <c r="M39" s="26" t="str">
        <f t="shared" si="2"/>
        <v/>
      </c>
      <c r="N39" s="25" t="str">
        <f t="shared" si="3"/>
        <v/>
      </c>
      <c r="O39" t="str">
        <f t="shared" si="5"/>
        <v/>
      </c>
    </row>
    <row r="40" spans="6:15" x14ac:dyDescent="0.25">
      <c r="F40" s="26" t="str">
        <f t="shared" si="0"/>
        <v/>
      </c>
      <c r="G40" s="25" t="str">
        <f t="shared" si="1"/>
        <v/>
      </c>
      <c r="H40" t="str">
        <f t="shared" si="4"/>
        <v/>
      </c>
      <c r="M40" s="26" t="str">
        <f t="shared" si="2"/>
        <v/>
      </c>
      <c r="N40" s="25" t="str">
        <f t="shared" si="3"/>
        <v/>
      </c>
      <c r="O40" t="str">
        <f t="shared" si="5"/>
        <v/>
      </c>
    </row>
    <row r="41" spans="6:15" x14ac:dyDescent="0.25">
      <c r="F41" s="26" t="str">
        <f t="shared" si="0"/>
        <v/>
      </c>
      <c r="G41" s="25" t="str">
        <f t="shared" si="1"/>
        <v/>
      </c>
      <c r="H41" t="str">
        <f t="shared" si="4"/>
        <v/>
      </c>
      <c r="M41" s="26" t="str">
        <f t="shared" si="2"/>
        <v/>
      </c>
      <c r="N41" s="25" t="str">
        <f t="shared" si="3"/>
        <v/>
      </c>
      <c r="O41" t="str">
        <f t="shared" si="5"/>
        <v/>
      </c>
    </row>
    <row r="42" spans="6:15" x14ac:dyDescent="0.25">
      <c r="F42" s="26" t="str">
        <f t="shared" si="0"/>
        <v/>
      </c>
      <c r="G42" s="25" t="str">
        <f t="shared" si="1"/>
        <v/>
      </c>
      <c r="H42" t="str">
        <f t="shared" si="4"/>
        <v/>
      </c>
      <c r="M42" s="26" t="str">
        <f t="shared" si="2"/>
        <v/>
      </c>
      <c r="N42" s="25" t="str">
        <f t="shared" si="3"/>
        <v/>
      </c>
      <c r="O42" t="str">
        <f t="shared" si="5"/>
        <v/>
      </c>
    </row>
    <row r="43" spans="6:15" x14ac:dyDescent="0.25">
      <c r="F43" s="26" t="str">
        <f t="shared" si="0"/>
        <v/>
      </c>
      <c r="G43" s="25" t="str">
        <f t="shared" si="1"/>
        <v/>
      </c>
      <c r="H43" t="str">
        <f t="shared" si="4"/>
        <v/>
      </c>
      <c r="M43" s="26" t="str">
        <f t="shared" si="2"/>
        <v/>
      </c>
      <c r="N43" s="25" t="str">
        <f t="shared" si="3"/>
        <v/>
      </c>
      <c r="O43" t="str">
        <f t="shared" si="5"/>
        <v/>
      </c>
    </row>
    <row r="44" spans="6:15" x14ac:dyDescent="0.25">
      <c r="F44" s="26" t="str">
        <f t="shared" si="0"/>
        <v/>
      </c>
      <c r="G44" s="25" t="str">
        <f t="shared" si="1"/>
        <v/>
      </c>
      <c r="H44" t="str">
        <f t="shared" si="4"/>
        <v/>
      </c>
      <c r="M44" s="26" t="str">
        <f t="shared" si="2"/>
        <v/>
      </c>
      <c r="N44" s="25" t="str">
        <f t="shared" si="3"/>
        <v/>
      </c>
      <c r="O44" t="str">
        <f t="shared" si="5"/>
        <v/>
      </c>
    </row>
    <row r="45" spans="6:15" x14ac:dyDescent="0.25">
      <c r="F45" s="26" t="str">
        <f t="shared" si="0"/>
        <v/>
      </c>
      <c r="G45" s="25" t="str">
        <f t="shared" si="1"/>
        <v/>
      </c>
      <c r="H45" t="str">
        <f t="shared" si="4"/>
        <v/>
      </c>
      <c r="M45" s="26" t="str">
        <f t="shared" si="2"/>
        <v/>
      </c>
      <c r="N45" s="25" t="str">
        <f t="shared" si="3"/>
        <v/>
      </c>
      <c r="O45" t="str">
        <f t="shared" si="5"/>
        <v/>
      </c>
    </row>
    <row r="46" spans="6:15" x14ac:dyDescent="0.25">
      <c r="F46" s="26" t="str">
        <f t="shared" si="0"/>
        <v/>
      </c>
      <c r="G46" s="25" t="str">
        <f t="shared" si="1"/>
        <v/>
      </c>
      <c r="H46" t="str">
        <f t="shared" si="4"/>
        <v/>
      </c>
      <c r="M46" s="26" t="str">
        <f t="shared" si="2"/>
        <v/>
      </c>
      <c r="N46" s="25" t="str">
        <f t="shared" si="3"/>
        <v/>
      </c>
      <c r="O46" t="str">
        <f t="shared" si="5"/>
        <v/>
      </c>
    </row>
    <row r="47" spans="6:15" x14ac:dyDescent="0.25">
      <c r="F47" s="26" t="str">
        <f t="shared" si="0"/>
        <v/>
      </c>
      <c r="G47" s="25" t="str">
        <f t="shared" si="1"/>
        <v/>
      </c>
      <c r="H47" t="str">
        <f t="shared" si="4"/>
        <v/>
      </c>
      <c r="M47" s="26" t="str">
        <f t="shared" si="2"/>
        <v/>
      </c>
      <c r="N47" s="25" t="str">
        <f t="shared" si="3"/>
        <v/>
      </c>
      <c r="O47" t="str">
        <f t="shared" si="5"/>
        <v/>
      </c>
    </row>
    <row r="48" spans="6:15" x14ac:dyDescent="0.25">
      <c r="F48" s="26" t="str">
        <f t="shared" si="0"/>
        <v/>
      </c>
      <c r="G48" s="25" t="str">
        <f t="shared" si="1"/>
        <v/>
      </c>
      <c r="H48" t="str">
        <f t="shared" si="4"/>
        <v/>
      </c>
      <c r="M48" s="26" t="str">
        <f t="shared" si="2"/>
        <v/>
      </c>
      <c r="N48" s="25" t="str">
        <f t="shared" si="3"/>
        <v/>
      </c>
      <c r="O48" t="str">
        <f t="shared" si="5"/>
        <v/>
      </c>
    </row>
    <row r="49" spans="6:15" x14ac:dyDescent="0.25">
      <c r="F49" s="26" t="str">
        <f t="shared" si="0"/>
        <v/>
      </c>
      <c r="G49" s="25" t="str">
        <f t="shared" si="1"/>
        <v/>
      </c>
      <c r="H49" t="str">
        <f t="shared" si="4"/>
        <v/>
      </c>
      <c r="M49" s="26" t="str">
        <f t="shared" si="2"/>
        <v/>
      </c>
      <c r="N49" s="25" t="str">
        <f t="shared" si="3"/>
        <v/>
      </c>
      <c r="O49" t="str">
        <f t="shared" si="5"/>
        <v/>
      </c>
    </row>
    <row r="50" spans="6:15" x14ac:dyDescent="0.25">
      <c r="F50" s="26" t="str">
        <f t="shared" si="0"/>
        <v/>
      </c>
      <c r="G50" s="25" t="str">
        <f t="shared" si="1"/>
        <v/>
      </c>
      <c r="H50" t="str">
        <f t="shared" si="4"/>
        <v/>
      </c>
      <c r="M50" s="26" t="str">
        <f t="shared" si="2"/>
        <v/>
      </c>
      <c r="N50" s="25" t="str">
        <f t="shared" si="3"/>
        <v/>
      </c>
      <c r="O50" t="str">
        <f t="shared" si="5"/>
        <v/>
      </c>
    </row>
    <row r="51" spans="6:15" x14ac:dyDescent="0.25">
      <c r="F51" s="26" t="str">
        <f t="shared" si="0"/>
        <v/>
      </c>
      <c r="G51" s="25" t="str">
        <f t="shared" si="1"/>
        <v/>
      </c>
      <c r="H51" t="str">
        <f t="shared" si="4"/>
        <v/>
      </c>
      <c r="M51" s="26" t="str">
        <f t="shared" si="2"/>
        <v/>
      </c>
      <c r="N51" s="25" t="str">
        <f t="shared" si="3"/>
        <v/>
      </c>
      <c r="O51" t="str">
        <f t="shared" si="5"/>
        <v/>
      </c>
    </row>
    <row r="52" spans="6:15" x14ac:dyDescent="0.25">
      <c r="F52" s="26" t="str">
        <f t="shared" si="0"/>
        <v/>
      </c>
      <c r="G52" s="25" t="str">
        <f t="shared" si="1"/>
        <v/>
      </c>
      <c r="H52" t="str">
        <f t="shared" si="4"/>
        <v/>
      </c>
      <c r="M52" s="26" t="str">
        <f t="shared" si="2"/>
        <v/>
      </c>
      <c r="N52" s="25" t="str">
        <f t="shared" si="3"/>
        <v/>
      </c>
      <c r="O52" t="str">
        <f t="shared" si="5"/>
        <v/>
      </c>
    </row>
    <row r="53" spans="6:15" x14ac:dyDescent="0.25">
      <c r="F53" s="26" t="str">
        <f t="shared" si="0"/>
        <v/>
      </c>
      <c r="G53" s="25" t="str">
        <f t="shared" si="1"/>
        <v/>
      </c>
      <c r="H53" t="str">
        <f t="shared" si="4"/>
        <v/>
      </c>
      <c r="M53" s="26" t="str">
        <f t="shared" si="2"/>
        <v/>
      </c>
      <c r="N53" s="25" t="str">
        <f t="shared" si="3"/>
        <v/>
      </c>
      <c r="O53" t="str">
        <f t="shared" si="5"/>
        <v/>
      </c>
    </row>
    <row r="54" spans="6:15" x14ac:dyDescent="0.25">
      <c r="F54" s="26" t="str">
        <f t="shared" si="0"/>
        <v/>
      </c>
      <c r="G54" s="25" t="str">
        <f t="shared" si="1"/>
        <v/>
      </c>
      <c r="H54" t="str">
        <f t="shared" si="4"/>
        <v/>
      </c>
      <c r="M54" s="26" t="str">
        <f t="shared" si="2"/>
        <v/>
      </c>
      <c r="N54" s="25" t="str">
        <f t="shared" si="3"/>
        <v/>
      </c>
      <c r="O54" t="str">
        <f t="shared" si="5"/>
        <v/>
      </c>
    </row>
    <row r="55" spans="6:15" x14ac:dyDescent="0.25">
      <c r="F55" s="26" t="str">
        <f t="shared" si="0"/>
        <v/>
      </c>
      <c r="G55" s="25" t="str">
        <f t="shared" si="1"/>
        <v/>
      </c>
      <c r="H55" t="str">
        <f t="shared" si="4"/>
        <v/>
      </c>
      <c r="M55" s="26" t="str">
        <f t="shared" si="2"/>
        <v/>
      </c>
      <c r="N55" s="25" t="str">
        <f t="shared" si="3"/>
        <v/>
      </c>
      <c r="O55" t="str">
        <f t="shared" si="5"/>
        <v/>
      </c>
    </row>
    <row r="56" spans="6:15" x14ac:dyDescent="0.25">
      <c r="F56" s="26" t="str">
        <f t="shared" si="0"/>
        <v/>
      </c>
      <c r="G56" s="25" t="str">
        <f t="shared" si="1"/>
        <v/>
      </c>
      <c r="H56" t="str">
        <f t="shared" si="4"/>
        <v/>
      </c>
      <c r="M56" s="26" t="str">
        <f t="shared" si="2"/>
        <v/>
      </c>
      <c r="N56" s="25" t="str">
        <f t="shared" si="3"/>
        <v/>
      </c>
      <c r="O56" t="str">
        <f t="shared" si="5"/>
        <v/>
      </c>
    </row>
    <row r="57" spans="6:15" x14ac:dyDescent="0.25">
      <c r="F57" s="26" t="str">
        <f t="shared" si="0"/>
        <v/>
      </c>
      <c r="G57" s="25" t="str">
        <f t="shared" si="1"/>
        <v/>
      </c>
      <c r="H57" t="str">
        <f t="shared" si="4"/>
        <v/>
      </c>
      <c r="M57" s="26" t="str">
        <f t="shared" si="2"/>
        <v/>
      </c>
      <c r="N57" s="25" t="str">
        <f t="shared" si="3"/>
        <v/>
      </c>
      <c r="O57" t="str">
        <f t="shared" si="5"/>
        <v/>
      </c>
    </row>
    <row r="58" spans="6:15" x14ac:dyDescent="0.25">
      <c r="F58" s="26" t="str">
        <f t="shared" si="0"/>
        <v/>
      </c>
      <c r="G58" s="25" t="str">
        <f t="shared" si="1"/>
        <v/>
      </c>
      <c r="H58" t="str">
        <f t="shared" si="4"/>
        <v/>
      </c>
      <c r="M58" s="26" t="str">
        <f t="shared" si="2"/>
        <v/>
      </c>
      <c r="N58" s="25" t="str">
        <f t="shared" si="3"/>
        <v/>
      </c>
      <c r="O58" t="str">
        <f t="shared" si="5"/>
        <v/>
      </c>
    </row>
    <row r="59" spans="6:15" x14ac:dyDescent="0.25">
      <c r="F59" s="26" t="str">
        <f t="shared" si="0"/>
        <v/>
      </c>
      <c r="G59" s="25" t="str">
        <f t="shared" si="1"/>
        <v/>
      </c>
      <c r="H59" t="str">
        <f t="shared" si="4"/>
        <v/>
      </c>
      <c r="M59" s="26" t="str">
        <f t="shared" si="2"/>
        <v/>
      </c>
      <c r="N59" s="25" t="str">
        <f t="shared" si="3"/>
        <v/>
      </c>
      <c r="O59" t="str">
        <f t="shared" si="5"/>
        <v/>
      </c>
    </row>
    <row r="60" spans="6:15" x14ac:dyDescent="0.25">
      <c r="F60" s="26" t="str">
        <f t="shared" si="0"/>
        <v/>
      </c>
      <c r="G60" s="25" t="str">
        <f t="shared" si="1"/>
        <v/>
      </c>
      <c r="H60" t="str">
        <f t="shared" si="4"/>
        <v/>
      </c>
      <c r="M60" s="26" t="str">
        <f t="shared" si="2"/>
        <v/>
      </c>
      <c r="N60" s="25" t="str">
        <f t="shared" si="3"/>
        <v/>
      </c>
      <c r="O60" t="str">
        <f t="shared" si="5"/>
        <v/>
      </c>
    </row>
    <row r="61" spans="6:15" x14ac:dyDescent="0.25">
      <c r="F61" s="26" t="str">
        <f t="shared" si="0"/>
        <v/>
      </c>
      <c r="G61" s="25" t="str">
        <f t="shared" si="1"/>
        <v/>
      </c>
      <c r="H61" t="str">
        <f t="shared" si="4"/>
        <v/>
      </c>
      <c r="M61" s="26" t="str">
        <f t="shared" si="2"/>
        <v/>
      </c>
      <c r="N61" s="25" t="str">
        <f t="shared" si="3"/>
        <v/>
      </c>
      <c r="O61" t="str">
        <f t="shared" si="5"/>
        <v/>
      </c>
    </row>
    <row r="62" spans="6:15" x14ac:dyDescent="0.25">
      <c r="F62" s="26" t="str">
        <f t="shared" si="0"/>
        <v/>
      </c>
      <c r="G62" s="25" t="str">
        <f t="shared" si="1"/>
        <v/>
      </c>
      <c r="H62" t="str">
        <f t="shared" si="4"/>
        <v/>
      </c>
      <c r="M62" s="26" t="str">
        <f t="shared" si="2"/>
        <v/>
      </c>
      <c r="N62" s="25" t="str">
        <f t="shared" si="3"/>
        <v/>
      </c>
      <c r="O62" t="str">
        <f t="shared" si="5"/>
        <v/>
      </c>
    </row>
    <row r="63" spans="6:15" x14ac:dyDescent="0.25">
      <c r="F63" s="26" t="str">
        <f t="shared" si="0"/>
        <v/>
      </c>
      <c r="G63" s="25" t="str">
        <f t="shared" si="1"/>
        <v/>
      </c>
      <c r="H63" t="str">
        <f t="shared" si="4"/>
        <v/>
      </c>
    </row>
    <row r="64" spans="6:15" x14ac:dyDescent="0.25">
      <c r="F64" s="26" t="str">
        <f t="shared" si="0"/>
        <v/>
      </c>
      <c r="G64" s="25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M22:M62">
    <cfRule type="cellIs" dxfId="68" priority="11" operator="greaterThan">
      <formula>$O$1</formula>
    </cfRule>
    <cfRule type="cellIs" dxfId="67" priority="12" operator="greaterThan">
      <formula>"31.555$G$1"</formula>
    </cfRule>
  </conditionalFormatting>
  <conditionalFormatting sqref="M22:M62">
    <cfRule type="cellIs" dxfId="66" priority="10" operator="lessThan">
      <formula>0</formula>
    </cfRule>
  </conditionalFormatting>
  <conditionalFormatting sqref="M22:M62">
    <cfRule type="cellIs" dxfId="65" priority="9" operator="lessThan">
      <formula>0</formula>
    </cfRule>
  </conditionalFormatting>
  <conditionalFormatting sqref="F22">
    <cfRule type="cellIs" dxfId="64" priority="7" operator="greaterThan">
      <formula>$O$1</formula>
    </cfRule>
    <cfRule type="cellIs" dxfId="63" priority="8" operator="greaterThan">
      <formula>"31.555$G$1"</formula>
    </cfRule>
  </conditionalFormatting>
  <conditionalFormatting sqref="F22">
    <cfRule type="cellIs" dxfId="62" priority="6" operator="lessThan">
      <formula>0</formula>
    </cfRule>
  </conditionalFormatting>
  <conditionalFormatting sqref="F22">
    <cfRule type="cellIs" dxfId="61" priority="5" operator="lessThan">
      <formula>0</formula>
    </cfRule>
  </conditionalFormatting>
  <conditionalFormatting sqref="F23:F64">
    <cfRule type="cellIs" dxfId="60" priority="3" operator="greaterThan">
      <formula>$O$1</formula>
    </cfRule>
    <cfRule type="cellIs" dxfId="59" priority="4" operator="greaterThan">
      <formula>"31.555$G$1"</formula>
    </cfRule>
  </conditionalFormatting>
  <conditionalFormatting sqref="F23:F64">
    <cfRule type="cellIs" dxfId="58" priority="2" operator="lessThan">
      <formula>0</formula>
    </cfRule>
  </conditionalFormatting>
  <conditionalFormatting sqref="F23:F64">
    <cfRule type="cellIs" dxfId="5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DF5-75AD-4F15-B5E9-CA61CC75F105}">
  <sheetPr>
    <tabColor theme="1" tint="0.34998626667073579"/>
  </sheetPr>
  <dimension ref="A1:XFD157"/>
  <sheetViews>
    <sheetView showGridLines="0" topLeftCell="B122" workbookViewId="0">
      <selection activeCell="H154" sqref="H154"/>
    </sheetView>
  </sheetViews>
  <sheetFormatPr defaultColWidth="0" defaultRowHeight="15" x14ac:dyDescent="0.25"/>
  <cols>
    <col min="1" max="1" width="16.7109375" customWidth="1"/>
    <col min="2" max="2" width="15.5703125" customWidth="1"/>
    <col min="3" max="17" width="9.140625" customWidth="1"/>
    <col min="18" max="18" width="7.5703125" customWidth="1"/>
    <col min="19" max="19" width="16.28515625" customWidth="1"/>
    <col min="20" max="20" width="14.85546875" customWidth="1"/>
    <col min="21" max="26" width="9.140625" customWidth="1"/>
    <col min="27" max="27" width="19.5703125" customWidth="1"/>
  </cols>
  <sheetData>
    <row r="1" spans="1:27" x14ac:dyDescent="0.25">
      <c r="A1" s="2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15</v>
      </c>
      <c r="J1" s="3" t="s">
        <v>20</v>
      </c>
      <c r="K1" s="3" t="s">
        <v>23</v>
      </c>
      <c r="L1" s="3" t="s">
        <v>24</v>
      </c>
      <c r="M1" s="4" t="s">
        <v>25</v>
      </c>
      <c r="N1" s="5" t="s">
        <v>26</v>
      </c>
      <c r="O1" s="6" t="s">
        <v>27</v>
      </c>
      <c r="P1" s="7" t="s">
        <v>28</v>
      </c>
      <c r="Q1" s="7" t="s">
        <v>29</v>
      </c>
      <c r="R1" s="7" t="s">
        <v>30</v>
      </c>
      <c r="S1" s="8" t="s">
        <v>31</v>
      </c>
      <c r="T1" s="8" t="s">
        <v>32</v>
      </c>
      <c r="U1" s="9" t="s">
        <v>33</v>
      </c>
      <c r="V1" s="7" t="s">
        <v>34</v>
      </c>
      <c r="W1" s="7" t="s">
        <v>35</v>
      </c>
      <c r="X1" s="7" t="s">
        <v>219</v>
      </c>
      <c r="Y1" s="7" t="s">
        <v>220</v>
      </c>
      <c r="Z1" s="7" t="s">
        <v>221</v>
      </c>
      <c r="AA1" s="7" t="s">
        <v>283</v>
      </c>
    </row>
    <row r="2" spans="1:27" x14ac:dyDescent="0.25">
      <c r="A2" s="38">
        <v>45916.378217592595</v>
      </c>
      <c r="B2" s="39">
        <v>1460163290</v>
      </c>
      <c r="C2" s="40" t="s">
        <v>36</v>
      </c>
      <c r="D2" s="40" t="s">
        <v>37</v>
      </c>
      <c r="E2" s="40" t="s">
        <v>38</v>
      </c>
      <c r="F2" s="41">
        <v>3683.44</v>
      </c>
      <c r="G2" s="41">
        <v>3681.94</v>
      </c>
      <c r="H2" s="41">
        <v>3686.44</v>
      </c>
      <c r="I2" s="40" t="s">
        <v>39</v>
      </c>
      <c r="J2" s="41">
        <v>3681.92</v>
      </c>
      <c r="K2" s="41">
        <v>0</v>
      </c>
      <c r="L2" s="41">
        <v>0</v>
      </c>
      <c r="M2" s="42">
        <v>-1.52</v>
      </c>
      <c r="N2" s="10" t="str">
        <f>IF(M2&gt;0,"W",IF(M2&lt;0,"L","BE"))</f>
        <v>L</v>
      </c>
      <c r="O2" s="11">
        <f>INT(LEFT(A2,10))</f>
        <v>45916</v>
      </c>
      <c r="P2" s="12" t="str">
        <f>TEXT(A2,"hh")</f>
        <v>09</v>
      </c>
      <c r="Q2" s="13" t="str">
        <f>VLOOKUP($B2,Deals_Demo!$H:$N,7,0)</f>
        <v>strategy_07.py</v>
      </c>
      <c r="R2" s="13" t="str">
        <f>TEXT(O2,"ddd")</f>
        <v>Tue</v>
      </c>
      <c r="S2" s="14">
        <f>VLOOKUP($B2,Deals_Demo!$H:$S,8,0)</f>
        <v>45916.378217592595</v>
      </c>
      <c r="T2" s="14">
        <f>VLOOKUP($B2,Deals_Demo!$H:$S,9,0)</f>
        <v>45916.586550925931</v>
      </c>
      <c r="U2" s="15" t="str">
        <f>TEXT(T2,"yyyy-mm-dd")</f>
        <v>2025-09-16</v>
      </c>
      <c r="V2" s="13" t="str">
        <f>VLOOKUP($B2,Deals_Demo!$H:$S,11,0)</f>
        <v>14</v>
      </c>
      <c r="W2" s="13" t="str">
        <f>VLOOKUP($B2,Deals_Demo!$H:$S,12,0)</f>
        <v>Tue</v>
      </c>
      <c r="X2" s="13">
        <f>$M2*0.1</f>
        <v>-0.15200000000000002</v>
      </c>
      <c r="Y2" s="13">
        <f>$M2*0.2</f>
        <v>-0.30400000000000005</v>
      </c>
      <c r="Z2" s="13">
        <f>$M2*0.3</f>
        <v>-0.45599999999999996</v>
      </c>
      <c r="AA2" s="13">
        <f>IF(M2&lt;2.9,-3,M2)</f>
        <v>-3</v>
      </c>
    </row>
    <row r="3" spans="1:27" x14ac:dyDescent="0.25">
      <c r="A3" s="43">
        <v>45916.392337962963</v>
      </c>
      <c r="B3" s="44">
        <v>1460169415</v>
      </c>
      <c r="C3" s="45" t="s">
        <v>36</v>
      </c>
      <c r="D3" s="45" t="s">
        <v>37</v>
      </c>
      <c r="E3" s="45" t="s">
        <v>38</v>
      </c>
      <c r="F3" s="46">
        <v>3685.64</v>
      </c>
      <c r="G3" s="46">
        <v>3687.14</v>
      </c>
      <c r="H3" s="46">
        <v>3688.63</v>
      </c>
      <c r="I3" s="45" t="s">
        <v>40</v>
      </c>
      <c r="J3" s="46">
        <v>3687.07</v>
      </c>
      <c r="K3" s="46">
        <v>0</v>
      </c>
      <c r="L3" s="46">
        <v>0</v>
      </c>
      <c r="M3" s="47">
        <v>1.43</v>
      </c>
      <c r="N3" s="10" t="str">
        <f t="shared" ref="N3:N66" si="0">IF(M3&gt;0,"W",IF(M3&lt;0,"L","BE"))</f>
        <v>W</v>
      </c>
      <c r="O3" s="11">
        <f t="shared" ref="O3:O66" si="1">INT(LEFT(A3,10))</f>
        <v>45916</v>
      </c>
      <c r="P3" s="12" t="str">
        <f t="shared" ref="P3:P66" si="2">TEXT(A3,"hh")</f>
        <v>09</v>
      </c>
      <c r="Q3" s="13" t="str">
        <f>VLOOKUP($B3,Deals_Demo!$H:$N,7,0)</f>
        <v>strategy_07.py</v>
      </c>
      <c r="R3" s="13" t="str">
        <f t="shared" ref="R3:R66" si="3">TEXT(O3,"ddd")</f>
        <v>Tue</v>
      </c>
      <c r="S3" s="14">
        <f>VLOOKUP($B3,Deals_Demo!$H:$S,8,0)</f>
        <v>45916.392337962963</v>
      </c>
      <c r="T3" s="14">
        <f>VLOOKUP($B3,Deals_Demo!$H:$S,9,0)</f>
        <v>45916.600671296299</v>
      </c>
      <c r="U3" s="15" t="str">
        <f t="shared" ref="U3:U66" si="4">TEXT(T3,"yyyy-mm-dd")</f>
        <v>2025-09-16</v>
      </c>
      <c r="V3" s="13" t="str">
        <f>VLOOKUP($B3,Deals_Demo!$H:$S,11,0)</f>
        <v>14</v>
      </c>
      <c r="W3" s="13" t="str">
        <f>VLOOKUP($B3,Deals_Demo!$H:$S,12,0)</f>
        <v>Tue</v>
      </c>
      <c r="X3" s="13">
        <f t="shared" ref="X3:X66" si="5">$M3*0.1</f>
        <v>0.14299999999999999</v>
      </c>
      <c r="Y3" s="13">
        <f t="shared" ref="Y3:Y66" si="6">$M3*0.2</f>
        <v>0.28599999999999998</v>
      </c>
      <c r="Z3" s="13">
        <f t="shared" ref="Z3:Z66" si="7">$M3*0.3</f>
        <v>0.42899999999999999</v>
      </c>
      <c r="AA3" s="13">
        <f t="shared" ref="AA3:AA66" si="8">IF(M3&lt;2.9,-3,M3)</f>
        <v>-3</v>
      </c>
    </row>
    <row r="4" spans="1:27" x14ac:dyDescent="0.25">
      <c r="A4" s="38">
        <v>45916.392337962963</v>
      </c>
      <c r="B4" s="39">
        <v>1460169420</v>
      </c>
      <c r="C4" s="40" t="s">
        <v>36</v>
      </c>
      <c r="D4" s="40" t="s">
        <v>37</v>
      </c>
      <c r="E4" s="40" t="s">
        <v>38</v>
      </c>
      <c r="F4" s="41">
        <v>3685.64</v>
      </c>
      <c r="G4" s="41">
        <v>3687.14</v>
      </c>
      <c r="H4" s="41">
        <v>3688.64</v>
      </c>
      <c r="I4" s="40" t="s">
        <v>40</v>
      </c>
      <c r="J4" s="41">
        <v>3687.07</v>
      </c>
      <c r="K4" s="41">
        <v>0</v>
      </c>
      <c r="L4" s="41">
        <v>0</v>
      </c>
      <c r="M4" s="42">
        <v>1.43</v>
      </c>
      <c r="N4" s="10" t="str">
        <f t="shared" si="0"/>
        <v>W</v>
      </c>
      <c r="O4" s="11">
        <f t="shared" si="1"/>
        <v>45916</v>
      </c>
      <c r="P4" s="12" t="str">
        <f t="shared" si="2"/>
        <v>09</v>
      </c>
      <c r="Q4" s="13" t="str">
        <f>VLOOKUP($B4,Deals_Demo!$H:$N,7,0)</f>
        <v>strategy_07_test</v>
      </c>
      <c r="R4" s="13" t="str">
        <f t="shared" si="3"/>
        <v>Tue</v>
      </c>
      <c r="S4" s="14">
        <f>VLOOKUP($B4,Deals_Demo!$H:$S,8,0)</f>
        <v>45916.392337962963</v>
      </c>
      <c r="T4" s="14">
        <f>VLOOKUP($B4,Deals_Demo!$H:$S,9,0)</f>
        <v>45916.600671296299</v>
      </c>
      <c r="U4" s="15" t="str">
        <f t="shared" si="4"/>
        <v>2025-09-16</v>
      </c>
      <c r="V4" s="13" t="str">
        <f>VLOOKUP($B4,Deals_Demo!$H:$S,11,0)</f>
        <v>14</v>
      </c>
      <c r="W4" s="13" t="str">
        <f>VLOOKUP($B4,Deals_Demo!$H:$S,12,0)</f>
        <v>Tue</v>
      </c>
      <c r="X4" s="13">
        <f t="shared" si="5"/>
        <v>0.14299999999999999</v>
      </c>
      <c r="Y4" s="13">
        <f t="shared" si="6"/>
        <v>0.28599999999999998</v>
      </c>
      <c r="Z4" s="13">
        <f t="shared" si="7"/>
        <v>0.42899999999999999</v>
      </c>
      <c r="AA4" s="13">
        <f t="shared" si="8"/>
        <v>-3</v>
      </c>
    </row>
    <row r="5" spans="1:27" x14ac:dyDescent="0.25">
      <c r="A5" s="43">
        <v>45916.403449074074</v>
      </c>
      <c r="B5" s="44">
        <v>1460175165</v>
      </c>
      <c r="C5" s="45" t="s">
        <v>36</v>
      </c>
      <c r="D5" s="45" t="s">
        <v>37</v>
      </c>
      <c r="E5" s="45" t="s">
        <v>38</v>
      </c>
      <c r="F5" s="46">
        <v>3687.32</v>
      </c>
      <c r="G5" s="46">
        <v>3688.4</v>
      </c>
      <c r="H5" s="46">
        <v>3690.29</v>
      </c>
      <c r="I5" s="45" t="s">
        <v>41</v>
      </c>
      <c r="J5" s="46">
        <v>3690.32</v>
      </c>
      <c r="K5" s="46">
        <v>0</v>
      </c>
      <c r="L5" s="46">
        <v>0</v>
      </c>
      <c r="M5" s="47">
        <v>3</v>
      </c>
      <c r="N5" s="10" t="str">
        <f t="shared" si="0"/>
        <v>W</v>
      </c>
      <c r="O5" s="11">
        <f t="shared" si="1"/>
        <v>45916</v>
      </c>
      <c r="P5" s="12" t="str">
        <f t="shared" si="2"/>
        <v>09</v>
      </c>
      <c r="Q5" s="13" t="str">
        <f>VLOOKUP($B5,Deals_Demo!$H:$N,7,0)</f>
        <v>strategy_07.py</v>
      </c>
      <c r="R5" s="13" t="str">
        <f t="shared" si="3"/>
        <v>Tue</v>
      </c>
      <c r="S5" s="14">
        <f>VLOOKUP($B5,Deals_Demo!$H:$S,8,0)</f>
        <v>45916.403449074074</v>
      </c>
      <c r="T5" s="14">
        <f>VLOOKUP($B5,Deals_Demo!$H:$S,9,0)</f>
        <v>45916.61178240741</v>
      </c>
      <c r="U5" s="15" t="str">
        <f t="shared" si="4"/>
        <v>2025-09-16</v>
      </c>
      <c r="V5" s="13" t="str">
        <f>VLOOKUP($B5,Deals_Demo!$H:$S,11,0)</f>
        <v>14</v>
      </c>
      <c r="W5" s="13" t="str">
        <f>VLOOKUP($B5,Deals_Demo!$H:$S,12,0)</f>
        <v>Tue</v>
      </c>
      <c r="X5" s="13">
        <f t="shared" si="5"/>
        <v>0.30000000000000004</v>
      </c>
      <c r="Y5" s="13">
        <f t="shared" si="6"/>
        <v>0.60000000000000009</v>
      </c>
      <c r="Z5" s="13">
        <f t="shared" si="7"/>
        <v>0.89999999999999991</v>
      </c>
      <c r="AA5" s="13">
        <f t="shared" si="8"/>
        <v>3</v>
      </c>
    </row>
    <row r="6" spans="1:27" x14ac:dyDescent="0.25">
      <c r="A6" s="38">
        <v>45916.403449074074</v>
      </c>
      <c r="B6" s="39">
        <v>1460175169</v>
      </c>
      <c r="C6" s="40" t="s">
        <v>36</v>
      </c>
      <c r="D6" s="40" t="s">
        <v>37</v>
      </c>
      <c r="E6" s="40" t="s">
        <v>38</v>
      </c>
      <c r="F6" s="41">
        <v>3687.32</v>
      </c>
      <c r="G6" s="41">
        <v>3688.4</v>
      </c>
      <c r="H6" s="41">
        <v>3690.32</v>
      </c>
      <c r="I6" s="40" t="s">
        <v>41</v>
      </c>
      <c r="J6" s="41">
        <v>3690.32</v>
      </c>
      <c r="K6" s="41">
        <v>0</v>
      </c>
      <c r="L6" s="41">
        <v>0</v>
      </c>
      <c r="M6" s="42">
        <v>3</v>
      </c>
      <c r="N6" s="10" t="str">
        <f t="shared" si="0"/>
        <v>W</v>
      </c>
      <c r="O6" s="11">
        <f t="shared" si="1"/>
        <v>45916</v>
      </c>
      <c r="P6" s="12" t="str">
        <f t="shared" si="2"/>
        <v>09</v>
      </c>
      <c r="Q6" s="13" t="str">
        <f>VLOOKUP($B6,Deals_Demo!$H:$N,7,0)</f>
        <v>strategy_07_test</v>
      </c>
      <c r="R6" s="13" t="str">
        <f t="shared" si="3"/>
        <v>Tue</v>
      </c>
      <c r="S6" s="14">
        <f>VLOOKUP($B6,Deals_Demo!$H:$S,8,0)</f>
        <v>45916.403449074074</v>
      </c>
      <c r="T6" s="14">
        <f>VLOOKUP($B6,Deals_Demo!$H:$S,9,0)</f>
        <v>45916.61178240741</v>
      </c>
      <c r="U6" s="15" t="str">
        <f t="shared" si="4"/>
        <v>2025-09-16</v>
      </c>
      <c r="V6" s="13" t="str">
        <f>VLOOKUP($B6,Deals_Demo!$H:$S,11,0)</f>
        <v>14</v>
      </c>
      <c r="W6" s="13" t="str">
        <f>VLOOKUP($B6,Deals_Demo!$H:$S,12,0)</f>
        <v>Tue</v>
      </c>
      <c r="X6" s="13">
        <f t="shared" si="5"/>
        <v>0.30000000000000004</v>
      </c>
      <c r="Y6" s="13">
        <f t="shared" si="6"/>
        <v>0.60000000000000009</v>
      </c>
      <c r="Z6" s="13">
        <f t="shared" si="7"/>
        <v>0.89999999999999991</v>
      </c>
      <c r="AA6" s="13">
        <f t="shared" si="8"/>
        <v>3</v>
      </c>
    </row>
    <row r="7" spans="1:27" x14ac:dyDescent="0.25">
      <c r="A7" s="43">
        <v>45916.417453703703</v>
      </c>
      <c r="B7" s="44">
        <v>1460191582</v>
      </c>
      <c r="C7" s="45" t="s">
        <v>36</v>
      </c>
      <c r="D7" s="45" t="s">
        <v>37</v>
      </c>
      <c r="E7" s="45" t="s">
        <v>38</v>
      </c>
      <c r="F7" s="46">
        <v>3692.18</v>
      </c>
      <c r="G7" s="46">
        <v>3690.61</v>
      </c>
      <c r="H7" s="46">
        <v>3695.11</v>
      </c>
      <c r="I7" s="45" t="s">
        <v>42</v>
      </c>
      <c r="J7" s="46">
        <v>3690.57</v>
      </c>
      <c r="K7" s="46">
        <v>0</v>
      </c>
      <c r="L7" s="46">
        <v>0</v>
      </c>
      <c r="M7" s="47">
        <v>-1.61</v>
      </c>
      <c r="N7" s="10" t="str">
        <f t="shared" si="0"/>
        <v>L</v>
      </c>
      <c r="O7" s="11">
        <f t="shared" si="1"/>
        <v>45916</v>
      </c>
      <c r="P7" s="12" t="str">
        <f t="shared" si="2"/>
        <v>10</v>
      </c>
      <c r="Q7" s="13" t="str">
        <f>VLOOKUP($B7,Deals_Demo!$H:$N,7,0)</f>
        <v>strategy_07.py</v>
      </c>
      <c r="R7" s="13" t="str">
        <f t="shared" si="3"/>
        <v>Tue</v>
      </c>
      <c r="S7" s="14">
        <f>VLOOKUP($B7,Deals_Demo!$H:$S,8,0)</f>
        <v>45916.417453703703</v>
      </c>
      <c r="T7" s="14">
        <f>VLOOKUP($B7,Deals_Demo!$H:$S,9,0)</f>
        <v>45916.625787037039</v>
      </c>
      <c r="U7" s="15" t="str">
        <f t="shared" si="4"/>
        <v>2025-09-16</v>
      </c>
      <c r="V7" s="13" t="str">
        <f>VLOOKUP($B7,Deals_Demo!$H:$S,11,0)</f>
        <v>15</v>
      </c>
      <c r="W7" s="13" t="str">
        <f>VLOOKUP($B7,Deals_Demo!$H:$S,12,0)</f>
        <v>Tue</v>
      </c>
      <c r="X7" s="13">
        <f t="shared" si="5"/>
        <v>-0.16100000000000003</v>
      </c>
      <c r="Y7" s="13">
        <f t="shared" si="6"/>
        <v>-0.32200000000000006</v>
      </c>
      <c r="Z7" s="13">
        <f t="shared" si="7"/>
        <v>-0.48299999999999998</v>
      </c>
      <c r="AA7" s="13">
        <f t="shared" si="8"/>
        <v>-3</v>
      </c>
    </row>
    <row r="8" spans="1:27" x14ac:dyDescent="0.25">
      <c r="A8" s="38">
        <v>45916.417453703703</v>
      </c>
      <c r="B8" s="39">
        <v>1460191583</v>
      </c>
      <c r="C8" s="40" t="s">
        <v>36</v>
      </c>
      <c r="D8" s="40" t="s">
        <v>37</v>
      </c>
      <c r="E8" s="40" t="s">
        <v>38</v>
      </c>
      <c r="F8" s="41">
        <v>3692.17</v>
      </c>
      <c r="G8" s="41">
        <v>3690.61</v>
      </c>
      <c r="H8" s="41">
        <v>3695.11</v>
      </c>
      <c r="I8" s="40" t="s">
        <v>42</v>
      </c>
      <c r="J8" s="41">
        <v>3690.57</v>
      </c>
      <c r="K8" s="41">
        <v>0</v>
      </c>
      <c r="L8" s="41">
        <v>0</v>
      </c>
      <c r="M8" s="42">
        <v>-1.6</v>
      </c>
      <c r="N8" s="10" t="str">
        <f t="shared" si="0"/>
        <v>L</v>
      </c>
      <c r="O8" s="11">
        <f t="shared" si="1"/>
        <v>45916</v>
      </c>
      <c r="P8" s="12" t="str">
        <f t="shared" si="2"/>
        <v>10</v>
      </c>
      <c r="Q8" s="13" t="str">
        <f>VLOOKUP($B8,Deals_Demo!$H:$N,7,0)</f>
        <v>strategy_07_test</v>
      </c>
      <c r="R8" s="13" t="str">
        <f t="shared" si="3"/>
        <v>Tue</v>
      </c>
      <c r="S8" s="14">
        <f>VLOOKUP($B8,Deals_Demo!$H:$S,8,0)</f>
        <v>45916.417453703703</v>
      </c>
      <c r="T8" s="14">
        <f>VLOOKUP($B8,Deals_Demo!$H:$S,9,0)</f>
        <v>45916.625787037039</v>
      </c>
      <c r="U8" s="15" t="str">
        <f t="shared" si="4"/>
        <v>2025-09-16</v>
      </c>
      <c r="V8" s="13" t="str">
        <f>VLOOKUP($B8,Deals_Demo!$H:$S,11,0)</f>
        <v>15</v>
      </c>
      <c r="W8" s="13" t="str">
        <f>VLOOKUP($B8,Deals_Demo!$H:$S,12,0)</f>
        <v>Tue</v>
      </c>
      <c r="X8" s="13">
        <f t="shared" si="5"/>
        <v>-0.16000000000000003</v>
      </c>
      <c r="Y8" s="13">
        <f t="shared" si="6"/>
        <v>-0.32000000000000006</v>
      </c>
      <c r="Z8" s="13">
        <f t="shared" si="7"/>
        <v>-0.48</v>
      </c>
      <c r="AA8" s="13">
        <f t="shared" si="8"/>
        <v>-3</v>
      </c>
    </row>
    <row r="9" spans="1:27" x14ac:dyDescent="0.25">
      <c r="A9" s="43">
        <v>45916.431689814817</v>
      </c>
      <c r="B9" s="44">
        <v>1460199907</v>
      </c>
      <c r="C9" s="45" t="s">
        <v>36</v>
      </c>
      <c r="D9" s="45" t="s">
        <v>37</v>
      </c>
      <c r="E9" s="45" t="s">
        <v>38</v>
      </c>
      <c r="F9" s="46">
        <v>3692.83</v>
      </c>
      <c r="G9" s="46">
        <v>3691.37</v>
      </c>
      <c r="H9" s="46">
        <v>3695.87</v>
      </c>
      <c r="I9" s="45" t="s">
        <v>43</v>
      </c>
      <c r="J9" s="46">
        <v>3691.37</v>
      </c>
      <c r="K9" s="46">
        <v>0</v>
      </c>
      <c r="L9" s="46">
        <v>0</v>
      </c>
      <c r="M9" s="47">
        <v>-1.46</v>
      </c>
      <c r="N9" s="10" t="str">
        <f t="shared" si="0"/>
        <v>L</v>
      </c>
      <c r="O9" s="11">
        <f t="shared" si="1"/>
        <v>45916</v>
      </c>
      <c r="P9" s="12" t="str">
        <f t="shared" si="2"/>
        <v>10</v>
      </c>
      <c r="Q9" s="13" t="str">
        <f>VLOOKUP($B9,Deals_Demo!$H:$N,7,0)</f>
        <v>strategy_07_test</v>
      </c>
      <c r="R9" s="13" t="str">
        <f t="shared" si="3"/>
        <v>Tue</v>
      </c>
      <c r="S9" s="14">
        <f>VLOOKUP($B9,Deals_Demo!$H:$S,8,0)</f>
        <v>45916.431689814817</v>
      </c>
      <c r="T9" s="14">
        <f>VLOOKUP($B9,Deals_Demo!$H:$S,9,0)</f>
        <v>45916.640023148153</v>
      </c>
      <c r="U9" s="15" t="str">
        <f t="shared" si="4"/>
        <v>2025-09-16</v>
      </c>
      <c r="V9" s="13" t="str">
        <f>VLOOKUP($B9,Deals_Demo!$H:$S,11,0)</f>
        <v>15</v>
      </c>
      <c r="W9" s="13" t="str">
        <f>VLOOKUP($B9,Deals_Demo!$H:$S,12,0)</f>
        <v>Tue</v>
      </c>
      <c r="X9" s="13">
        <f t="shared" si="5"/>
        <v>-0.14599999999999999</v>
      </c>
      <c r="Y9" s="13">
        <f t="shared" si="6"/>
        <v>-0.29199999999999998</v>
      </c>
      <c r="Z9" s="13">
        <f t="shared" si="7"/>
        <v>-0.438</v>
      </c>
      <c r="AA9" s="13">
        <f t="shared" si="8"/>
        <v>-3</v>
      </c>
    </row>
    <row r="10" spans="1:27" x14ac:dyDescent="0.25">
      <c r="A10" s="38">
        <v>45916.431689814817</v>
      </c>
      <c r="B10" s="39">
        <v>1460199910</v>
      </c>
      <c r="C10" s="40" t="s">
        <v>36</v>
      </c>
      <c r="D10" s="40" t="s">
        <v>37</v>
      </c>
      <c r="E10" s="40" t="s">
        <v>38</v>
      </c>
      <c r="F10" s="41">
        <v>3692.85</v>
      </c>
      <c r="G10" s="41">
        <v>3691.37</v>
      </c>
      <c r="H10" s="41">
        <v>3695.87</v>
      </c>
      <c r="I10" s="40" t="s">
        <v>43</v>
      </c>
      <c r="J10" s="41">
        <v>3691.37</v>
      </c>
      <c r="K10" s="41">
        <v>0</v>
      </c>
      <c r="L10" s="41">
        <v>0</v>
      </c>
      <c r="M10" s="42">
        <v>-1.48</v>
      </c>
      <c r="N10" s="10" t="str">
        <f t="shared" si="0"/>
        <v>L</v>
      </c>
      <c r="O10" s="11">
        <f t="shared" si="1"/>
        <v>45916</v>
      </c>
      <c r="P10" s="12" t="str">
        <f t="shared" si="2"/>
        <v>10</v>
      </c>
      <c r="Q10" s="13" t="str">
        <f>VLOOKUP($B10,Deals_Demo!$H:$N,7,0)</f>
        <v>strategy_07.py</v>
      </c>
      <c r="R10" s="13" t="str">
        <f t="shared" si="3"/>
        <v>Tue</v>
      </c>
      <c r="S10" s="14">
        <f>VLOOKUP($B10,Deals_Demo!$H:$S,8,0)</f>
        <v>45916.431689814817</v>
      </c>
      <c r="T10" s="14">
        <f>VLOOKUP($B10,Deals_Demo!$H:$S,9,0)</f>
        <v>45916.640023148153</v>
      </c>
      <c r="U10" s="15" t="str">
        <f t="shared" si="4"/>
        <v>2025-09-16</v>
      </c>
      <c r="V10" s="13" t="str">
        <f>VLOOKUP($B10,Deals_Demo!$H:$S,11,0)</f>
        <v>15</v>
      </c>
      <c r="W10" s="13" t="str">
        <f>VLOOKUP($B10,Deals_Demo!$H:$S,12,0)</f>
        <v>Tue</v>
      </c>
      <c r="X10" s="13">
        <f t="shared" si="5"/>
        <v>-0.14799999999999999</v>
      </c>
      <c r="Y10" s="13">
        <f t="shared" si="6"/>
        <v>-0.29599999999999999</v>
      </c>
      <c r="Z10" s="13">
        <f t="shared" si="7"/>
        <v>-0.44400000000000001</v>
      </c>
      <c r="AA10" s="13">
        <f t="shared" si="8"/>
        <v>-3</v>
      </c>
    </row>
    <row r="11" spans="1:27" x14ac:dyDescent="0.25">
      <c r="A11" s="43">
        <v>45916.437013888892</v>
      </c>
      <c r="B11" s="44">
        <v>1460203202</v>
      </c>
      <c r="C11" s="45" t="s">
        <v>36</v>
      </c>
      <c r="D11" s="45" t="s">
        <v>44</v>
      </c>
      <c r="E11" s="45" t="s">
        <v>38</v>
      </c>
      <c r="F11" s="46">
        <v>3691.4</v>
      </c>
      <c r="G11" s="46">
        <v>3689.95</v>
      </c>
      <c r="H11" s="46">
        <v>3688.4</v>
      </c>
      <c r="I11" s="45" t="s">
        <v>45</v>
      </c>
      <c r="J11" s="46">
        <v>3688.39</v>
      </c>
      <c r="K11" s="46">
        <v>0</v>
      </c>
      <c r="L11" s="46">
        <v>0</v>
      </c>
      <c r="M11" s="47">
        <v>3.01</v>
      </c>
      <c r="N11" s="10" t="str">
        <f t="shared" si="0"/>
        <v>W</v>
      </c>
      <c r="O11" s="11">
        <f t="shared" si="1"/>
        <v>45916</v>
      </c>
      <c r="P11" s="12" t="str">
        <f t="shared" si="2"/>
        <v>10</v>
      </c>
      <c r="Q11" s="13" t="str">
        <f>VLOOKUP($B11,Deals_Demo!$H:$N,7,0)</f>
        <v>strategy_07_test</v>
      </c>
      <c r="R11" s="13" t="str">
        <f t="shared" si="3"/>
        <v>Tue</v>
      </c>
      <c r="S11" s="14">
        <f>VLOOKUP($B11,Deals_Demo!$H:$S,8,0)</f>
        <v>45916.437013888892</v>
      </c>
      <c r="T11" s="14">
        <f>VLOOKUP($B11,Deals_Demo!$H:$S,9,0)</f>
        <v>45916.645347222227</v>
      </c>
      <c r="U11" s="15" t="str">
        <f t="shared" si="4"/>
        <v>2025-09-16</v>
      </c>
      <c r="V11" s="13" t="str">
        <f>VLOOKUP($B11,Deals_Demo!$H:$S,11,0)</f>
        <v>15</v>
      </c>
      <c r="W11" s="13" t="str">
        <f>VLOOKUP($B11,Deals_Demo!$H:$S,12,0)</f>
        <v>Tue</v>
      </c>
      <c r="X11" s="13">
        <f t="shared" si="5"/>
        <v>0.30099999999999999</v>
      </c>
      <c r="Y11" s="13">
        <f t="shared" si="6"/>
        <v>0.60199999999999998</v>
      </c>
      <c r="Z11" s="13">
        <f t="shared" si="7"/>
        <v>0.90299999999999991</v>
      </c>
      <c r="AA11" s="13">
        <f t="shared" si="8"/>
        <v>3.01</v>
      </c>
    </row>
    <row r="12" spans="1:27" x14ac:dyDescent="0.25">
      <c r="A12" s="38">
        <v>45916.447430555556</v>
      </c>
      <c r="B12" s="39">
        <v>1460210089</v>
      </c>
      <c r="C12" s="40" t="s">
        <v>36</v>
      </c>
      <c r="D12" s="40" t="s">
        <v>44</v>
      </c>
      <c r="E12" s="40" t="s">
        <v>38</v>
      </c>
      <c r="F12" s="41">
        <v>3688.27</v>
      </c>
      <c r="G12" s="41">
        <v>3687.31</v>
      </c>
      <c r="H12" s="41">
        <v>3685.31</v>
      </c>
      <c r="I12" s="40" t="s">
        <v>46</v>
      </c>
      <c r="J12" s="41">
        <v>3687.36</v>
      </c>
      <c r="K12" s="41">
        <v>0</v>
      </c>
      <c r="L12" s="41">
        <v>0</v>
      </c>
      <c r="M12" s="42">
        <v>0.91</v>
      </c>
      <c r="N12" s="10" t="str">
        <f t="shared" si="0"/>
        <v>W</v>
      </c>
      <c r="O12" s="11">
        <f t="shared" si="1"/>
        <v>45916</v>
      </c>
      <c r="P12" s="12" t="str">
        <f t="shared" si="2"/>
        <v>10</v>
      </c>
      <c r="Q12" s="13" t="str">
        <f>VLOOKUP($B12,Deals_Demo!$H:$N,7,0)</f>
        <v>strategy_07_test</v>
      </c>
      <c r="R12" s="13" t="str">
        <f t="shared" si="3"/>
        <v>Tue</v>
      </c>
      <c r="S12" s="14">
        <f>VLOOKUP($B12,Deals_Demo!$H:$S,8,0)</f>
        <v>45916.447430555556</v>
      </c>
      <c r="T12" s="14">
        <f>VLOOKUP($B12,Deals_Demo!$H:$S,9,0)</f>
        <v>45916.655763888892</v>
      </c>
      <c r="U12" s="15" t="str">
        <f t="shared" si="4"/>
        <v>2025-09-16</v>
      </c>
      <c r="V12" s="13" t="str">
        <f>VLOOKUP($B12,Deals_Demo!$H:$S,11,0)</f>
        <v>15</v>
      </c>
      <c r="W12" s="13" t="str">
        <f>VLOOKUP($B12,Deals_Demo!$H:$S,12,0)</f>
        <v>Tue</v>
      </c>
      <c r="X12" s="13">
        <f t="shared" si="5"/>
        <v>9.1000000000000011E-2</v>
      </c>
      <c r="Y12" s="13">
        <f t="shared" si="6"/>
        <v>0.18200000000000002</v>
      </c>
      <c r="Z12" s="13">
        <f t="shared" si="7"/>
        <v>0.27300000000000002</v>
      </c>
      <c r="AA12" s="13">
        <f t="shared" si="8"/>
        <v>-3</v>
      </c>
    </row>
    <row r="13" spans="1:27" x14ac:dyDescent="0.25">
      <c r="A13" s="43">
        <v>45916.459120370368</v>
      </c>
      <c r="B13" s="44">
        <v>1460215894</v>
      </c>
      <c r="C13" s="45" t="s">
        <v>36</v>
      </c>
      <c r="D13" s="45" t="s">
        <v>44</v>
      </c>
      <c r="E13" s="45" t="s">
        <v>38</v>
      </c>
      <c r="F13" s="46">
        <v>3687.12</v>
      </c>
      <c r="G13" s="46">
        <v>3688.62</v>
      </c>
      <c r="H13" s="46">
        <v>3684.12</v>
      </c>
      <c r="I13" s="45" t="s">
        <v>47</v>
      </c>
      <c r="J13" s="46">
        <v>3688.68</v>
      </c>
      <c r="K13" s="46">
        <v>0</v>
      </c>
      <c r="L13" s="46">
        <v>0</v>
      </c>
      <c r="M13" s="47">
        <v>-1.56</v>
      </c>
      <c r="N13" s="10" t="str">
        <f t="shared" si="0"/>
        <v>L</v>
      </c>
      <c r="O13" s="11">
        <f t="shared" si="1"/>
        <v>45916</v>
      </c>
      <c r="P13" s="12" t="str">
        <f t="shared" si="2"/>
        <v>11</v>
      </c>
      <c r="Q13" s="13" t="str">
        <f>VLOOKUP($B13,Deals_Demo!$H:$N,7,0)</f>
        <v>strategy_07_test</v>
      </c>
      <c r="R13" s="13" t="str">
        <f t="shared" si="3"/>
        <v>Tue</v>
      </c>
      <c r="S13" s="14">
        <f>VLOOKUP($B13,Deals_Demo!$H:$S,8,0)</f>
        <v>45916.459120370368</v>
      </c>
      <c r="T13" s="14">
        <f>VLOOKUP($B13,Deals_Demo!$H:$S,9,0)</f>
        <v>45916.667453703703</v>
      </c>
      <c r="U13" s="15" t="str">
        <f t="shared" si="4"/>
        <v>2025-09-16</v>
      </c>
      <c r="V13" s="13" t="str">
        <f>VLOOKUP($B13,Deals_Demo!$H:$S,11,0)</f>
        <v>16</v>
      </c>
      <c r="W13" s="13" t="str">
        <f>VLOOKUP($B13,Deals_Demo!$H:$S,12,0)</f>
        <v>Tue</v>
      </c>
      <c r="X13" s="13">
        <f t="shared" si="5"/>
        <v>-0.15600000000000003</v>
      </c>
      <c r="Y13" s="13">
        <f t="shared" si="6"/>
        <v>-0.31200000000000006</v>
      </c>
      <c r="Z13" s="13">
        <f t="shared" si="7"/>
        <v>-0.46799999999999997</v>
      </c>
      <c r="AA13" s="13">
        <f t="shared" si="8"/>
        <v>-3</v>
      </c>
    </row>
    <row r="14" spans="1:27" x14ac:dyDescent="0.25">
      <c r="A14" s="38">
        <v>45916.537118055552</v>
      </c>
      <c r="B14" s="39">
        <v>1460270162</v>
      </c>
      <c r="C14" s="40" t="s">
        <v>36</v>
      </c>
      <c r="D14" s="40" t="s">
        <v>37</v>
      </c>
      <c r="E14" s="40" t="s">
        <v>38</v>
      </c>
      <c r="F14" s="41">
        <v>3697.66</v>
      </c>
      <c r="G14" s="41">
        <v>3696.15</v>
      </c>
      <c r="H14" s="41">
        <v>3700.65</v>
      </c>
      <c r="I14" s="40" t="s">
        <v>48</v>
      </c>
      <c r="J14" s="41">
        <v>3696.03</v>
      </c>
      <c r="K14" s="41">
        <v>0</v>
      </c>
      <c r="L14" s="41">
        <v>0</v>
      </c>
      <c r="M14" s="42">
        <v>-1.63</v>
      </c>
      <c r="N14" s="10" t="str">
        <f t="shared" si="0"/>
        <v>L</v>
      </c>
      <c r="O14" s="11">
        <f t="shared" si="1"/>
        <v>45916</v>
      </c>
      <c r="P14" s="12" t="str">
        <f t="shared" si="2"/>
        <v>12</v>
      </c>
      <c r="Q14" s="13" t="str">
        <f>VLOOKUP($B14,Deals_Demo!$H:$N,7,0)</f>
        <v>strategy_07_test</v>
      </c>
      <c r="R14" s="13" t="str">
        <f t="shared" si="3"/>
        <v>Tue</v>
      </c>
      <c r="S14" s="14">
        <f>VLOOKUP($B14,Deals_Demo!$H:$S,8,0)</f>
        <v>45916.537118055552</v>
      </c>
      <c r="T14" s="14">
        <f>VLOOKUP($B14,Deals_Demo!$H:$S,9,0)</f>
        <v>45916.745451388888</v>
      </c>
      <c r="U14" s="15" t="str">
        <f t="shared" si="4"/>
        <v>2025-09-16</v>
      </c>
      <c r="V14" s="13" t="str">
        <f>VLOOKUP($B14,Deals_Demo!$H:$S,11,0)</f>
        <v>17</v>
      </c>
      <c r="W14" s="13" t="str">
        <f>VLOOKUP($B14,Deals_Demo!$H:$S,12,0)</f>
        <v>Tue</v>
      </c>
      <c r="X14" s="13">
        <f t="shared" si="5"/>
        <v>-0.16300000000000001</v>
      </c>
      <c r="Y14" s="13">
        <f t="shared" si="6"/>
        <v>-0.32600000000000001</v>
      </c>
      <c r="Z14" s="13">
        <f t="shared" si="7"/>
        <v>-0.48899999999999993</v>
      </c>
      <c r="AA14" s="13">
        <f t="shared" si="8"/>
        <v>-3</v>
      </c>
    </row>
    <row r="15" spans="1:27" x14ac:dyDescent="0.25">
      <c r="A15" s="43">
        <v>45916.537129629629</v>
      </c>
      <c r="B15" s="44">
        <v>1460270163</v>
      </c>
      <c r="C15" s="45" t="s">
        <v>36</v>
      </c>
      <c r="D15" s="45" t="s">
        <v>37</v>
      </c>
      <c r="E15" s="45" t="s">
        <v>38</v>
      </c>
      <c r="F15" s="46">
        <v>3697.66</v>
      </c>
      <c r="G15" s="46">
        <v>3696.12</v>
      </c>
      <c r="H15" s="46">
        <v>3700.62</v>
      </c>
      <c r="I15" s="45" t="s">
        <v>48</v>
      </c>
      <c r="J15" s="46">
        <v>3696.03</v>
      </c>
      <c r="K15" s="46">
        <v>0</v>
      </c>
      <c r="L15" s="46">
        <v>0</v>
      </c>
      <c r="M15" s="47">
        <v>-1.63</v>
      </c>
      <c r="N15" s="10" t="str">
        <f t="shared" si="0"/>
        <v>L</v>
      </c>
      <c r="O15" s="11">
        <f t="shared" si="1"/>
        <v>45916</v>
      </c>
      <c r="P15" s="12" t="str">
        <f t="shared" si="2"/>
        <v>12</v>
      </c>
      <c r="Q15" s="13" t="str">
        <f>VLOOKUP($B15,Deals_Demo!$H:$N,7,0)</f>
        <v>strategy_07.py</v>
      </c>
      <c r="R15" s="13" t="str">
        <f t="shared" si="3"/>
        <v>Tue</v>
      </c>
      <c r="S15" s="14">
        <f>VLOOKUP($B15,Deals_Demo!$H:$S,8,0)</f>
        <v>45916.537129629629</v>
      </c>
      <c r="T15" s="14">
        <f>VLOOKUP($B15,Deals_Demo!$H:$S,9,0)</f>
        <v>45916.745462962965</v>
      </c>
      <c r="U15" s="15" t="str">
        <f t="shared" si="4"/>
        <v>2025-09-16</v>
      </c>
      <c r="V15" s="13" t="str">
        <f>VLOOKUP($B15,Deals_Demo!$H:$S,11,0)</f>
        <v>17</v>
      </c>
      <c r="W15" s="13" t="str">
        <f>VLOOKUP($B15,Deals_Demo!$H:$S,12,0)</f>
        <v>Tue</v>
      </c>
      <c r="X15" s="13">
        <f t="shared" si="5"/>
        <v>-0.16300000000000001</v>
      </c>
      <c r="Y15" s="13">
        <f t="shared" si="6"/>
        <v>-0.32600000000000001</v>
      </c>
      <c r="Z15" s="13">
        <f t="shared" si="7"/>
        <v>-0.48899999999999993</v>
      </c>
      <c r="AA15" s="13">
        <f t="shared" si="8"/>
        <v>-3</v>
      </c>
    </row>
    <row r="16" spans="1:27" x14ac:dyDescent="0.25">
      <c r="A16" s="38">
        <v>45916.552858796298</v>
      </c>
      <c r="B16" s="39">
        <v>1460278781</v>
      </c>
      <c r="C16" s="40" t="s">
        <v>36</v>
      </c>
      <c r="D16" s="40" t="s">
        <v>44</v>
      </c>
      <c r="E16" s="40" t="s">
        <v>38</v>
      </c>
      <c r="F16" s="41">
        <v>3696.8</v>
      </c>
      <c r="G16" s="41">
        <v>3695.92</v>
      </c>
      <c r="H16" s="41">
        <v>3693.81</v>
      </c>
      <c r="I16" s="40" t="s">
        <v>49</v>
      </c>
      <c r="J16" s="41">
        <v>3695.98</v>
      </c>
      <c r="K16" s="41">
        <v>0</v>
      </c>
      <c r="L16" s="41">
        <v>0</v>
      </c>
      <c r="M16" s="42">
        <v>0.82</v>
      </c>
      <c r="N16" s="10" t="str">
        <f t="shared" si="0"/>
        <v>W</v>
      </c>
      <c r="O16" s="11">
        <f t="shared" si="1"/>
        <v>45916</v>
      </c>
      <c r="P16" s="12" t="str">
        <f t="shared" si="2"/>
        <v>13</v>
      </c>
      <c r="Q16" s="13" t="str">
        <f>VLOOKUP($B16,Deals_Demo!$H:$N,7,0)</f>
        <v>strategy_07_test</v>
      </c>
      <c r="R16" s="13" t="str">
        <f t="shared" si="3"/>
        <v>Tue</v>
      </c>
      <c r="S16" s="14">
        <f>VLOOKUP($B16,Deals_Demo!$H:$S,8,0)</f>
        <v>45916.552858796298</v>
      </c>
      <c r="T16" s="14">
        <f>VLOOKUP($B16,Deals_Demo!$H:$S,9,0)</f>
        <v>45916.761192129634</v>
      </c>
      <c r="U16" s="15" t="str">
        <f t="shared" si="4"/>
        <v>2025-09-16</v>
      </c>
      <c r="V16" s="13" t="str">
        <f>VLOOKUP($B16,Deals_Demo!$H:$S,11,0)</f>
        <v>18</v>
      </c>
      <c r="W16" s="13" t="str">
        <f>VLOOKUP($B16,Deals_Demo!$H:$S,12,0)</f>
        <v>Tue</v>
      </c>
      <c r="X16" s="13">
        <f t="shared" si="5"/>
        <v>8.2000000000000003E-2</v>
      </c>
      <c r="Y16" s="13">
        <f t="shared" si="6"/>
        <v>0.16400000000000001</v>
      </c>
      <c r="Z16" s="13">
        <f t="shared" si="7"/>
        <v>0.24599999999999997</v>
      </c>
      <c r="AA16" s="13">
        <f t="shared" si="8"/>
        <v>-3</v>
      </c>
    </row>
    <row r="17" spans="1:27" x14ac:dyDescent="0.25">
      <c r="A17" s="43">
        <v>45916.569988425923</v>
      </c>
      <c r="B17" s="44">
        <v>1460285179</v>
      </c>
      <c r="C17" s="45" t="s">
        <v>36</v>
      </c>
      <c r="D17" s="45" t="s">
        <v>44</v>
      </c>
      <c r="E17" s="45" t="s">
        <v>38</v>
      </c>
      <c r="F17" s="46">
        <v>3696.04</v>
      </c>
      <c r="G17" s="46">
        <v>3695.4</v>
      </c>
      <c r="H17" s="46">
        <v>3693.06</v>
      </c>
      <c r="I17" s="45" t="s">
        <v>50</v>
      </c>
      <c r="J17" s="46">
        <v>3695.41</v>
      </c>
      <c r="K17" s="46">
        <v>0</v>
      </c>
      <c r="L17" s="46">
        <v>0</v>
      </c>
      <c r="M17" s="47">
        <v>0.63</v>
      </c>
      <c r="N17" s="10" t="str">
        <f t="shared" si="0"/>
        <v>W</v>
      </c>
      <c r="O17" s="11">
        <f t="shared" si="1"/>
        <v>45916</v>
      </c>
      <c r="P17" s="12" t="str">
        <f t="shared" si="2"/>
        <v>13</v>
      </c>
      <c r="Q17" s="13" t="str">
        <f>VLOOKUP($B17,Deals_Demo!$H:$N,7,0)</f>
        <v>strategy_07_test</v>
      </c>
      <c r="R17" s="13" t="str">
        <f t="shared" si="3"/>
        <v>Tue</v>
      </c>
      <c r="S17" s="14">
        <f>VLOOKUP($B17,Deals_Demo!$H:$S,8,0)</f>
        <v>45916.569988425923</v>
      </c>
      <c r="T17" s="14">
        <f>VLOOKUP($B17,Deals_Demo!$H:$S,9,0)</f>
        <v>45916.778321759259</v>
      </c>
      <c r="U17" s="15" t="str">
        <f t="shared" si="4"/>
        <v>2025-09-16</v>
      </c>
      <c r="V17" s="13" t="str">
        <f>VLOOKUP($B17,Deals_Demo!$H:$S,11,0)</f>
        <v>18</v>
      </c>
      <c r="W17" s="13" t="str">
        <f>VLOOKUP($B17,Deals_Demo!$H:$S,12,0)</f>
        <v>Tue</v>
      </c>
      <c r="X17" s="13">
        <f t="shared" si="5"/>
        <v>6.3E-2</v>
      </c>
      <c r="Y17" s="13">
        <f t="shared" si="6"/>
        <v>0.126</v>
      </c>
      <c r="Z17" s="13">
        <f t="shared" si="7"/>
        <v>0.189</v>
      </c>
      <c r="AA17" s="13">
        <f t="shared" si="8"/>
        <v>-3</v>
      </c>
    </row>
    <row r="18" spans="1:27" x14ac:dyDescent="0.25">
      <c r="A18" s="38">
        <v>45916.574502314812</v>
      </c>
      <c r="B18" s="39">
        <v>1460288716</v>
      </c>
      <c r="C18" s="40" t="s">
        <v>36</v>
      </c>
      <c r="D18" s="40" t="s">
        <v>44</v>
      </c>
      <c r="E18" s="40" t="s">
        <v>38</v>
      </c>
      <c r="F18" s="41">
        <v>3695.54</v>
      </c>
      <c r="G18" s="41">
        <v>3696.85</v>
      </c>
      <c r="H18" s="41">
        <v>3692.35</v>
      </c>
      <c r="I18" s="40" t="s">
        <v>51</v>
      </c>
      <c r="J18" s="41">
        <v>3692.3</v>
      </c>
      <c r="K18" s="41">
        <v>0</v>
      </c>
      <c r="L18" s="41">
        <v>0</v>
      </c>
      <c r="M18" s="42">
        <v>3.24</v>
      </c>
      <c r="N18" s="10" t="str">
        <f t="shared" si="0"/>
        <v>W</v>
      </c>
      <c r="O18" s="11">
        <f t="shared" si="1"/>
        <v>45916</v>
      </c>
      <c r="P18" s="12" t="str">
        <f t="shared" si="2"/>
        <v>13</v>
      </c>
      <c r="Q18" s="13" t="str">
        <f>VLOOKUP($B18,Deals_Demo!$H:$N,7,0)</f>
        <v>strategy_07_test</v>
      </c>
      <c r="R18" s="13" t="str">
        <f t="shared" si="3"/>
        <v>Tue</v>
      </c>
      <c r="S18" s="14">
        <f>VLOOKUP($B18,Deals_Demo!$H:$S,8,0)</f>
        <v>45916.574502314812</v>
      </c>
      <c r="T18" s="14">
        <f>VLOOKUP($B18,Deals_Demo!$H:$S,9,0)</f>
        <v>45916.782835648148</v>
      </c>
      <c r="U18" s="15" t="str">
        <f t="shared" si="4"/>
        <v>2025-09-16</v>
      </c>
      <c r="V18" s="13" t="str">
        <f>VLOOKUP($B18,Deals_Demo!$H:$S,11,0)</f>
        <v>18</v>
      </c>
      <c r="W18" s="13" t="str">
        <f>VLOOKUP($B18,Deals_Demo!$H:$S,12,0)</f>
        <v>Tue</v>
      </c>
      <c r="X18" s="13">
        <f t="shared" si="5"/>
        <v>0.32400000000000007</v>
      </c>
      <c r="Y18" s="13">
        <f t="shared" si="6"/>
        <v>0.64800000000000013</v>
      </c>
      <c r="Z18" s="13">
        <f t="shared" si="7"/>
        <v>0.97199999999999998</v>
      </c>
      <c r="AA18" s="13">
        <f t="shared" si="8"/>
        <v>3.24</v>
      </c>
    </row>
    <row r="19" spans="1:27" x14ac:dyDescent="0.25">
      <c r="A19" s="43">
        <v>45916.87431712963</v>
      </c>
      <c r="B19" s="44">
        <v>1460560668</v>
      </c>
      <c r="C19" s="45" t="s">
        <v>36</v>
      </c>
      <c r="D19" s="45" t="s">
        <v>44</v>
      </c>
      <c r="E19" s="45" t="s">
        <v>38</v>
      </c>
      <c r="F19" s="46">
        <v>3687.27</v>
      </c>
      <c r="G19" s="46">
        <v>3690.28</v>
      </c>
      <c r="H19" s="46">
        <v>3684.28</v>
      </c>
      <c r="I19" s="45" t="s">
        <v>52</v>
      </c>
      <c r="J19" s="46">
        <v>3689.18</v>
      </c>
      <c r="K19" s="46">
        <v>0</v>
      </c>
      <c r="L19" s="46">
        <v>0</v>
      </c>
      <c r="M19" s="47">
        <v>-1.91</v>
      </c>
      <c r="N19" s="10" t="str">
        <f t="shared" si="0"/>
        <v>L</v>
      </c>
      <c r="O19" s="11">
        <f t="shared" si="1"/>
        <v>45916</v>
      </c>
      <c r="P19" s="12" t="str">
        <f t="shared" si="2"/>
        <v>20</v>
      </c>
      <c r="Q19" s="13" t="str">
        <f>VLOOKUP($B19,Deals_Demo!$H:$N,7,0)</f>
        <v>strategy_09_demo</v>
      </c>
      <c r="R19" s="13" t="str">
        <f t="shared" si="3"/>
        <v>Tue</v>
      </c>
      <c r="S19" s="14">
        <f>VLOOKUP($B19,Deals_Demo!$H:$S,8,0)</f>
        <v>45916.87431712963</v>
      </c>
      <c r="T19" s="14">
        <f>VLOOKUP($B19,Deals_Demo!$H:$S,9,0)</f>
        <v>45917.082650462966</v>
      </c>
      <c r="U19" s="15" t="str">
        <f t="shared" si="4"/>
        <v>2025-09-17</v>
      </c>
      <c r="V19" s="13" t="str">
        <f>VLOOKUP($B19,Deals_Demo!$H:$S,11,0)</f>
        <v>01</v>
      </c>
      <c r="W19" s="13" t="str">
        <f>VLOOKUP($B19,Deals_Demo!$H:$S,12,0)</f>
        <v>Wed</v>
      </c>
      <c r="X19" s="13">
        <f t="shared" si="5"/>
        <v>-0.191</v>
      </c>
      <c r="Y19" s="13">
        <f t="shared" si="6"/>
        <v>-0.38200000000000001</v>
      </c>
      <c r="Z19" s="13">
        <f t="shared" si="7"/>
        <v>-0.57299999999999995</v>
      </c>
      <c r="AA19" s="13">
        <f t="shared" si="8"/>
        <v>-3</v>
      </c>
    </row>
    <row r="20" spans="1:27" x14ac:dyDescent="0.25">
      <c r="A20" s="38">
        <v>45916.897800925923</v>
      </c>
      <c r="B20" s="39">
        <v>1460565656</v>
      </c>
      <c r="C20" s="40" t="s">
        <v>36</v>
      </c>
      <c r="D20" s="40" t="s">
        <v>37</v>
      </c>
      <c r="E20" s="40" t="s">
        <v>38</v>
      </c>
      <c r="F20" s="41">
        <v>3689.12</v>
      </c>
      <c r="G20" s="41">
        <v>3687.62</v>
      </c>
      <c r="H20" s="41">
        <v>3692.12</v>
      </c>
      <c r="I20" s="40" t="s">
        <v>53</v>
      </c>
      <c r="J20" s="41">
        <v>3689.03</v>
      </c>
      <c r="K20" s="41">
        <v>0</v>
      </c>
      <c r="L20" s="41">
        <v>0</v>
      </c>
      <c r="M20" s="42">
        <v>-0.09</v>
      </c>
      <c r="N20" s="10" t="str">
        <f t="shared" si="0"/>
        <v>L</v>
      </c>
      <c r="O20" s="11">
        <f t="shared" si="1"/>
        <v>45916</v>
      </c>
      <c r="P20" s="12" t="str">
        <f t="shared" si="2"/>
        <v>21</v>
      </c>
      <c r="Q20" s="13" t="str">
        <f>VLOOKUP($B20,Deals_Demo!$H:$N,7,0)</f>
        <v>strategy_07.py</v>
      </c>
      <c r="R20" s="13" t="str">
        <f t="shared" si="3"/>
        <v>Tue</v>
      </c>
      <c r="S20" s="14">
        <f>VLOOKUP($B20,Deals_Demo!$H:$S,8,0)</f>
        <v>45916.897800925923</v>
      </c>
      <c r="T20" s="14">
        <f>VLOOKUP($B20,Deals_Demo!$H:$S,9,0)</f>
        <v>45917.106134259258</v>
      </c>
      <c r="U20" s="15" t="str">
        <f t="shared" si="4"/>
        <v>2025-09-17</v>
      </c>
      <c r="V20" s="13" t="str">
        <f>VLOOKUP($B20,Deals_Demo!$H:$S,11,0)</f>
        <v>02</v>
      </c>
      <c r="W20" s="13" t="str">
        <f>VLOOKUP($B20,Deals_Demo!$H:$S,12,0)</f>
        <v>Wed</v>
      </c>
      <c r="X20" s="13">
        <f t="shared" si="5"/>
        <v>-8.9999999999999993E-3</v>
      </c>
      <c r="Y20" s="13">
        <f t="shared" si="6"/>
        <v>-1.7999999999999999E-2</v>
      </c>
      <c r="Z20" s="13">
        <f t="shared" si="7"/>
        <v>-2.7E-2</v>
      </c>
      <c r="AA20" s="13">
        <f t="shared" si="8"/>
        <v>-3</v>
      </c>
    </row>
    <row r="21" spans="1:27" x14ac:dyDescent="0.25">
      <c r="A21" s="43">
        <v>45916.897812499999</v>
      </c>
      <c r="B21" s="44">
        <v>1460565658</v>
      </c>
      <c r="C21" s="45" t="s">
        <v>36</v>
      </c>
      <c r="D21" s="45" t="s">
        <v>37</v>
      </c>
      <c r="E21" s="45" t="s">
        <v>38</v>
      </c>
      <c r="F21" s="46">
        <v>3689.18</v>
      </c>
      <c r="G21" s="46">
        <v>3686.12</v>
      </c>
      <c r="H21" s="46">
        <v>3692.12</v>
      </c>
      <c r="I21" s="45" t="s">
        <v>54</v>
      </c>
      <c r="J21" s="46">
        <v>3688.99</v>
      </c>
      <c r="K21" s="46">
        <v>0</v>
      </c>
      <c r="L21" s="46">
        <v>0</v>
      </c>
      <c r="M21" s="47">
        <v>-0.19</v>
      </c>
      <c r="N21" s="10" t="str">
        <f t="shared" si="0"/>
        <v>L</v>
      </c>
      <c r="O21" s="11">
        <f t="shared" si="1"/>
        <v>45916</v>
      </c>
      <c r="P21" s="12" t="str">
        <f t="shared" si="2"/>
        <v>21</v>
      </c>
      <c r="Q21" s="13" t="str">
        <f>VLOOKUP($B21,Deals_Demo!$H:$N,7,0)</f>
        <v>strategy_09_demo</v>
      </c>
      <c r="R21" s="13" t="str">
        <f t="shared" si="3"/>
        <v>Tue</v>
      </c>
      <c r="S21" s="14">
        <f>VLOOKUP($B21,Deals_Demo!$H:$S,8,0)</f>
        <v>45916.897812499999</v>
      </c>
      <c r="T21" s="14">
        <f>VLOOKUP($B21,Deals_Demo!$H:$S,9,0)</f>
        <v>45917.106145833335</v>
      </c>
      <c r="U21" s="15" t="str">
        <f t="shared" si="4"/>
        <v>2025-09-17</v>
      </c>
      <c r="V21" s="13" t="str">
        <f>VLOOKUP($B21,Deals_Demo!$H:$S,11,0)</f>
        <v>02</v>
      </c>
      <c r="W21" s="13" t="str">
        <f>VLOOKUP($B21,Deals_Demo!$H:$S,12,0)</f>
        <v>Wed</v>
      </c>
      <c r="X21" s="13">
        <f t="shared" si="5"/>
        <v>-1.9000000000000003E-2</v>
      </c>
      <c r="Y21" s="13">
        <f t="shared" si="6"/>
        <v>-3.8000000000000006E-2</v>
      </c>
      <c r="Z21" s="13">
        <f t="shared" si="7"/>
        <v>-5.6999999999999995E-2</v>
      </c>
      <c r="AA21" s="13">
        <f t="shared" si="8"/>
        <v>-3</v>
      </c>
    </row>
    <row r="22" spans="1:27" x14ac:dyDescent="0.25">
      <c r="A22" s="38">
        <v>45916.901967592596</v>
      </c>
      <c r="B22" s="39">
        <v>1460566557</v>
      </c>
      <c r="C22" s="40" t="s">
        <v>36</v>
      </c>
      <c r="D22" s="40" t="s">
        <v>37</v>
      </c>
      <c r="E22" s="40" t="s">
        <v>38</v>
      </c>
      <c r="F22" s="41">
        <v>3689.19</v>
      </c>
      <c r="G22" s="41">
        <v>3690.12</v>
      </c>
      <c r="H22" s="41">
        <v>3692.19</v>
      </c>
      <c r="I22" s="40" t="s">
        <v>55</v>
      </c>
      <c r="J22" s="41">
        <v>3690.12</v>
      </c>
      <c r="K22" s="41">
        <v>0</v>
      </c>
      <c r="L22" s="41">
        <v>0</v>
      </c>
      <c r="M22" s="42">
        <v>0.93</v>
      </c>
      <c r="N22" s="10" t="str">
        <f t="shared" si="0"/>
        <v>W</v>
      </c>
      <c r="O22" s="11">
        <f t="shared" si="1"/>
        <v>45916</v>
      </c>
      <c r="P22" s="12" t="str">
        <f t="shared" si="2"/>
        <v>21</v>
      </c>
      <c r="Q22" s="13" t="str">
        <f>VLOOKUP($B22,Deals_Demo!$H:$N,7,0)</f>
        <v>strategy_07.py</v>
      </c>
      <c r="R22" s="13" t="str">
        <f t="shared" si="3"/>
        <v>Tue</v>
      </c>
      <c r="S22" s="14">
        <f>VLOOKUP($B22,Deals_Demo!$H:$S,8,0)</f>
        <v>45916.901967592596</v>
      </c>
      <c r="T22" s="14">
        <f>VLOOKUP($B22,Deals_Demo!$H:$S,9,0)</f>
        <v>45917.110300925931</v>
      </c>
      <c r="U22" s="15" t="str">
        <f t="shared" si="4"/>
        <v>2025-09-17</v>
      </c>
      <c r="V22" s="13" t="str">
        <f>VLOOKUP($B22,Deals_Demo!$H:$S,11,0)</f>
        <v>02</v>
      </c>
      <c r="W22" s="13" t="str">
        <f>VLOOKUP($B22,Deals_Demo!$H:$S,12,0)</f>
        <v>Wed</v>
      </c>
      <c r="X22" s="13">
        <f t="shared" si="5"/>
        <v>9.3000000000000013E-2</v>
      </c>
      <c r="Y22" s="13">
        <f t="shared" si="6"/>
        <v>0.18600000000000003</v>
      </c>
      <c r="Z22" s="13">
        <f t="shared" si="7"/>
        <v>0.27900000000000003</v>
      </c>
      <c r="AA22" s="13">
        <f t="shared" si="8"/>
        <v>-3</v>
      </c>
    </row>
    <row r="23" spans="1:27" x14ac:dyDescent="0.25">
      <c r="A23" s="43">
        <v>45916.901979166665</v>
      </c>
      <c r="B23" s="44">
        <v>1460566558</v>
      </c>
      <c r="C23" s="45" t="s">
        <v>36</v>
      </c>
      <c r="D23" s="45" t="s">
        <v>37</v>
      </c>
      <c r="E23" s="45" t="s">
        <v>38</v>
      </c>
      <c r="F23" s="46">
        <v>3689.19</v>
      </c>
      <c r="G23" s="46">
        <v>3690.12</v>
      </c>
      <c r="H23" s="46">
        <v>3692.19</v>
      </c>
      <c r="I23" s="45" t="s">
        <v>55</v>
      </c>
      <c r="J23" s="46">
        <v>3690.12</v>
      </c>
      <c r="K23" s="46">
        <v>0</v>
      </c>
      <c r="L23" s="46">
        <v>0</v>
      </c>
      <c r="M23" s="47">
        <v>0.93</v>
      </c>
      <c r="N23" s="10" t="str">
        <f t="shared" si="0"/>
        <v>W</v>
      </c>
      <c r="O23" s="11">
        <f t="shared" si="1"/>
        <v>45916</v>
      </c>
      <c r="P23" s="12" t="str">
        <f t="shared" si="2"/>
        <v>21</v>
      </c>
      <c r="Q23" s="13" t="str">
        <f>VLOOKUP($B23,Deals_Demo!$H:$N,7,0)</f>
        <v>strategy_09_demo</v>
      </c>
      <c r="R23" s="13" t="str">
        <f t="shared" si="3"/>
        <v>Tue</v>
      </c>
      <c r="S23" s="14">
        <f>VLOOKUP($B23,Deals_Demo!$H:$S,8,0)</f>
        <v>45916.901979166665</v>
      </c>
      <c r="T23" s="14">
        <f>VLOOKUP($B23,Deals_Demo!$H:$S,9,0)</f>
        <v>45917.110312500001</v>
      </c>
      <c r="U23" s="15" t="str">
        <f t="shared" si="4"/>
        <v>2025-09-17</v>
      </c>
      <c r="V23" s="13" t="str">
        <f>VLOOKUP($B23,Deals_Demo!$H:$S,11,0)</f>
        <v>02</v>
      </c>
      <c r="W23" s="13" t="str">
        <f>VLOOKUP($B23,Deals_Demo!$H:$S,12,0)</f>
        <v>Wed</v>
      </c>
      <c r="X23" s="13">
        <f t="shared" si="5"/>
        <v>9.3000000000000013E-2</v>
      </c>
      <c r="Y23" s="13">
        <f t="shared" si="6"/>
        <v>0.18600000000000003</v>
      </c>
      <c r="Z23" s="13">
        <f t="shared" si="7"/>
        <v>0.27900000000000003</v>
      </c>
      <c r="AA23" s="13">
        <f t="shared" si="8"/>
        <v>-3</v>
      </c>
    </row>
    <row r="24" spans="1:27" x14ac:dyDescent="0.25">
      <c r="A24" s="38">
        <v>45916.902083333334</v>
      </c>
      <c r="B24" s="39">
        <v>1460566586</v>
      </c>
      <c r="C24" s="40" t="s">
        <v>36</v>
      </c>
      <c r="D24" s="40" t="s">
        <v>37</v>
      </c>
      <c r="E24" s="40" t="s">
        <v>38</v>
      </c>
      <c r="F24" s="41">
        <v>3689.14</v>
      </c>
      <c r="G24" s="41">
        <v>3690.12</v>
      </c>
      <c r="H24" s="41">
        <v>3692.14</v>
      </c>
      <c r="I24" s="40" t="s">
        <v>55</v>
      </c>
      <c r="J24" s="41">
        <v>3690.12</v>
      </c>
      <c r="K24" s="41">
        <v>0</v>
      </c>
      <c r="L24" s="41">
        <v>0</v>
      </c>
      <c r="M24" s="42">
        <v>0.98</v>
      </c>
      <c r="N24" s="10" t="str">
        <f t="shared" si="0"/>
        <v>W</v>
      </c>
      <c r="O24" s="11">
        <f t="shared" si="1"/>
        <v>45916</v>
      </c>
      <c r="P24" s="12" t="str">
        <f t="shared" si="2"/>
        <v>21</v>
      </c>
      <c r="Q24" s="13" t="str">
        <f>VLOOKUP($B24,Deals_Demo!$H:$N,7,0)</f>
        <v>strategy_09.py</v>
      </c>
      <c r="R24" s="13" t="str">
        <f t="shared" si="3"/>
        <v>Tue</v>
      </c>
      <c r="S24" s="14">
        <f>VLOOKUP($B24,Deals_Demo!$H:$S,8,0)</f>
        <v>45916.902083333334</v>
      </c>
      <c r="T24" s="14">
        <f>VLOOKUP($B24,Deals_Demo!$H:$S,9,0)</f>
        <v>45917.11041666667</v>
      </c>
      <c r="U24" s="15" t="str">
        <f t="shared" si="4"/>
        <v>2025-09-17</v>
      </c>
      <c r="V24" s="13" t="str">
        <f>VLOOKUP($B24,Deals_Demo!$H:$S,11,0)</f>
        <v>02</v>
      </c>
      <c r="W24" s="13" t="str">
        <f>VLOOKUP($B24,Deals_Demo!$H:$S,12,0)</f>
        <v>Wed</v>
      </c>
      <c r="X24" s="13">
        <f t="shared" si="5"/>
        <v>9.8000000000000004E-2</v>
      </c>
      <c r="Y24" s="13">
        <f t="shared" si="6"/>
        <v>0.19600000000000001</v>
      </c>
      <c r="Z24" s="13">
        <f t="shared" si="7"/>
        <v>0.29399999999999998</v>
      </c>
      <c r="AA24" s="13">
        <f t="shared" si="8"/>
        <v>-3</v>
      </c>
    </row>
    <row r="25" spans="1:27" x14ac:dyDescent="0.25">
      <c r="A25" s="43">
        <v>45916.925000000003</v>
      </c>
      <c r="B25" s="44">
        <v>1460570925</v>
      </c>
      <c r="C25" s="45" t="s">
        <v>36</v>
      </c>
      <c r="D25" s="45" t="s">
        <v>37</v>
      </c>
      <c r="E25" s="45" t="s">
        <v>38</v>
      </c>
      <c r="F25" s="46">
        <v>3690.57</v>
      </c>
      <c r="G25" s="46">
        <v>3689.07</v>
      </c>
      <c r="H25" s="46">
        <v>3693.57</v>
      </c>
      <c r="I25" s="45" t="s">
        <v>56</v>
      </c>
      <c r="J25" s="46">
        <v>3689.02</v>
      </c>
      <c r="K25" s="46">
        <v>0</v>
      </c>
      <c r="L25" s="46">
        <v>0</v>
      </c>
      <c r="M25" s="47">
        <v>-1.55</v>
      </c>
      <c r="N25" s="10" t="str">
        <f t="shared" si="0"/>
        <v>L</v>
      </c>
      <c r="O25" s="11">
        <f t="shared" si="1"/>
        <v>45916</v>
      </c>
      <c r="P25" s="12" t="str">
        <f t="shared" si="2"/>
        <v>22</v>
      </c>
      <c r="Q25" s="13" t="str">
        <f>VLOOKUP($B25,Deals_Demo!$H:$N,7,0)</f>
        <v>strategy_09.py</v>
      </c>
      <c r="R25" s="13" t="str">
        <f t="shared" si="3"/>
        <v>Tue</v>
      </c>
      <c r="S25" s="14">
        <f>VLOOKUP($B25,Deals_Demo!$H:$S,8,0)</f>
        <v>45916.925000000003</v>
      </c>
      <c r="T25" s="14">
        <f>VLOOKUP($B25,Deals_Demo!$H:$S,9,0)</f>
        <v>45917.133333333339</v>
      </c>
      <c r="U25" s="15" t="str">
        <f t="shared" si="4"/>
        <v>2025-09-17</v>
      </c>
      <c r="V25" s="13" t="str">
        <f>VLOOKUP($B25,Deals_Demo!$H:$S,11,0)</f>
        <v>03</v>
      </c>
      <c r="W25" s="13" t="str">
        <f>VLOOKUP($B25,Deals_Demo!$H:$S,12,0)</f>
        <v>Wed</v>
      </c>
      <c r="X25" s="13">
        <f t="shared" si="5"/>
        <v>-0.15500000000000003</v>
      </c>
      <c r="Y25" s="13">
        <f t="shared" si="6"/>
        <v>-0.31000000000000005</v>
      </c>
      <c r="Z25" s="13">
        <f t="shared" si="7"/>
        <v>-0.46499999999999997</v>
      </c>
      <c r="AA25" s="13">
        <f t="shared" si="8"/>
        <v>-3</v>
      </c>
    </row>
    <row r="26" spans="1:27" x14ac:dyDescent="0.25">
      <c r="A26" s="38">
        <v>45916.925011574072</v>
      </c>
      <c r="B26" s="39">
        <v>1460570926</v>
      </c>
      <c r="C26" s="40" t="s">
        <v>36</v>
      </c>
      <c r="D26" s="40" t="s">
        <v>37</v>
      </c>
      <c r="E26" s="40" t="s">
        <v>38</v>
      </c>
      <c r="F26" s="41">
        <v>3690.57</v>
      </c>
      <c r="G26" s="41">
        <v>3692.37</v>
      </c>
      <c r="H26" s="41">
        <v>3693.57</v>
      </c>
      <c r="I26" s="40" t="s">
        <v>57</v>
      </c>
      <c r="J26" s="41">
        <v>3692.37</v>
      </c>
      <c r="K26" s="41">
        <v>0</v>
      </c>
      <c r="L26" s="41">
        <v>0</v>
      </c>
      <c r="M26" s="42">
        <v>1.8</v>
      </c>
      <c r="N26" s="10" t="str">
        <f t="shared" si="0"/>
        <v>W</v>
      </c>
      <c r="O26" s="11">
        <f t="shared" si="1"/>
        <v>45916</v>
      </c>
      <c r="P26" s="12" t="str">
        <f t="shared" si="2"/>
        <v>22</v>
      </c>
      <c r="Q26" s="13" t="str">
        <f>VLOOKUP($B26,Deals_Demo!$H:$N,7,0)</f>
        <v>strategy_09_demo</v>
      </c>
      <c r="R26" s="13" t="str">
        <f t="shared" si="3"/>
        <v>Tue</v>
      </c>
      <c r="S26" s="14">
        <f>VLOOKUP($B26,Deals_Demo!$H:$S,8,0)</f>
        <v>45916.925011574072</v>
      </c>
      <c r="T26" s="14">
        <f>VLOOKUP($B26,Deals_Demo!$H:$S,9,0)</f>
        <v>45917.133344907408</v>
      </c>
      <c r="U26" s="15" t="str">
        <f t="shared" si="4"/>
        <v>2025-09-17</v>
      </c>
      <c r="V26" s="13" t="str">
        <f>VLOOKUP($B26,Deals_Demo!$H:$S,11,0)</f>
        <v>03</v>
      </c>
      <c r="W26" s="13" t="str">
        <f>VLOOKUP($B26,Deals_Demo!$H:$S,12,0)</f>
        <v>Wed</v>
      </c>
      <c r="X26" s="13">
        <f t="shared" si="5"/>
        <v>0.18000000000000002</v>
      </c>
      <c r="Y26" s="13">
        <f t="shared" si="6"/>
        <v>0.36000000000000004</v>
      </c>
      <c r="Z26" s="13">
        <f t="shared" si="7"/>
        <v>0.54</v>
      </c>
      <c r="AA26" s="13">
        <f t="shared" si="8"/>
        <v>-3</v>
      </c>
    </row>
    <row r="27" spans="1:27" x14ac:dyDescent="0.25">
      <c r="A27" s="43">
        <v>45916.925011574072</v>
      </c>
      <c r="B27" s="44">
        <v>1460570927</v>
      </c>
      <c r="C27" s="45" t="s">
        <v>36</v>
      </c>
      <c r="D27" s="45" t="s">
        <v>37</v>
      </c>
      <c r="E27" s="45" t="s">
        <v>38</v>
      </c>
      <c r="F27" s="46">
        <v>3690.57</v>
      </c>
      <c r="G27" s="46">
        <v>3689.07</v>
      </c>
      <c r="H27" s="46">
        <v>3693.57</v>
      </c>
      <c r="I27" s="45" t="s">
        <v>56</v>
      </c>
      <c r="J27" s="46">
        <v>3689.02</v>
      </c>
      <c r="K27" s="46">
        <v>0</v>
      </c>
      <c r="L27" s="46">
        <v>0</v>
      </c>
      <c r="M27" s="47">
        <v>-1.55</v>
      </c>
      <c r="N27" s="10" t="str">
        <f t="shared" si="0"/>
        <v>L</v>
      </c>
      <c r="O27" s="11">
        <f t="shared" si="1"/>
        <v>45916</v>
      </c>
      <c r="P27" s="12" t="str">
        <f t="shared" si="2"/>
        <v>22</v>
      </c>
      <c r="Q27" s="13" t="str">
        <f>VLOOKUP($B27,Deals_Demo!$H:$N,7,0)</f>
        <v>strategy_07.py</v>
      </c>
      <c r="R27" s="13" t="str">
        <f t="shared" si="3"/>
        <v>Tue</v>
      </c>
      <c r="S27" s="14">
        <f>VLOOKUP($B27,Deals_Demo!$H:$S,8,0)</f>
        <v>45916.925011574072</v>
      </c>
      <c r="T27" s="14">
        <f>VLOOKUP($B27,Deals_Demo!$H:$S,9,0)</f>
        <v>45917.133344907408</v>
      </c>
      <c r="U27" s="15" t="str">
        <f t="shared" si="4"/>
        <v>2025-09-17</v>
      </c>
      <c r="V27" s="13" t="str">
        <f>VLOOKUP($B27,Deals_Demo!$H:$S,11,0)</f>
        <v>03</v>
      </c>
      <c r="W27" s="13" t="str">
        <f>VLOOKUP($B27,Deals_Demo!$H:$S,12,0)</f>
        <v>Wed</v>
      </c>
      <c r="X27" s="13">
        <f t="shared" si="5"/>
        <v>-0.15500000000000003</v>
      </c>
      <c r="Y27" s="13">
        <f t="shared" si="6"/>
        <v>-0.31000000000000005</v>
      </c>
      <c r="Z27" s="13">
        <f t="shared" si="7"/>
        <v>-0.46499999999999997</v>
      </c>
      <c r="AA27" s="13">
        <f t="shared" si="8"/>
        <v>-3</v>
      </c>
    </row>
    <row r="28" spans="1:27" x14ac:dyDescent="0.25">
      <c r="A28" s="38">
        <v>45916.939351851855</v>
      </c>
      <c r="B28" s="39">
        <v>1460572515</v>
      </c>
      <c r="C28" s="40" t="s">
        <v>36</v>
      </c>
      <c r="D28" s="40" t="s">
        <v>44</v>
      </c>
      <c r="E28" s="40" t="s">
        <v>38</v>
      </c>
      <c r="F28" s="41">
        <v>3689.32</v>
      </c>
      <c r="G28" s="41">
        <v>3688.84</v>
      </c>
      <c r="H28" s="41">
        <v>3686.32</v>
      </c>
      <c r="I28" s="40" t="s">
        <v>58</v>
      </c>
      <c r="J28" s="41">
        <v>3688.87</v>
      </c>
      <c r="K28" s="41">
        <v>0</v>
      </c>
      <c r="L28" s="41">
        <v>0</v>
      </c>
      <c r="M28" s="42">
        <v>0.45</v>
      </c>
      <c r="N28" s="10" t="str">
        <f t="shared" si="0"/>
        <v>W</v>
      </c>
      <c r="O28" s="11">
        <f t="shared" si="1"/>
        <v>45916</v>
      </c>
      <c r="P28" s="12" t="str">
        <f t="shared" si="2"/>
        <v>22</v>
      </c>
      <c r="Q28" s="13" t="str">
        <f>VLOOKUP($B28,Deals_Demo!$H:$N,7,0)</f>
        <v>strategy_09.py</v>
      </c>
      <c r="R28" s="13" t="str">
        <f t="shared" si="3"/>
        <v>Tue</v>
      </c>
      <c r="S28" s="14">
        <f>VLOOKUP($B28,Deals_Demo!$H:$S,8,0)</f>
        <v>45916.939351851855</v>
      </c>
      <c r="T28" s="14">
        <f>VLOOKUP($B28,Deals_Demo!$H:$S,9,0)</f>
        <v>45917.147685185191</v>
      </c>
      <c r="U28" s="15" t="str">
        <f t="shared" si="4"/>
        <v>2025-09-17</v>
      </c>
      <c r="V28" s="13" t="str">
        <f>VLOOKUP($B28,Deals_Demo!$H:$S,11,0)</f>
        <v>03</v>
      </c>
      <c r="W28" s="13" t="str">
        <f>VLOOKUP($B28,Deals_Demo!$H:$S,12,0)</f>
        <v>Wed</v>
      </c>
      <c r="X28" s="13">
        <f t="shared" si="5"/>
        <v>4.5000000000000005E-2</v>
      </c>
      <c r="Y28" s="13">
        <f t="shared" si="6"/>
        <v>9.0000000000000011E-2</v>
      </c>
      <c r="Z28" s="13">
        <f t="shared" si="7"/>
        <v>0.13500000000000001</v>
      </c>
      <c r="AA28" s="13">
        <f t="shared" si="8"/>
        <v>-3</v>
      </c>
    </row>
    <row r="29" spans="1:27" x14ac:dyDescent="0.25">
      <c r="A29" s="43">
        <v>45916.94699074074</v>
      </c>
      <c r="B29" s="44">
        <v>1460573640</v>
      </c>
      <c r="C29" s="45" t="s">
        <v>36</v>
      </c>
      <c r="D29" s="45" t="s">
        <v>44</v>
      </c>
      <c r="E29" s="45" t="s">
        <v>38</v>
      </c>
      <c r="F29" s="46">
        <v>3688.64</v>
      </c>
      <c r="G29" s="46">
        <v>3690.14</v>
      </c>
      <c r="H29" s="46">
        <v>3685.64</v>
      </c>
      <c r="I29" s="45" t="s">
        <v>59</v>
      </c>
      <c r="J29" s="46">
        <v>3690.17</v>
      </c>
      <c r="K29" s="46">
        <v>0</v>
      </c>
      <c r="L29" s="46">
        <v>0</v>
      </c>
      <c r="M29" s="47">
        <v>-1.53</v>
      </c>
      <c r="N29" s="10" t="str">
        <f t="shared" si="0"/>
        <v>L</v>
      </c>
      <c r="O29" s="11">
        <f t="shared" si="1"/>
        <v>45916</v>
      </c>
      <c r="P29" s="12" t="str">
        <f t="shared" si="2"/>
        <v>22</v>
      </c>
      <c r="Q29" s="13" t="str">
        <f>VLOOKUP($B29,Deals_Demo!$H:$N,7,0)</f>
        <v>strategy_09.py</v>
      </c>
      <c r="R29" s="13" t="str">
        <f t="shared" si="3"/>
        <v>Tue</v>
      </c>
      <c r="S29" s="14">
        <f>VLOOKUP($B29,Deals_Demo!$H:$S,8,0)</f>
        <v>45916.94699074074</v>
      </c>
      <c r="T29" s="14">
        <f>VLOOKUP($B29,Deals_Demo!$H:$S,9,0)</f>
        <v>45917.155324074076</v>
      </c>
      <c r="U29" s="15" t="str">
        <f t="shared" si="4"/>
        <v>2025-09-17</v>
      </c>
      <c r="V29" s="13" t="str">
        <f>VLOOKUP($B29,Deals_Demo!$H:$S,11,0)</f>
        <v>03</v>
      </c>
      <c r="W29" s="13" t="str">
        <f>VLOOKUP($B29,Deals_Demo!$H:$S,12,0)</f>
        <v>Wed</v>
      </c>
      <c r="X29" s="13">
        <f t="shared" si="5"/>
        <v>-0.15300000000000002</v>
      </c>
      <c r="Y29" s="13">
        <f t="shared" si="6"/>
        <v>-0.30600000000000005</v>
      </c>
      <c r="Z29" s="13">
        <f t="shared" si="7"/>
        <v>-0.45899999999999996</v>
      </c>
      <c r="AA29" s="13">
        <f t="shared" si="8"/>
        <v>-3</v>
      </c>
    </row>
    <row r="30" spans="1:27" x14ac:dyDescent="0.25">
      <c r="A30" s="38">
        <v>45916.95208333333</v>
      </c>
      <c r="B30" s="39">
        <v>1460574504</v>
      </c>
      <c r="C30" s="40" t="s">
        <v>36</v>
      </c>
      <c r="D30" s="40" t="s">
        <v>37</v>
      </c>
      <c r="E30" s="40" t="s">
        <v>38</v>
      </c>
      <c r="F30" s="41">
        <v>3690.35</v>
      </c>
      <c r="G30" s="41">
        <v>3692.38</v>
      </c>
      <c r="H30" s="41">
        <v>3693.35</v>
      </c>
      <c r="I30" s="40" t="s">
        <v>57</v>
      </c>
      <c r="J30" s="41">
        <v>3692.37</v>
      </c>
      <c r="K30" s="41">
        <v>0</v>
      </c>
      <c r="L30" s="41">
        <v>0</v>
      </c>
      <c r="M30" s="42">
        <v>2.02</v>
      </c>
      <c r="N30" s="10" t="str">
        <f t="shared" si="0"/>
        <v>W</v>
      </c>
      <c r="O30" s="11">
        <f t="shared" si="1"/>
        <v>45916</v>
      </c>
      <c r="P30" s="12" t="str">
        <f t="shared" si="2"/>
        <v>22</v>
      </c>
      <c r="Q30" s="13" t="str">
        <f>VLOOKUP($B30,Deals_Demo!$H:$N,7,0)</f>
        <v>strategy_09.py</v>
      </c>
      <c r="R30" s="13" t="str">
        <f t="shared" si="3"/>
        <v>Tue</v>
      </c>
      <c r="S30" s="14">
        <f>VLOOKUP($B30,Deals_Demo!$H:$S,8,0)</f>
        <v>45916.95208333333</v>
      </c>
      <c r="T30" s="14">
        <f>VLOOKUP($B30,Deals_Demo!$H:$S,9,0)</f>
        <v>45917.160416666666</v>
      </c>
      <c r="U30" s="15" t="str">
        <f t="shared" si="4"/>
        <v>2025-09-17</v>
      </c>
      <c r="V30" s="13" t="str">
        <f>VLOOKUP($B30,Deals_Demo!$H:$S,11,0)</f>
        <v>03</v>
      </c>
      <c r="W30" s="13" t="str">
        <f>VLOOKUP($B30,Deals_Demo!$H:$S,12,0)</f>
        <v>Wed</v>
      </c>
      <c r="X30" s="13">
        <f t="shared" si="5"/>
        <v>0.20200000000000001</v>
      </c>
      <c r="Y30" s="13">
        <f t="shared" si="6"/>
        <v>0.40400000000000003</v>
      </c>
      <c r="Z30" s="13">
        <f t="shared" si="7"/>
        <v>0.60599999999999998</v>
      </c>
      <c r="AA30" s="13">
        <f t="shared" si="8"/>
        <v>-3</v>
      </c>
    </row>
    <row r="31" spans="1:27" x14ac:dyDescent="0.25">
      <c r="A31" s="43">
        <v>45916.95208333333</v>
      </c>
      <c r="B31" s="44">
        <v>1460574505</v>
      </c>
      <c r="C31" s="45" t="s">
        <v>36</v>
      </c>
      <c r="D31" s="45" t="s">
        <v>37</v>
      </c>
      <c r="E31" s="45" t="s">
        <v>38</v>
      </c>
      <c r="F31" s="46">
        <v>3690.34</v>
      </c>
      <c r="G31" s="46">
        <v>3692.37</v>
      </c>
      <c r="H31" s="46">
        <v>3693.35</v>
      </c>
      <c r="I31" s="45" t="s">
        <v>57</v>
      </c>
      <c r="J31" s="46">
        <v>3692.37</v>
      </c>
      <c r="K31" s="46">
        <v>0</v>
      </c>
      <c r="L31" s="46">
        <v>0</v>
      </c>
      <c r="M31" s="47">
        <v>2.0299999999999998</v>
      </c>
      <c r="N31" s="10" t="str">
        <f t="shared" si="0"/>
        <v>W</v>
      </c>
      <c r="O31" s="11">
        <f t="shared" si="1"/>
        <v>45916</v>
      </c>
      <c r="P31" s="12" t="str">
        <f t="shared" si="2"/>
        <v>22</v>
      </c>
      <c r="Q31" s="13" t="str">
        <f>VLOOKUP($B31,Deals_Demo!$H:$N,7,0)</f>
        <v>strategy_07.py</v>
      </c>
      <c r="R31" s="13" t="str">
        <f t="shared" si="3"/>
        <v>Tue</v>
      </c>
      <c r="S31" s="14">
        <f>VLOOKUP($B31,Deals_Demo!$H:$S,8,0)</f>
        <v>45916.95208333333</v>
      </c>
      <c r="T31" s="14">
        <f>VLOOKUP($B31,Deals_Demo!$H:$S,9,0)</f>
        <v>45917.160416666666</v>
      </c>
      <c r="U31" s="15" t="str">
        <f t="shared" si="4"/>
        <v>2025-09-17</v>
      </c>
      <c r="V31" s="13" t="str">
        <f>VLOOKUP($B31,Deals_Demo!$H:$S,11,0)</f>
        <v>03</v>
      </c>
      <c r="W31" s="13" t="str">
        <f>VLOOKUP($B31,Deals_Demo!$H:$S,12,0)</f>
        <v>Wed</v>
      </c>
      <c r="X31" s="13">
        <f t="shared" si="5"/>
        <v>0.20299999999999999</v>
      </c>
      <c r="Y31" s="13">
        <f t="shared" si="6"/>
        <v>0.40599999999999997</v>
      </c>
      <c r="Z31" s="13">
        <f t="shared" si="7"/>
        <v>0.60899999999999987</v>
      </c>
      <c r="AA31" s="13">
        <f t="shared" si="8"/>
        <v>-3</v>
      </c>
    </row>
    <row r="32" spans="1:27" x14ac:dyDescent="0.25">
      <c r="A32" s="38">
        <v>45916.973495370374</v>
      </c>
      <c r="B32" s="39">
        <v>1460578365</v>
      </c>
      <c r="C32" s="40" t="s">
        <v>36</v>
      </c>
      <c r="D32" s="40" t="s">
        <v>37</v>
      </c>
      <c r="E32" s="40" t="s">
        <v>38</v>
      </c>
      <c r="F32" s="41">
        <v>3692.73</v>
      </c>
      <c r="G32" s="41">
        <v>3694.22</v>
      </c>
      <c r="H32" s="41">
        <v>3695.71</v>
      </c>
      <c r="I32" s="40" t="s">
        <v>60</v>
      </c>
      <c r="J32" s="41">
        <v>3694.22</v>
      </c>
      <c r="K32" s="41">
        <v>0</v>
      </c>
      <c r="L32" s="41">
        <v>0</v>
      </c>
      <c r="M32" s="42">
        <v>1.49</v>
      </c>
      <c r="N32" s="10" t="str">
        <f t="shared" si="0"/>
        <v>W</v>
      </c>
      <c r="O32" s="11">
        <f t="shared" si="1"/>
        <v>45916</v>
      </c>
      <c r="P32" s="12" t="str">
        <f t="shared" si="2"/>
        <v>23</v>
      </c>
      <c r="Q32" s="13" t="str">
        <f>VLOOKUP($B32,Deals_Demo!$H:$N,7,0)</f>
        <v>strategy_09_demo</v>
      </c>
      <c r="R32" s="13" t="str">
        <f t="shared" si="3"/>
        <v>Tue</v>
      </c>
      <c r="S32" s="14">
        <f>VLOOKUP($B32,Deals_Demo!$H:$S,8,0)</f>
        <v>45916.973495370374</v>
      </c>
      <c r="T32" s="14">
        <f>VLOOKUP($B32,Deals_Demo!$H:$S,9,0)</f>
        <v>45917.181828703709</v>
      </c>
      <c r="U32" s="15" t="str">
        <f t="shared" si="4"/>
        <v>2025-09-17</v>
      </c>
      <c r="V32" s="13" t="str">
        <f>VLOOKUP($B32,Deals_Demo!$H:$S,11,0)</f>
        <v>04</v>
      </c>
      <c r="W32" s="13" t="str">
        <f>VLOOKUP($B32,Deals_Demo!$H:$S,12,0)</f>
        <v>Wed</v>
      </c>
      <c r="X32" s="13">
        <f t="shared" si="5"/>
        <v>0.14899999999999999</v>
      </c>
      <c r="Y32" s="13">
        <f t="shared" si="6"/>
        <v>0.29799999999999999</v>
      </c>
      <c r="Z32" s="13">
        <f t="shared" si="7"/>
        <v>0.44700000000000001</v>
      </c>
      <c r="AA32" s="13">
        <f t="shared" si="8"/>
        <v>-3</v>
      </c>
    </row>
    <row r="33" spans="1:27" x14ac:dyDescent="0.25">
      <c r="A33" s="43">
        <v>45916.973495370374</v>
      </c>
      <c r="B33" s="44">
        <v>1460578367</v>
      </c>
      <c r="C33" s="45" t="s">
        <v>36</v>
      </c>
      <c r="D33" s="45" t="s">
        <v>37</v>
      </c>
      <c r="E33" s="45" t="s">
        <v>38</v>
      </c>
      <c r="F33" s="46">
        <v>3692.73</v>
      </c>
      <c r="G33" s="46">
        <v>3691.23</v>
      </c>
      <c r="H33" s="46">
        <v>3695.73</v>
      </c>
      <c r="I33" s="45" t="s">
        <v>61</v>
      </c>
      <c r="J33" s="46">
        <v>3691.23</v>
      </c>
      <c r="K33" s="46">
        <v>0</v>
      </c>
      <c r="L33" s="46">
        <v>0</v>
      </c>
      <c r="M33" s="47">
        <v>-1.5</v>
      </c>
      <c r="N33" s="10" t="str">
        <f t="shared" si="0"/>
        <v>L</v>
      </c>
      <c r="O33" s="11">
        <f t="shared" si="1"/>
        <v>45916</v>
      </c>
      <c r="P33" s="12" t="str">
        <f t="shared" si="2"/>
        <v>23</v>
      </c>
      <c r="Q33" s="13" t="str">
        <f>VLOOKUP($B33,Deals_Demo!$H:$N,7,0)</f>
        <v>strategy_07.py</v>
      </c>
      <c r="R33" s="13" t="str">
        <f t="shared" si="3"/>
        <v>Tue</v>
      </c>
      <c r="S33" s="14">
        <f>VLOOKUP($B33,Deals_Demo!$H:$S,8,0)</f>
        <v>45916.973495370374</v>
      </c>
      <c r="T33" s="14">
        <f>VLOOKUP($B33,Deals_Demo!$H:$S,9,0)</f>
        <v>45917.181828703709</v>
      </c>
      <c r="U33" s="15" t="str">
        <f t="shared" si="4"/>
        <v>2025-09-17</v>
      </c>
      <c r="V33" s="13" t="str">
        <f>VLOOKUP($B33,Deals_Demo!$H:$S,11,0)</f>
        <v>04</v>
      </c>
      <c r="W33" s="13" t="str">
        <f>VLOOKUP($B33,Deals_Demo!$H:$S,12,0)</f>
        <v>Wed</v>
      </c>
      <c r="X33" s="13">
        <f t="shared" si="5"/>
        <v>-0.15000000000000002</v>
      </c>
      <c r="Y33" s="13">
        <f t="shared" si="6"/>
        <v>-0.30000000000000004</v>
      </c>
      <c r="Z33" s="13">
        <f t="shared" si="7"/>
        <v>-0.44999999999999996</v>
      </c>
      <c r="AA33" s="13">
        <f t="shared" si="8"/>
        <v>-3</v>
      </c>
    </row>
    <row r="34" spans="1:27" x14ac:dyDescent="0.25">
      <c r="A34" s="38">
        <v>45916.973506944443</v>
      </c>
      <c r="B34" s="39">
        <v>1460578368</v>
      </c>
      <c r="C34" s="40" t="s">
        <v>36</v>
      </c>
      <c r="D34" s="40" t="s">
        <v>37</v>
      </c>
      <c r="E34" s="40" t="s">
        <v>38</v>
      </c>
      <c r="F34" s="41">
        <v>3692.73</v>
      </c>
      <c r="G34" s="41">
        <v>3691.23</v>
      </c>
      <c r="H34" s="41">
        <v>3695.73</v>
      </c>
      <c r="I34" s="40" t="s">
        <v>61</v>
      </c>
      <c r="J34" s="41">
        <v>3691.23</v>
      </c>
      <c r="K34" s="41">
        <v>0</v>
      </c>
      <c r="L34" s="41">
        <v>0</v>
      </c>
      <c r="M34" s="42">
        <v>-1.5</v>
      </c>
      <c r="N34" s="10" t="str">
        <f t="shared" si="0"/>
        <v>L</v>
      </c>
      <c r="O34" s="11">
        <f t="shared" si="1"/>
        <v>45916</v>
      </c>
      <c r="P34" s="12" t="str">
        <f t="shared" si="2"/>
        <v>23</v>
      </c>
      <c r="Q34" s="13" t="str">
        <f>VLOOKUP($B34,Deals_Demo!$H:$N,7,0)</f>
        <v>strategy_09.py</v>
      </c>
      <c r="R34" s="13" t="str">
        <f t="shared" si="3"/>
        <v>Tue</v>
      </c>
      <c r="S34" s="14">
        <f>VLOOKUP($B34,Deals_Demo!$H:$S,8,0)</f>
        <v>45916.973506944443</v>
      </c>
      <c r="T34" s="14">
        <f>VLOOKUP($B34,Deals_Demo!$H:$S,9,0)</f>
        <v>45917.181840277779</v>
      </c>
      <c r="U34" s="15" t="str">
        <f t="shared" si="4"/>
        <v>2025-09-17</v>
      </c>
      <c r="V34" s="13" t="str">
        <f>VLOOKUP($B34,Deals_Demo!$H:$S,11,0)</f>
        <v>04</v>
      </c>
      <c r="W34" s="13" t="str">
        <f>VLOOKUP($B34,Deals_Demo!$H:$S,12,0)</f>
        <v>Wed</v>
      </c>
      <c r="X34" s="13">
        <f t="shared" si="5"/>
        <v>-0.15000000000000002</v>
      </c>
      <c r="Y34" s="13">
        <f t="shared" si="6"/>
        <v>-0.30000000000000004</v>
      </c>
      <c r="Z34" s="13">
        <f t="shared" si="7"/>
        <v>-0.44999999999999996</v>
      </c>
      <c r="AA34" s="13">
        <f t="shared" si="8"/>
        <v>-3</v>
      </c>
    </row>
    <row r="35" spans="1:27" x14ac:dyDescent="0.25">
      <c r="A35" s="43">
        <v>45917.045949074076</v>
      </c>
      <c r="B35" s="44">
        <v>1460583339</v>
      </c>
      <c r="C35" s="45" t="s">
        <v>36</v>
      </c>
      <c r="D35" s="45" t="s">
        <v>44</v>
      </c>
      <c r="E35" s="45" t="s">
        <v>38</v>
      </c>
      <c r="F35" s="46">
        <v>3690.88</v>
      </c>
      <c r="G35" s="46">
        <v>3692.38</v>
      </c>
      <c r="H35" s="46">
        <v>3687.88</v>
      </c>
      <c r="I35" s="45" t="s">
        <v>62</v>
      </c>
      <c r="J35" s="46">
        <v>3692.4</v>
      </c>
      <c r="K35" s="46">
        <v>0</v>
      </c>
      <c r="L35" s="46">
        <v>0</v>
      </c>
      <c r="M35" s="47">
        <v>-1.52</v>
      </c>
      <c r="N35" s="10" t="str">
        <f t="shared" si="0"/>
        <v>L</v>
      </c>
      <c r="O35" s="11">
        <f t="shared" si="1"/>
        <v>45917</v>
      </c>
      <c r="P35" s="12" t="str">
        <f t="shared" si="2"/>
        <v>01</v>
      </c>
      <c r="Q35" s="13" t="str">
        <f>VLOOKUP($B35,Deals_Demo!$H:$N,7,0)</f>
        <v>strategy_09.py</v>
      </c>
      <c r="R35" s="13" t="str">
        <f t="shared" si="3"/>
        <v>Wed</v>
      </c>
      <c r="S35" s="14">
        <f>VLOOKUP($B35,Deals_Demo!$H:$S,8,0)</f>
        <v>45917.045949074076</v>
      </c>
      <c r="T35" s="14">
        <f>VLOOKUP($B35,Deals_Demo!$H:$S,9,0)</f>
        <v>45917.254282407412</v>
      </c>
      <c r="U35" s="15" t="str">
        <f t="shared" si="4"/>
        <v>2025-09-17</v>
      </c>
      <c r="V35" s="13" t="str">
        <f>VLOOKUP($B35,Deals_Demo!$H:$S,11,0)</f>
        <v>06</v>
      </c>
      <c r="W35" s="13" t="str">
        <f>VLOOKUP($B35,Deals_Demo!$H:$S,12,0)</f>
        <v>Wed</v>
      </c>
      <c r="X35" s="13">
        <f t="shared" si="5"/>
        <v>-0.15200000000000002</v>
      </c>
      <c r="Y35" s="13">
        <f t="shared" si="6"/>
        <v>-0.30400000000000005</v>
      </c>
      <c r="Z35" s="13">
        <f t="shared" si="7"/>
        <v>-0.45599999999999996</v>
      </c>
      <c r="AA35" s="13">
        <f t="shared" si="8"/>
        <v>-3</v>
      </c>
    </row>
    <row r="36" spans="1:27" x14ac:dyDescent="0.25">
      <c r="A36" s="38">
        <v>45917.065740740742</v>
      </c>
      <c r="B36" s="39">
        <v>1460585927</v>
      </c>
      <c r="C36" s="40" t="s">
        <v>36</v>
      </c>
      <c r="D36" s="40" t="s">
        <v>37</v>
      </c>
      <c r="E36" s="40" t="s">
        <v>38</v>
      </c>
      <c r="F36" s="41">
        <v>3692.07</v>
      </c>
      <c r="G36" s="41">
        <v>3694.09</v>
      </c>
      <c r="H36" s="41">
        <v>3695.11</v>
      </c>
      <c r="I36" s="40" t="s">
        <v>63</v>
      </c>
      <c r="J36" s="41">
        <v>3694.09</v>
      </c>
      <c r="K36" s="41">
        <v>0</v>
      </c>
      <c r="L36" s="41">
        <v>0</v>
      </c>
      <c r="M36" s="42">
        <v>2.02</v>
      </c>
      <c r="N36" s="10" t="str">
        <f t="shared" si="0"/>
        <v>W</v>
      </c>
      <c r="O36" s="11">
        <f t="shared" si="1"/>
        <v>45917</v>
      </c>
      <c r="P36" s="12" t="str">
        <f t="shared" si="2"/>
        <v>01</v>
      </c>
      <c r="Q36" s="13" t="str">
        <f>VLOOKUP($B36,Deals_Demo!$H:$N,7,0)</f>
        <v>strategy_09.py</v>
      </c>
      <c r="R36" s="13" t="str">
        <f t="shared" si="3"/>
        <v>Wed</v>
      </c>
      <c r="S36" s="14">
        <f>VLOOKUP($B36,Deals_Demo!$H:$S,8,0)</f>
        <v>45917.065740740742</v>
      </c>
      <c r="T36" s="14">
        <f>VLOOKUP($B36,Deals_Demo!$H:$S,9,0)</f>
        <v>45917.274074074077</v>
      </c>
      <c r="U36" s="15" t="str">
        <f t="shared" si="4"/>
        <v>2025-09-17</v>
      </c>
      <c r="V36" s="13" t="str">
        <f>VLOOKUP($B36,Deals_Demo!$H:$S,11,0)</f>
        <v>06</v>
      </c>
      <c r="W36" s="13" t="str">
        <f>VLOOKUP($B36,Deals_Demo!$H:$S,12,0)</f>
        <v>Wed</v>
      </c>
      <c r="X36" s="13">
        <f t="shared" si="5"/>
        <v>0.20200000000000001</v>
      </c>
      <c r="Y36" s="13">
        <f t="shared" si="6"/>
        <v>0.40400000000000003</v>
      </c>
      <c r="Z36" s="13">
        <f t="shared" si="7"/>
        <v>0.60599999999999998</v>
      </c>
      <c r="AA36" s="13">
        <f t="shared" si="8"/>
        <v>-3</v>
      </c>
    </row>
    <row r="37" spans="1:27" x14ac:dyDescent="0.25">
      <c r="A37" s="43">
        <v>45917.065740740742</v>
      </c>
      <c r="B37" s="44">
        <v>1460585928</v>
      </c>
      <c r="C37" s="45" t="s">
        <v>36</v>
      </c>
      <c r="D37" s="45" t="s">
        <v>37</v>
      </c>
      <c r="E37" s="45" t="s">
        <v>38</v>
      </c>
      <c r="F37" s="46">
        <v>3692.07</v>
      </c>
      <c r="G37" s="46">
        <v>3694.1</v>
      </c>
      <c r="H37" s="46">
        <v>3695.07</v>
      </c>
      <c r="I37" s="45" t="s">
        <v>63</v>
      </c>
      <c r="J37" s="46">
        <v>3694.09</v>
      </c>
      <c r="K37" s="46">
        <v>0</v>
      </c>
      <c r="L37" s="46">
        <v>0</v>
      </c>
      <c r="M37" s="47">
        <v>2.02</v>
      </c>
      <c r="N37" s="10" t="str">
        <f t="shared" si="0"/>
        <v>W</v>
      </c>
      <c r="O37" s="11">
        <f t="shared" si="1"/>
        <v>45917</v>
      </c>
      <c r="P37" s="12" t="str">
        <f t="shared" si="2"/>
        <v>01</v>
      </c>
      <c r="Q37" s="13" t="str">
        <f>VLOOKUP($B37,Deals_Demo!$H:$N,7,0)</f>
        <v>strategy_07.py</v>
      </c>
      <c r="R37" s="13" t="str">
        <f t="shared" si="3"/>
        <v>Wed</v>
      </c>
      <c r="S37" s="14">
        <f>VLOOKUP($B37,Deals_Demo!$H:$S,8,0)</f>
        <v>45917.065740740742</v>
      </c>
      <c r="T37" s="14">
        <f>VLOOKUP($B37,Deals_Demo!$H:$S,9,0)</f>
        <v>45917.274074074077</v>
      </c>
      <c r="U37" s="15" t="str">
        <f t="shared" si="4"/>
        <v>2025-09-17</v>
      </c>
      <c r="V37" s="13" t="str">
        <f>VLOOKUP($B37,Deals_Demo!$H:$S,11,0)</f>
        <v>06</v>
      </c>
      <c r="W37" s="13" t="str">
        <f>VLOOKUP($B37,Deals_Demo!$H:$S,12,0)</f>
        <v>Wed</v>
      </c>
      <c r="X37" s="13">
        <f t="shared" si="5"/>
        <v>0.20200000000000001</v>
      </c>
      <c r="Y37" s="13">
        <f t="shared" si="6"/>
        <v>0.40400000000000003</v>
      </c>
      <c r="Z37" s="13">
        <f t="shared" si="7"/>
        <v>0.60599999999999998</v>
      </c>
      <c r="AA37" s="13">
        <f t="shared" si="8"/>
        <v>-3</v>
      </c>
    </row>
    <row r="38" spans="1:27" x14ac:dyDescent="0.25">
      <c r="A38" s="38">
        <v>45917.093634259261</v>
      </c>
      <c r="B38" s="39">
        <v>1460590231</v>
      </c>
      <c r="C38" s="40" t="s">
        <v>36</v>
      </c>
      <c r="D38" s="40" t="s">
        <v>37</v>
      </c>
      <c r="E38" s="40" t="s">
        <v>38</v>
      </c>
      <c r="F38" s="41">
        <v>3694.38</v>
      </c>
      <c r="G38" s="41">
        <v>3692.88</v>
      </c>
      <c r="H38" s="41">
        <v>3697.38</v>
      </c>
      <c r="I38" s="40" t="s">
        <v>64</v>
      </c>
      <c r="J38" s="41">
        <v>3692.87</v>
      </c>
      <c r="K38" s="41">
        <v>0</v>
      </c>
      <c r="L38" s="41">
        <v>0</v>
      </c>
      <c r="M38" s="42">
        <v>-1.51</v>
      </c>
      <c r="N38" s="10" t="str">
        <f t="shared" si="0"/>
        <v>L</v>
      </c>
      <c r="O38" s="11">
        <f t="shared" si="1"/>
        <v>45917</v>
      </c>
      <c r="P38" s="12" t="str">
        <f t="shared" si="2"/>
        <v>02</v>
      </c>
      <c r="Q38" s="13" t="str">
        <f>VLOOKUP($B38,Deals_Demo!$H:$N,7,0)</f>
        <v>strategy_09.py</v>
      </c>
      <c r="R38" s="13" t="str">
        <f t="shared" si="3"/>
        <v>Wed</v>
      </c>
      <c r="S38" s="14">
        <f>VLOOKUP($B38,Deals_Demo!$H:$S,8,0)</f>
        <v>45917.093634259261</v>
      </c>
      <c r="T38" s="14">
        <f>VLOOKUP($B38,Deals_Demo!$H:$S,9,0)</f>
        <v>45917.301967592597</v>
      </c>
      <c r="U38" s="15" t="str">
        <f t="shared" si="4"/>
        <v>2025-09-17</v>
      </c>
      <c r="V38" s="13" t="str">
        <f>VLOOKUP($B38,Deals_Demo!$H:$S,11,0)</f>
        <v>07</v>
      </c>
      <c r="W38" s="13" t="str">
        <f>VLOOKUP($B38,Deals_Demo!$H:$S,12,0)</f>
        <v>Wed</v>
      </c>
      <c r="X38" s="13">
        <f t="shared" si="5"/>
        <v>-0.15100000000000002</v>
      </c>
      <c r="Y38" s="13">
        <f t="shared" si="6"/>
        <v>-0.30200000000000005</v>
      </c>
      <c r="Z38" s="13">
        <f t="shared" si="7"/>
        <v>-0.45299999999999996</v>
      </c>
      <c r="AA38" s="13">
        <f t="shared" si="8"/>
        <v>-3</v>
      </c>
    </row>
    <row r="39" spans="1:27" x14ac:dyDescent="0.25">
      <c r="A39" s="43">
        <v>45917.093634259261</v>
      </c>
      <c r="B39" s="44">
        <v>1460590233</v>
      </c>
      <c r="C39" s="45" t="s">
        <v>36</v>
      </c>
      <c r="D39" s="45" t="s">
        <v>37</v>
      </c>
      <c r="E39" s="45" t="s">
        <v>38</v>
      </c>
      <c r="F39" s="46">
        <v>3694.38</v>
      </c>
      <c r="G39" s="46">
        <v>3692.88</v>
      </c>
      <c r="H39" s="46">
        <v>3697.38</v>
      </c>
      <c r="I39" s="45" t="s">
        <v>64</v>
      </c>
      <c r="J39" s="46">
        <v>3692.87</v>
      </c>
      <c r="K39" s="46">
        <v>0</v>
      </c>
      <c r="L39" s="46">
        <v>0</v>
      </c>
      <c r="M39" s="47">
        <v>-1.51</v>
      </c>
      <c r="N39" s="10" t="str">
        <f t="shared" si="0"/>
        <v>L</v>
      </c>
      <c r="O39" s="11">
        <f t="shared" si="1"/>
        <v>45917</v>
      </c>
      <c r="P39" s="12" t="str">
        <f t="shared" si="2"/>
        <v>02</v>
      </c>
      <c r="Q39" s="13" t="str">
        <f>VLOOKUP($B39,Deals_Demo!$H:$N,7,0)</f>
        <v>strategy_07.py</v>
      </c>
      <c r="R39" s="13" t="str">
        <f t="shared" si="3"/>
        <v>Wed</v>
      </c>
      <c r="S39" s="14">
        <f>VLOOKUP($B39,Deals_Demo!$H:$S,8,0)</f>
        <v>45917.093634259261</v>
      </c>
      <c r="T39" s="14">
        <f>VLOOKUP($B39,Deals_Demo!$H:$S,9,0)</f>
        <v>45917.301967592597</v>
      </c>
      <c r="U39" s="15" t="str">
        <f t="shared" si="4"/>
        <v>2025-09-17</v>
      </c>
      <c r="V39" s="13" t="str">
        <f>VLOOKUP($B39,Deals_Demo!$H:$S,11,0)</f>
        <v>07</v>
      </c>
      <c r="W39" s="13" t="str">
        <f>VLOOKUP($B39,Deals_Demo!$H:$S,12,0)</f>
        <v>Wed</v>
      </c>
      <c r="X39" s="13">
        <f t="shared" si="5"/>
        <v>-0.15100000000000002</v>
      </c>
      <c r="Y39" s="13">
        <f t="shared" si="6"/>
        <v>-0.30200000000000005</v>
      </c>
      <c r="Z39" s="13">
        <f t="shared" si="7"/>
        <v>-0.45299999999999996</v>
      </c>
      <c r="AA39" s="13">
        <f t="shared" si="8"/>
        <v>-3</v>
      </c>
    </row>
    <row r="40" spans="1:27" x14ac:dyDescent="0.25">
      <c r="A40" s="38">
        <v>45917.100115740737</v>
      </c>
      <c r="B40" s="39">
        <v>1460591161</v>
      </c>
      <c r="C40" s="40" t="s">
        <v>36</v>
      </c>
      <c r="D40" s="40" t="s">
        <v>37</v>
      </c>
      <c r="E40" s="40" t="s">
        <v>38</v>
      </c>
      <c r="F40" s="41">
        <v>3694.64</v>
      </c>
      <c r="G40" s="41">
        <v>3691.64</v>
      </c>
      <c r="H40" s="41">
        <v>3697.64</v>
      </c>
      <c r="I40" s="40" t="s">
        <v>65</v>
      </c>
      <c r="J40" s="41">
        <v>3691.6</v>
      </c>
      <c r="K40" s="41">
        <v>0</v>
      </c>
      <c r="L40" s="41">
        <v>0</v>
      </c>
      <c r="M40" s="42">
        <v>-3.04</v>
      </c>
      <c r="N40" s="10" t="str">
        <f t="shared" si="0"/>
        <v>L</v>
      </c>
      <c r="O40" s="11">
        <f t="shared" si="1"/>
        <v>45917</v>
      </c>
      <c r="P40" s="12" t="str">
        <f t="shared" si="2"/>
        <v>02</v>
      </c>
      <c r="Q40" s="13" t="str">
        <f>VLOOKUP($B40,Deals_Demo!$H:$N,7,0)</f>
        <v>strategy_09_demo</v>
      </c>
      <c r="R40" s="13" t="str">
        <f t="shared" si="3"/>
        <v>Wed</v>
      </c>
      <c r="S40" s="14">
        <f>VLOOKUP($B40,Deals_Demo!$H:$S,8,0)</f>
        <v>45917.100115740737</v>
      </c>
      <c r="T40" s="14">
        <f>VLOOKUP($B40,Deals_Demo!$H:$S,9,0)</f>
        <v>45917.308449074073</v>
      </c>
      <c r="U40" s="15" t="str">
        <f t="shared" si="4"/>
        <v>2025-09-17</v>
      </c>
      <c r="V40" s="13" t="str">
        <f>VLOOKUP($B40,Deals_Demo!$H:$S,11,0)</f>
        <v>07</v>
      </c>
      <c r="W40" s="13" t="str">
        <f>VLOOKUP($B40,Deals_Demo!$H:$S,12,0)</f>
        <v>Wed</v>
      </c>
      <c r="X40" s="13">
        <f t="shared" si="5"/>
        <v>-0.30400000000000005</v>
      </c>
      <c r="Y40" s="13">
        <f t="shared" si="6"/>
        <v>-0.6080000000000001</v>
      </c>
      <c r="Z40" s="13">
        <f t="shared" si="7"/>
        <v>-0.91199999999999992</v>
      </c>
      <c r="AA40" s="13">
        <f t="shared" si="8"/>
        <v>-3</v>
      </c>
    </row>
    <row r="41" spans="1:27" x14ac:dyDescent="0.25">
      <c r="A41" s="43">
        <v>45917.118287037039</v>
      </c>
      <c r="B41" s="44">
        <v>1460593144</v>
      </c>
      <c r="C41" s="45" t="s">
        <v>36</v>
      </c>
      <c r="D41" s="45" t="s">
        <v>44</v>
      </c>
      <c r="E41" s="45" t="s">
        <v>38</v>
      </c>
      <c r="F41" s="46">
        <v>3693.34</v>
      </c>
      <c r="G41" s="46">
        <v>3694.84</v>
      </c>
      <c r="H41" s="46">
        <v>3690.34</v>
      </c>
      <c r="I41" s="45" t="s">
        <v>66</v>
      </c>
      <c r="J41" s="46">
        <v>3694.84</v>
      </c>
      <c r="K41" s="46">
        <v>0</v>
      </c>
      <c r="L41" s="46">
        <v>0</v>
      </c>
      <c r="M41" s="47">
        <v>-1.5</v>
      </c>
      <c r="N41" s="10" t="str">
        <f t="shared" si="0"/>
        <v>L</v>
      </c>
      <c r="O41" s="11">
        <f t="shared" si="1"/>
        <v>45917</v>
      </c>
      <c r="P41" s="12" t="str">
        <f t="shared" si="2"/>
        <v>02</v>
      </c>
      <c r="Q41" s="13" t="str">
        <f>VLOOKUP($B41,Deals_Demo!$H:$N,7,0)</f>
        <v>strategy_09.py</v>
      </c>
      <c r="R41" s="13" t="str">
        <f t="shared" si="3"/>
        <v>Wed</v>
      </c>
      <c r="S41" s="14">
        <f>VLOOKUP($B41,Deals_Demo!$H:$S,8,0)</f>
        <v>45917.118287037039</v>
      </c>
      <c r="T41" s="14">
        <f>VLOOKUP($B41,Deals_Demo!$H:$S,9,0)</f>
        <v>45917.326620370375</v>
      </c>
      <c r="U41" s="15" t="str">
        <f t="shared" si="4"/>
        <v>2025-09-17</v>
      </c>
      <c r="V41" s="13" t="str">
        <f>VLOOKUP($B41,Deals_Demo!$H:$S,11,0)</f>
        <v>07</v>
      </c>
      <c r="W41" s="13" t="str">
        <f>VLOOKUP($B41,Deals_Demo!$H:$S,12,0)</f>
        <v>Wed</v>
      </c>
      <c r="X41" s="13">
        <f t="shared" si="5"/>
        <v>-0.15000000000000002</v>
      </c>
      <c r="Y41" s="13">
        <f t="shared" si="6"/>
        <v>-0.30000000000000004</v>
      </c>
      <c r="Z41" s="13">
        <f t="shared" si="7"/>
        <v>-0.44999999999999996</v>
      </c>
      <c r="AA41" s="13">
        <f t="shared" si="8"/>
        <v>-3</v>
      </c>
    </row>
    <row r="42" spans="1:27" x14ac:dyDescent="0.25">
      <c r="A42" s="38">
        <v>45917.123148148145</v>
      </c>
      <c r="B42" s="39">
        <v>1460593802</v>
      </c>
      <c r="C42" s="40" t="s">
        <v>36</v>
      </c>
      <c r="D42" s="40" t="s">
        <v>37</v>
      </c>
      <c r="E42" s="40" t="s">
        <v>38</v>
      </c>
      <c r="F42" s="41">
        <v>3694.67</v>
      </c>
      <c r="G42" s="41">
        <v>3693.29</v>
      </c>
      <c r="H42" s="41">
        <v>3697.79</v>
      </c>
      <c r="I42" s="40" t="s">
        <v>67</v>
      </c>
      <c r="J42" s="41">
        <v>3693.25</v>
      </c>
      <c r="K42" s="41">
        <v>0</v>
      </c>
      <c r="L42" s="41">
        <v>0</v>
      </c>
      <c r="M42" s="42">
        <v>-1.42</v>
      </c>
      <c r="N42" s="10" t="str">
        <f t="shared" si="0"/>
        <v>L</v>
      </c>
      <c r="O42" s="11">
        <f t="shared" si="1"/>
        <v>45917</v>
      </c>
      <c r="P42" s="12" t="str">
        <f t="shared" si="2"/>
        <v>02</v>
      </c>
      <c r="Q42" s="13" t="str">
        <f>VLOOKUP($B42,Deals_Demo!$H:$N,7,0)</f>
        <v>strategy_07.py</v>
      </c>
      <c r="R42" s="13" t="str">
        <f t="shared" si="3"/>
        <v>Wed</v>
      </c>
      <c r="S42" s="14">
        <f>VLOOKUP($B42,Deals_Demo!$H:$S,8,0)</f>
        <v>45917.123148148145</v>
      </c>
      <c r="T42" s="14">
        <f>VLOOKUP($B42,Deals_Demo!$H:$S,9,0)</f>
        <v>45917.33148148148</v>
      </c>
      <c r="U42" s="15" t="str">
        <f t="shared" si="4"/>
        <v>2025-09-17</v>
      </c>
      <c r="V42" s="13" t="str">
        <f>VLOOKUP($B42,Deals_Demo!$H:$S,11,0)</f>
        <v>07</v>
      </c>
      <c r="W42" s="13" t="str">
        <f>VLOOKUP($B42,Deals_Demo!$H:$S,12,0)</f>
        <v>Wed</v>
      </c>
      <c r="X42" s="13">
        <f t="shared" si="5"/>
        <v>-0.14199999999999999</v>
      </c>
      <c r="Y42" s="13">
        <f t="shared" si="6"/>
        <v>-0.28399999999999997</v>
      </c>
      <c r="Z42" s="13">
        <f t="shared" si="7"/>
        <v>-0.42599999999999999</v>
      </c>
      <c r="AA42" s="13">
        <f t="shared" si="8"/>
        <v>-3</v>
      </c>
    </row>
    <row r="43" spans="1:27" x14ac:dyDescent="0.25">
      <c r="A43" s="43">
        <v>45917.123148148145</v>
      </c>
      <c r="B43" s="44">
        <v>1460593803</v>
      </c>
      <c r="C43" s="45" t="s">
        <v>36</v>
      </c>
      <c r="D43" s="45" t="s">
        <v>37</v>
      </c>
      <c r="E43" s="45" t="s">
        <v>38</v>
      </c>
      <c r="F43" s="46">
        <v>3694.64</v>
      </c>
      <c r="G43" s="46">
        <v>3693.17</v>
      </c>
      <c r="H43" s="46">
        <v>3697.67</v>
      </c>
      <c r="I43" s="45" t="s">
        <v>68</v>
      </c>
      <c r="J43" s="46">
        <v>3693.17</v>
      </c>
      <c r="K43" s="46">
        <v>0</v>
      </c>
      <c r="L43" s="46">
        <v>0</v>
      </c>
      <c r="M43" s="47">
        <v>-1.47</v>
      </c>
      <c r="N43" s="10" t="str">
        <f t="shared" si="0"/>
        <v>L</v>
      </c>
      <c r="O43" s="11">
        <f t="shared" si="1"/>
        <v>45917</v>
      </c>
      <c r="P43" s="12" t="str">
        <f t="shared" si="2"/>
        <v>02</v>
      </c>
      <c r="Q43" s="13" t="str">
        <f>VLOOKUP($B43,Deals_Demo!$H:$N,7,0)</f>
        <v>strategy_09.py</v>
      </c>
      <c r="R43" s="13" t="str">
        <f t="shared" si="3"/>
        <v>Wed</v>
      </c>
      <c r="S43" s="14">
        <f>VLOOKUP($B43,Deals_Demo!$H:$S,8,0)</f>
        <v>45917.123148148145</v>
      </c>
      <c r="T43" s="14">
        <f>VLOOKUP($B43,Deals_Demo!$H:$S,9,0)</f>
        <v>45917.33148148148</v>
      </c>
      <c r="U43" s="15" t="str">
        <f t="shared" si="4"/>
        <v>2025-09-17</v>
      </c>
      <c r="V43" s="13" t="str">
        <f>VLOOKUP($B43,Deals_Demo!$H:$S,11,0)</f>
        <v>07</v>
      </c>
      <c r="W43" s="13" t="str">
        <f>VLOOKUP($B43,Deals_Demo!$H:$S,12,0)</f>
        <v>Wed</v>
      </c>
      <c r="X43" s="13">
        <f t="shared" si="5"/>
        <v>-0.14699999999999999</v>
      </c>
      <c r="Y43" s="13">
        <f t="shared" si="6"/>
        <v>-0.29399999999999998</v>
      </c>
      <c r="Z43" s="13">
        <f t="shared" si="7"/>
        <v>-0.441</v>
      </c>
      <c r="AA43" s="13">
        <f t="shared" si="8"/>
        <v>-3</v>
      </c>
    </row>
    <row r="44" spans="1:27" x14ac:dyDescent="0.25">
      <c r="A44" s="38">
        <v>45917.136458333334</v>
      </c>
      <c r="B44" s="39">
        <v>1460596552</v>
      </c>
      <c r="C44" s="40" t="s">
        <v>36</v>
      </c>
      <c r="D44" s="40" t="s">
        <v>37</v>
      </c>
      <c r="E44" s="40" t="s">
        <v>38</v>
      </c>
      <c r="F44" s="41">
        <v>3694.98</v>
      </c>
      <c r="G44" s="41">
        <v>3693.48</v>
      </c>
      <c r="H44" s="41">
        <v>3697.98</v>
      </c>
      <c r="I44" s="40" t="s">
        <v>69</v>
      </c>
      <c r="J44" s="41">
        <v>3693.44</v>
      </c>
      <c r="K44" s="41">
        <v>0</v>
      </c>
      <c r="L44" s="41">
        <v>0</v>
      </c>
      <c r="M44" s="42">
        <v>-1.54</v>
      </c>
      <c r="N44" s="10" t="str">
        <f t="shared" si="0"/>
        <v>L</v>
      </c>
      <c r="O44" s="11">
        <f t="shared" si="1"/>
        <v>45917</v>
      </c>
      <c r="P44" s="12" t="str">
        <f t="shared" si="2"/>
        <v>03</v>
      </c>
      <c r="Q44" s="13" t="str">
        <f>VLOOKUP($B44,Deals_Demo!$H:$N,7,0)</f>
        <v>strategy_07.py</v>
      </c>
      <c r="R44" s="13" t="str">
        <f t="shared" si="3"/>
        <v>Wed</v>
      </c>
      <c r="S44" s="14">
        <f>VLOOKUP($B44,Deals_Demo!$H:$S,8,0)</f>
        <v>45917.136458333334</v>
      </c>
      <c r="T44" s="14">
        <f>VLOOKUP($B44,Deals_Demo!$H:$S,9,0)</f>
        <v>45917.34479166667</v>
      </c>
      <c r="U44" s="15" t="str">
        <f t="shared" si="4"/>
        <v>2025-09-17</v>
      </c>
      <c r="V44" s="13" t="str">
        <f>VLOOKUP($B44,Deals_Demo!$H:$S,11,0)</f>
        <v>08</v>
      </c>
      <c r="W44" s="13" t="str">
        <f>VLOOKUP($B44,Deals_Demo!$H:$S,12,0)</f>
        <v>Wed</v>
      </c>
      <c r="X44" s="13">
        <f t="shared" si="5"/>
        <v>-0.15400000000000003</v>
      </c>
      <c r="Y44" s="13">
        <f t="shared" si="6"/>
        <v>-0.30800000000000005</v>
      </c>
      <c r="Z44" s="13">
        <f t="shared" si="7"/>
        <v>-0.46199999999999997</v>
      </c>
      <c r="AA44" s="13">
        <f t="shared" si="8"/>
        <v>-3</v>
      </c>
    </row>
    <row r="45" spans="1:27" x14ac:dyDescent="0.25">
      <c r="A45" s="43">
        <v>45917.136458333334</v>
      </c>
      <c r="B45" s="44">
        <v>1460596553</v>
      </c>
      <c r="C45" s="45" t="s">
        <v>36</v>
      </c>
      <c r="D45" s="45" t="s">
        <v>37</v>
      </c>
      <c r="E45" s="45" t="s">
        <v>38</v>
      </c>
      <c r="F45" s="46">
        <v>3694.98</v>
      </c>
      <c r="G45" s="46">
        <v>3693.48</v>
      </c>
      <c r="H45" s="46">
        <v>3697.98</v>
      </c>
      <c r="I45" s="45" t="s">
        <v>69</v>
      </c>
      <c r="J45" s="46">
        <v>3693.44</v>
      </c>
      <c r="K45" s="46">
        <v>0</v>
      </c>
      <c r="L45" s="46">
        <v>0</v>
      </c>
      <c r="M45" s="47">
        <v>-1.54</v>
      </c>
      <c r="N45" s="10" t="str">
        <f t="shared" si="0"/>
        <v>L</v>
      </c>
      <c r="O45" s="11">
        <f t="shared" si="1"/>
        <v>45917</v>
      </c>
      <c r="P45" s="12" t="str">
        <f t="shared" si="2"/>
        <v>03</v>
      </c>
      <c r="Q45" s="13" t="str">
        <f>VLOOKUP($B45,Deals_Demo!$H:$N,7,0)</f>
        <v>strategy_09.py</v>
      </c>
      <c r="R45" s="13" t="str">
        <f t="shared" si="3"/>
        <v>Wed</v>
      </c>
      <c r="S45" s="14">
        <f>VLOOKUP($B45,Deals_Demo!$H:$S,8,0)</f>
        <v>45917.136458333334</v>
      </c>
      <c r="T45" s="14">
        <f>VLOOKUP($B45,Deals_Demo!$H:$S,9,0)</f>
        <v>45917.34479166667</v>
      </c>
      <c r="U45" s="15" t="str">
        <f t="shared" si="4"/>
        <v>2025-09-17</v>
      </c>
      <c r="V45" s="13" t="str">
        <f>VLOOKUP($B45,Deals_Demo!$H:$S,11,0)</f>
        <v>08</v>
      </c>
      <c r="W45" s="13" t="str">
        <f>VLOOKUP($B45,Deals_Demo!$H:$S,12,0)</f>
        <v>Wed</v>
      </c>
      <c r="X45" s="13">
        <f t="shared" si="5"/>
        <v>-0.15400000000000003</v>
      </c>
      <c r="Y45" s="13">
        <f t="shared" si="6"/>
        <v>-0.30800000000000005</v>
      </c>
      <c r="Z45" s="13">
        <f t="shared" si="7"/>
        <v>-0.46199999999999997</v>
      </c>
      <c r="AA45" s="13">
        <f t="shared" si="8"/>
        <v>-3</v>
      </c>
    </row>
    <row r="46" spans="1:27" x14ac:dyDescent="0.25">
      <c r="A46" s="38">
        <v>45917.145243055558</v>
      </c>
      <c r="B46" s="39">
        <v>1460598446</v>
      </c>
      <c r="C46" s="40" t="s">
        <v>36</v>
      </c>
      <c r="D46" s="40" t="s">
        <v>44</v>
      </c>
      <c r="E46" s="40" t="s">
        <v>38</v>
      </c>
      <c r="F46" s="41">
        <v>3693.22</v>
      </c>
      <c r="G46" s="41">
        <v>3692.16</v>
      </c>
      <c r="H46" s="41">
        <v>3690.22</v>
      </c>
      <c r="I46" s="40" t="s">
        <v>70</v>
      </c>
      <c r="J46" s="41">
        <v>3692.18</v>
      </c>
      <c r="K46" s="41">
        <v>0</v>
      </c>
      <c r="L46" s="41">
        <v>0</v>
      </c>
      <c r="M46" s="42">
        <v>1.04</v>
      </c>
      <c r="N46" s="10" t="str">
        <f t="shared" si="0"/>
        <v>W</v>
      </c>
      <c r="O46" s="11">
        <f t="shared" si="1"/>
        <v>45917</v>
      </c>
      <c r="P46" s="12" t="str">
        <f t="shared" si="2"/>
        <v>03</v>
      </c>
      <c r="Q46" s="13" t="str">
        <f>VLOOKUP($B46,Deals_Demo!$H:$N,7,0)</f>
        <v>strategy_09.py</v>
      </c>
      <c r="R46" s="13" t="str">
        <f t="shared" si="3"/>
        <v>Wed</v>
      </c>
      <c r="S46" s="14">
        <f>VLOOKUP($B46,Deals_Demo!$H:$S,8,0)</f>
        <v>45917.145243055558</v>
      </c>
      <c r="T46" s="14">
        <f>VLOOKUP($B46,Deals_Demo!$H:$S,9,0)</f>
        <v>45917.353576388894</v>
      </c>
      <c r="U46" s="15" t="str">
        <f t="shared" si="4"/>
        <v>2025-09-17</v>
      </c>
      <c r="V46" s="13" t="str">
        <f>VLOOKUP($B46,Deals_Demo!$H:$S,11,0)</f>
        <v>08</v>
      </c>
      <c r="W46" s="13" t="str">
        <f>VLOOKUP($B46,Deals_Demo!$H:$S,12,0)</f>
        <v>Wed</v>
      </c>
      <c r="X46" s="13">
        <f t="shared" si="5"/>
        <v>0.10400000000000001</v>
      </c>
      <c r="Y46" s="13">
        <f t="shared" si="6"/>
        <v>0.20800000000000002</v>
      </c>
      <c r="Z46" s="13">
        <f t="shared" si="7"/>
        <v>0.312</v>
      </c>
      <c r="AA46" s="13">
        <f t="shared" si="8"/>
        <v>-3</v>
      </c>
    </row>
    <row r="47" spans="1:27" x14ac:dyDescent="0.25">
      <c r="A47" s="43">
        <v>45917.162141203706</v>
      </c>
      <c r="B47" s="44">
        <v>1460601729</v>
      </c>
      <c r="C47" s="45" t="s">
        <v>36</v>
      </c>
      <c r="D47" s="45" t="s">
        <v>44</v>
      </c>
      <c r="E47" s="45" t="s">
        <v>38</v>
      </c>
      <c r="F47" s="46">
        <v>3691.67</v>
      </c>
      <c r="G47" s="46">
        <v>3691.13</v>
      </c>
      <c r="H47" s="46">
        <v>3688.69</v>
      </c>
      <c r="I47" s="45" t="s">
        <v>71</v>
      </c>
      <c r="J47" s="46">
        <v>3691.14</v>
      </c>
      <c r="K47" s="46">
        <v>0</v>
      </c>
      <c r="L47" s="46">
        <v>0</v>
      </c>
      <c r="M47" s="47">
        <v>0.53</v>
      </c>
      <c r="N47" s="10" t="str">
        <f t="shared" si="0"/>
        <v>W</v>
      </c>
      <c r="O47" s="11">
        <f t="shared" si="1"/>
        <v>45917</v>
      </c>
      <c r="P47" s="12" t="str">
        <f t="shared" si="2"/>
        <v>03</v>
      </c>
      <c r="Q47" s="13" t="str">
        <f>VLOOKUP($B47,Deals_Demo!$H:$N,7,0)</f>
        <v>strategy_09_demo</v>
      </c>
      <c r="R47" s="13" t="str">
        <f t="shared" si="3"/>
        <v>Wed</v>
      </c>
      <c r="S47" s="14">
        <f>VLOOKUP($B47,Deals_Demo!$H:$S,8,0)</f>
        <v>45917.162141203706</v>
      </c>
      <c r="T47" s="14">
        <f>VLOOKUP($B47,Deals_Demo!$H:$S,9,0)</f>
        <v>45917.370474537041</v>
      </c>
      <c r="U47" s="15" t="str">
        <f t="shared" si="4"/>
        <v>2025-09-17</v>
      </c>
      <c r="V47" s="13" t="str">
        <f>VLOOKUP($B47,Deals_Demo!$H:$S,11,0)</f>
        <v>08</v>
      </c>
      <c r="W47" s="13" t="str">
        <f>VLOOKUP($B47,Deals_Demo!$H:$S,12,0)</f>
        <v>Wed</v>
      </c>
      <c r="X47" s="13">
        <f t="shared" si="5"/>
        <v>5.3000000000000005E-2</v>
      </c>
      <c r="Y47" s="13">
        <f t="shared" si="6"/>
        <v>0.10600000000000001</v>
      </c>
      <c r="Z47" s="13">
        <f t="shared" si="7"/>
        <v>0.159</v>
      </c>
      <c r="AA47" s="13">
        <f t="shared" si="8"/>
        <v>-3</v>
      </c>
    </row>
    <row r="48" spans="1:27" x14ac:dyDescent="0.25">
      <c r="A48" s="38">
        <v>45917.162152777775</v>
      </c>
      <c r="B48" s="39">
        <v>1460601730</v>
      </c>
      <c r="C48" s="40" t="s">
        <v>36</v>
      </c>
      <c r="D48" s="40" t="s">
        <v>44</v>
      </c>
      <c r="E48" s="40" t="s">
        <v>38</v>
      </c>
      <c r="F48" s="41">
        <v>3691.72</v>
      </c>
      <c r="G48" s="41">
        <v>3691.13</v>
      </c>
      <c r="H48" s="41">
        <v>3688.67</v>
      </c>
      <c r="I48" s="40" t="s">
        <v>71</v>
      </c>
      <c r="J48" s="41">
        <v>3691.14</v>
      </c>
      <c r="K48" s="41">
        <v>0</v>
      </c>
      <c r="L48" s="41">
        <v>0</v>
      </c>
      <c r="M48" s="42">
        <v>0.57999999999999996</v>
      </c>
      <c r="N48" s="10" t="str">
        <f t="shared" si="0"/>
        <v>W</v>
      </c>
      <c r="O48" s="11">
        <f t="shared" si="1"/>
        <v>45917</v>
      </c>
      <c r="P48" s="12" t="str">
        <f t="shared" si="2"/>
        <v>03</v>
      </c>
      <c r="Q48" s="13" t="str">
        <f>VLOOKUP($B48,Deals_Demo!$H:$N,7,0)</f>
        <v>strategy_07.py</v>
      </c>
      <c r="R48" s="13" t="str">
        <f t="shared" si="3"/>
        <v>Wed</v>
      </c>
      <c r="S48" s="14">
        <f>VLOOKUP($B48,Deals_Demo!$H:$S,8,0)</f>
        <v>45917.162152777775</v>
      </c>
      <c r="T48" s="14">
        <f>VLOOKUP($B48,Deals_Demo!$H:$S,9,0)</f>
        <v>45917.370486111111</v>
      </c>
      <c r="U48" s="15" t="str">
        <f t="shared" si="4"/>
        <v>2025-09-17</v>
      </c>
      <c r="V48" s="13" t="str">
        <f>VLOOKUP($B48,Deals_Demo!$H:$S,11,0)</f>
        <v>08</v>
      </c>
      <c r="W48" s="13" t="str">
        <f>VLOOKUP($B48,Deals_Demo!$H:$S,12,0)</f>
        <v>Wed</v>
      </c>
      <c r="X48" s="13">
        <f t="shared" si="5"/>
        <v>5.7999999999999996E-2</v>
      </c>
      <c r="Y48" s="13">
        <f t="shared" si="6"/>
        <v>0.11599999999999999</v>
      </c>
      <c r="Z48" s="13">
        <f t="shared" si="7"/>
        <v>0.17399999999999999</v>
      </c>
      <c r="AA48" s="13">
        <f t="shared" si="8"/>
        <v>-3</v>
      </c>
    </row>
    <row r="49" spans="1:27" x14ac:dyDescent="0.25">
      <c r="A49" s="43">
        <v>45917.162372685183</v>
      </c>
      <c r="B49" s="44">
        <v>1460601757</v>
      </c>
      <c r="C49" s="45" t="s">
        <v>36</v>
      </c>
      <c r="D49" s="45" t="s">
        <v>44</v>
      </c>
      <c r="E49" s="45" t="s">
        <v>38</v>
      </c>
      <c r="F49" s="46">
        <v>3691.95</v>
      </c>
      <c r="G49" s="46">
        <v>3691.57</v>
      </c>
      <c r="H49" s="46">
        <v>3688.95</v>
      </c>
      <c r="I49" s="45" t="s">
        <v>72</v>
      </c>
      <c r="J49" s="46">
        <v>3691.59</v>
      </c>
      <c r="K49" s="46">
        <v>0</v>
      </c>
      <c r="L49" s="46">
        <v>0</v>
      </c>
      <c r="M49" s="47">
        <v>0.36</v>
      </c>
      <c r="N49" s="10" t="str">
        <f t="shared" si="0"/>
        <v>W</v>
      </c>
      <c r="O49" s="11">
        <f t="shared" si="1"/>
        <v>45917</v>
      </c>
      <c r="P49" s="12" t="str">
        <f t="shared" si="2"/>
        <v>03</v>
      </c>
      <c r="Q49" s="13" t="str">
        <f>VLOOKUP($B49,Deals_Demo!$H:$N,7,0)</f>
        <v>strategy_09.py</v>
      </c>
      <c r="R49" s="13" t="str">
        <f t="shared" si="3"/>
        <v>Wed</v>
      </c>
      <c r="S49" s="14">
        <f>VLOOKUP($B49,Deals_Demo!$H:$S,8,0)</f>
        <v>45917.162372685183</v>
      </c>
      <c r="T49" s="14">
        <f>VLOOKUP($B49,Deals_Demo!$H:$S,9,0)</f>
        <v>45917.370706018519</v>
      </c>
      <c r="U49" s="15" t="str">
        <f t="shared" si="4"/>
        <v>2025-09-17</v>
      </c>
      <c r="V49" s="13" t="str">
        <f>VLOOKUP($B49,Deals_Demo!$H:$S,11,0)</f>
        <v>08</v>
      </c>
      <c r="W49" s="13" t="str">
        <f>VLOOKUP($B49,Deals_Demo!$H:$S,12,0)</f>
        <v>Wed</v>
      </c>
      <c r="X49" s="13">
        <f t="shared" si="5"/>
        <v>3.5999999999999997E-2</v>
      </c>
      <c r="Y49" s="13">
        <f t="shared" si="6"/>
        <v>7.1999999999999995E-2</v>
      </c>
      <c r="Z49" s="13">
        <f t="shared" si="7"/>
        <v>0.108</v>
      </c>
      <c r="AA49" s="13">
        <f t="shared" si="8"/>
        <v>-3</v>
      </c>
    </row>
    <row r="50" spans="1:27" x14ac:dyDescent="0.25">
      <c r="A50" s="38">
        <v>45917.170358796298</v>
      </c>
      <c r="B50" s="39">
        <v>1460603848</v>
      </c>
      <c r="C50" s="40" t="s">
        <v>36</v>
      </c>
      <c r="D50" s="40" t="s">
        <v>44</v>
      </c>
      <c r="E50" s="40" t="s">
        <v>38</v>
      </c>
      <c r="F50" s="41">
        <v>3690.96</v>
      </c>
      <c r="G50" s="41">
        <v>3689.14</v>
      </c>
      <c r="H50" s="41">
        <v>3687.96</v>
      </c>
      <c r="I50" s="40" t="s">
        <v>73</v>
      </c>
      <c r="J50" s="41">
        <v>3687.95</v>
      </c>
      <c r="K50" s="41">
        <v>0</v>
      </c>
      <c r="L50" s="41">
        <v>0</v>
      </c>
      <c r="M50" s="42">
        <v>3.01</v>
      </c>
      <c r="N50" s="10" t="str">
        <f t="shared" si="0"/>
        <v>W</v>
      </c>
      <c r="O50" s="11">
        <f t="shared" si="1"/>
        <v>45917</v>
      </c>
      <c r="P50" s="12" t="str">
        <f t="shared" si="2"/>
        <v>04</v>
      </c>
      <c r="Q50" s="13" t="str">
        <f>VLOOKUP($B50,Deals_Demo!$H:$N,7,0)</f>
        <v>strategy_09.py</v>
      </c>
      <c r="R50" s="13" t="str">
        <f t="shared" si="3"/>
        <v>Wed</v>
      </c>
      <c r="S50" s="14">
        <f>VLOOKUP($B50,Deals_Demo!$H:$S,8,0)</f>
        <v>45917.170358796298</v>
      </c>
      <c r="T50" s="14">
        <f>VLOOKUP($B50,Deals_Demo!$H:$S,9,0)</f>
        <v>45917.378692129634</v>
      </c>
      <c r="U50" s="15" t="str">
        <f t="shared" si="4"/>
        <v>2025-09-17</v>
      </c>
      <c r="V50" s="13" t="str">
        <f>VLOOKUP($B50,Deals_Demo!$H:$S,11,0)</f>
        <v>09</v>
      </c>
      <c r="W50" s="13" t="str">
        <f>VLOOKUP($B50,Deals_Demo!$H:$S,12,0)</f>
        <v>Wed</v>
      </c>
      <c r="X50" s="13">
        <f t="shared" si="5"/>
        <v>0.30099999999999999</v>
      </c>
      <c r="Y50" s="13">
        <f t="shared" si="6"/>
        <v>0.60199999999999998</v>
      </c>
      <c r="Z50" s="13">
        <f t="shared" si="7"/>
        <v>0.90299999999999991</v>
      </c>
      <c r="AA50" s="13">
        <f t="shared" si="8"/>
        <v>3.01</v>
      </c>
    </row>
    <row r="51" spans="1:27" x14ac:dyDescent="0.25">
      <c r="A51" s="43">
        <v>45917.17695601852</v>
      </c>
      <c r="B51" s="44">
        <v>1460605849</v>
      </c>
      <c r="C51" s="45" t="s">
        <v>36</v>
      </c>
      <c r="D51" s="45" t="s">
        <v>44</v>
      </c>
      <c r="E51" s="45" t="s">
        <v>38</v>
      </c>
      <c r="F51" s="46">
        <v>3690.95</v>
      </c>
      <c r="G51" s="46">
        <v>3689.14</v>
      </c>
      <c r="H51" s="46">
        <v>3687.95</v>
      </c>
      <c r="I51" s="45" t="s">
        <v>73</v>
      </c>
      <c r="J51" s="46">
        <v>3687.95</v>
      </c>
      <c r="K51" s="46">
        <v>0</v>
      </c>
      <c r="L51" s="46">
        <v>0</v>
      </c>
      <c r="M51" s="47">
        <v>3</v>
      </c>
      <c r="N51" s="10" t="str">
        <f t="shared" si="0"/>
        <v>W</v>
      </c>
      <c r="O51" s="11">
        <f t="shared" si="1"/>
        <v>45917</v>
      </c>
      <c r="P51" s="12" t="str">
        <f t="shared" si="2"/>
        <v>04</v>
      </c>
      <c r="Q51" s="13" t="str">
        <f>VLOOKUP($B51,Deals_Demo!$H:$N,7,0)</f>
        <v>strategy_07.py</v>
      </c>
      <c r="R51" s="13" t="str">
        <f t="shared" si="3"/>
        <v>Wed</v>
      </c>
      <c r="S51" s="14">
        <f>VLOOKUP($B51,Deals_Demo!$H:$S,8,0)</f>
        <v>45917.17695601852</v>
      </c>
      <c r="T51" s="14">
        <f>VLOOKUP($B51,Deals_Demo!$H:$S,9,0)</f>
        <v>45917.385289351856</v>
      </c>
      <c r="U51" s="15" t="str">
        <f t="shared" si="4"/>
        <v>2025-09-17</v>
      </c>
      <c r="V51" s="13" t="str">
        <f>VLOOKUP($B51,Deals_Demo!$H:$S,11,0)</f>
        <v>09</v>
      </c>
      <c r="W51" s="13" t="str">
        <f>VLOOKUP($B51,Deals_Demo!$H:$S,12,0)</f>
        <v>Wed</v>
      </c>
      <c r="X51" s="13">
        <f t="shared" si="5"/>
        <v>0.30000000000000004</v>
      </c>
      <c r="Y51" s="13">
        <f t="shared" si="6"/>
        <v>0.60000000000000009</v>
      </c>
      <c r="Z51" s="13">
        <f t="shared" si="7"/>
        <v>0.89999999999999991</v>
      </c>
      <c r="AA51" s="13">
        <f t="shared" si="8"/>
        <v>3</v>
      </c>
    </row>
    <row r="52" spans="1:27" x14ac:dyDescent="0.25">
      <c r="A52" s="38">
        <v>45917.17696759259</v>
      </c>
      <c r="B52" s="39">
        <v>1460605850</v>
      </c>
      <c r="C52" s="40" t="s">
        <v>36</v>
      </c>
      <c r="D52" s="40" t="s">
        <v>44</v>
      </c>
      <c r="E52" s="40" t="s">
        <v>38</v>
      </c>
      <c r="F52" s="41">
        <v>3690.95</v>
      </c>
      <c r="G52" s="41">
        <v>3689.14</v>
      </c>
      <c r="H52" s="41">
        <v>3687.95</v>
      </c>
      <c r="I52" s="40" t="s">
        <v>73</v>
      </c>
      <c r="J52" s="41">
        <v>3687.95</v>
      </c>
      <c r="K52" s="41">
        <v>0</v>
      </c>
      <c r="L52" s="41">
        <v>0</v>
      </c>
      <c r="M52" s="42">
        <v>3</v>
      </c>
      <c r="N52" s="10" t="str">
        <f t="shared" si="0"/>
        <v>W</v>
      </c>
      <c r="O52" s="11">
        <f t="shared" si="1"/>
        <v>45917</v>
      </c>
      <c r="P52" s="12" t="str">
        <f t="shared" si="2"/>
        <v>04</v>
      </c>
      <c r="Q52" s="13" t="str">
        <f>VLOOKUP($B52,Deals_Demo!$H:$N,7,0)</f>
        <v>strategy_09_demo</v>
      </c>
      <c r="R52" s="13" t="str">
        <f t="shared" si="3"/>
        <v>Wed</v>
      </c>
      <c r="S52" s="14">
        <f>VLOOKUP($B52,Deals_Demo!$H:$S,8,0)</f>
        <v>45917.17696759259</v>
      </c>
      <c r="T52" s="14">
        <f>VLOOKUP($B52,Deals_Demo!$H:$S,9,0)</f>
        <v>45917.385300925926</v>
      </c>
      <c r="U52" s="15" t="str">
        <f t="shared" si="4"/>
        <v>2025-09-17</v>
      </c>
      <c r="V52" s="13" t="str">
        <f>VLOOKUP($B52,Deals_Demo!$H:$S,11,0)</f>
        <v>09</v>
      </c>
      <c r="W52" s="13" t="str">
        <f>VLOOKUP($B52,Deals_Demo!$H:$S,12,0)</f>
        <v>Wed</v>
      </c>
      <c r="X52" s="13">
        <f t="shared" si="5"/>
        <v>0.30000000000000004</v>
      </c>
      <c r="Y52" s="13">
        <f t="shared" si="6"/>
        <v>0.60000000000000009</v>
      </c>
      <c r="Z52" s="13">
        <f t="shared" si="7"/>
        <v>0.89999999999999991</v>
      </c>
      <c r="AA52" s="13">
        <f t="shared" si="8"/>
        <v>3</v>
      </c>
    </row>
    <row r="53" spans="1:27" x14ac:dyDescent="0.25">
      <c r="A53" s="43">
        <v>45917.193969907406</v>
      </c>
      <c r="B53" s="44">
        <v>1460617423</v>
      </c>
      <c r="C53" s="45" t="s">
        <v>36</v>
      </c>
      <c r="D53" s="45" t="s">
        <v>44</v>
      </c>
      <c r="E53" s="45" t="s">
        <v>38</v>
      </c>
      <c r="F53" s="46">
        <v>3680.26</v>
      </c>
      <c r="G53" s="46">
        <v>3679.73</v>
      </c>
      <c r="H53" s="46">
        <v>3677.23</v>
      </c>
      <c r="I53" s="45" t="s">
        <v>74</v>
      </c>
      <c r="J53" s="46">
        <v>3677.22</v>
      </c>
      <c r="K53" s="46">
        <v>0</v>
      </c>
      <c r="L53" s="46">
        <v>0</v>
      </c>
      <c r="M53" s="47">
        <v>3.04</v>
      </c>
      <c r="N53" s="10" t="str">
        <f t="shared" si="0"/>
        <v>W</v>
      </c>
      <c r="O53" s="11">
        <f t="shared" si="1"/>
        <v>45917</v>
      </c>
      <c r="P53" s="12" t="str">
        <f t="shared" si="2"/>
        <v>04</v>
      </c>
      <c r="Q53" s="13" t="str">
        <f>VLOOKUP($B53,Deals_Demo!$H:$N,7,0)</f>
        <v>strategy_09_demo</v>
      </c>
      <c r="R53" s="13" t="str">
        <f t="shared" si="3"/>
        <v>Wed</v>
      </c>
      <c r="S53" s="14">
        <f>VLOOKUP($B53,Deals_Demo!$H:$S,8,0)</f>
        <v>45917.193969907406</v>
      </c>
      <c r="T53" s="14">
        <f>VLOOKUP($B53,Deals_Demo!$H:$S,9,0)</f>
        <v>45917.402303240742</v>
      </c>
      <c r="U53" s="15" t="str">
        <f t="shared" si="4"/>
        <v>2025-09-17</v>
      </c>
      <c r="V53" s="13" t="str">
        <f>VLOOKUP($B53,Deals_Demo!$H:$S,11,0)</f>
        <v>09</v>
      </c>
      <c r="W53" s="13" t="str">
        <f>VLOOKUP($B53,Deals_Demo!$H:$S,12,0)</f>
        <v>Wed</v>
      </c>
      <c r="X53" s="13">
        <f t="shared" si="5"/>
        <v>0.30400000000000005</v>
      </c>
      <c r="Y53" s="13">
        <f t="shared" si="6"/>
        <v>0.6080000000000001</v>
      </c>
      <c r="Z53" s="13">
        <f t="shared" si="7"/>
        <v>0.91199999999999992</v>
      </c>
      <c r="AA53" s="13">
        <f t="shared" si="8"/>
        <v>3.04</v>
      </c>
    </row>
    <row r="54" spans="1:27" x14ac:dyDescent="0.25">
      <c r="A54" s="38">
        <v>45917.19871527778</v>
      </c>
      <c r="B54" s="39">
        <v>1460620058</v>
      </c>
      <c r="C54" s="40" t="s">
        <v>36</v>
      </c>
      <c r="D54" s="40" t="s">
        <v>44</v>
      </c>
      <c r="E54" s="40" t="s">
        <v>38</v>
      </c>
      <c r="F54" s="41">
        <v>3678.58</v>
      </c>
      <c r="G54" s="41">
        <v>3678.19</v>
      </c>
      <c r="H54" s="41">
        <v>3675.59</v>
      </c>
      <c r="I54" s="40" t="s">
        <v>75</v>
      </c>
      <c r="J54" s="41">
        <v>3678.28</v>
      </c>
      <c r="K54" s="41">
        <v>0</v>
      </c>
      <c r="L54" s="41">
        <v>0</v>
      </c>
      <c r="M54" s="42">
        <v>0.3</v>
      </c>
      <c r="N54" s="10" t="str">
        <f t="shared" si="0"/>
        <v>W</v>
      </c>
      <c r="O54" s="11">
        <f t="shared" si="1"/>
        <v>45917</v>
      </c>
      <c r="P54" s="12" t="str">
        <f t="shared" si="2"/>
        <v>04</v>
      </c>
      <c r="Q54" s="13" t="str">
        <f>VLOOKUP($B54,Deals_Demo!$H:$N,7,0)</f>
        <v>strategy_09_demo</v>
      </c>
      <c r="R54" s="13" t="str">
        <f t="shared" si="3"/>
        <v>Wed</v>
      </c>
      <c r="S54" s="14">
        <f>VLOOKUP($B54,Deals_Demo!$H:$S,8,0)</f>
        <v>45917.19871527778</v>
      </c>
      <c r="T54" s="14">
        <f>VLOOKUP($B54,Deals_Demo!$H:$S,9,0)</f>
        <v>45917.407048611116</v>
      </c>
      <c r="U54" s="15" t="str">
        <f t="shared" si="4"/>
        <v>2025-09-17</v>
      </c>
      <c r="V54" s="13" t="str">
        <f>VLOOKUP($B54,Deals_Demo!$H:$S,11,0)</f>
        <v>09</v>
      </c>
      <c r="W54" s="13" t="str">
        <f>VLOOKUP($B54,Deals_Demo!$H:$S,12,0)</f>
        <v>Wed</v>
      </c>
      <c r="X54" s="13">
        <f t="shared" si="5"/>
        <v>0.03</v>
      </c>
      <c r="Y54" s="13">
        <f t="shared" si="6"/>
        <v>0.06</v>
      </c>
      <c r="Z54" s="13">
        <f t="shared" si="7"/>
        <v>0.09</v>
      </c>
      <c r="AA54" s="13">
        <f t="shared" si="8"/>
        <v>-3</v>
      </c>
    </row>
    <row r="55" spans="1:27" x14ac:dyDescent="0.25">
      <c r="A55" s="43">
        <v>45917.202303240738</v>
      </c>
      <c r="B55" s="44">
        <v>1460622179</v>
      </c>
      <c r="C55" s="45" t="s">
        <v>36</v>
      </c>
      <c r="D55" s="45" t="s">
        <v>44</v>
      </c>
      <c r="E55" s="45" t="s">
        <v>38</v>
      </c>
      <c r="F55" s="46">
        <v>3678.35</v>
      </c>
      <c r="G55" s="46">
        <v>3677.78</v>
      </c>
      <c r="H55" s="46">
        <v>3675.35</v>
      </c>
      <c r="I55" s="45" t="s">
        <v>76</v>
      </c>
      <c r="J55" s="46">
        <v>3677.93</v>
      </c>
      <c r="K55" s="46">
        <v>0</v>
      </c>
      <c r="L55" s="46">
        <v>0</v>
      </c>
      <c r="M55" s="47">
        <v>0.42</v>
      </c>
      <c r="N55" s="10" t="str">
        <f t="shared" si="0"/>
        <v>W</v>
      </c>
      <c r="O55" s="11">
        <f t="shared" si="1"/>
        <v>45917</v>
      </c>
      <c r="P55" s="12" t="str">
        <f t="shared" si="2"/>
        <v>04</v>
      </c>
      <c r="Q55" s="13" t="str">
        <f>VLOOKUP($B55,Deals_Demo!$H:$N,7,0)</f>
        <v>strategy_09_demo</v>
      </c>
      <c r="R55" s="13" t="str">
        <f t="shared" si="3"/>
        <v>Wed</v>
      </c>
      <c r="S55" s="14">
        <f>VLOOKUP($B55,Deals_Demo!$H:$S,8,0)</f>
        <v>45917.202303240738</v>
      </c>
      <c r="T55" s="14">
        <f>VLOOKUP($B55,Deals_Demo!$H:$S,9,0)</f>
        <v>45917.410636574074</v>
      </c>
      <c r="U55" s="15" t="str">
        <f t="shared" si="4"/>
        <v>2025-09-17</v>
      </c>
      <c r="V55" s="13" t="str">
        <f>VLOOKUP($B55,Deals_Demo!$H:$S,11,0)</f>
        <v>09</v>
      </c>
      <c r="W55" s="13" t="str">
        <f>VLOOKUP($B55,Deals_Demo!$H:$S,12,0)</f>
        <v>Wed</v>
      </c>
      <c r="X55" s="13">
        <f t="shared" si="5"/>
        <v>4.2000000000000003E-2</v>
      </c>
      <c r="Y55" s="13">
        <f t="shared" si="6"/>
        <v>8.4000000000000005E-2</v>
      </c>
      <c r="Z55" s="13">
        <f t="shared" si="7"/>
        <v>0.126</v>
      </c>
      <c r="AA55" s="13">
        <f t="shared" si="8"/>
        <v>-3</v>
      </c>
    </row>
    <row r="56" spans="1:27" x14ac:dyDescent="0.25">
      <c r="A56" s="38">
        <v>45917.211446759262</v>
      </c>
      <c r="B56" s="39">
        <v>1460624889</v>
      </c>
      <c r="C56" s="40" t="s">
        <v>36</v>
      </c>
      <c r="D56" s="40" t="s">
        <v>44</v>
      </c>
      <c r="E56" s="40" t="s">
        <v>38</v>
      </c>
      <c r="F56" s="41">
        <v>3678.9</v>
      </c>
      <c r="G56" s="41">
        <v>3678.67</v>
      </c>
      <c r="H56" s="41">
        <v>3675.9</v>
      </c>
      <c r="I56" s="40" t="s">
        <v>77</v>
      </c>
      <c r="J56" s="41">
        <v>3678.68</v>
      </c>
      <c r="K56" s="41">
        <v>0</v>
      </c>
      <c r="L56" s="41">
        <v>0</v>
      </c>
      <c r="M56" s="42">
        <v>0.22</v>
      </c>
      <c r="N56" s="10" t="str">
        <f t="shared" si="0"/>
        <v>W</v>
      </c>
      <c r="O56" s="11">
        <f t="shared" si="1"/>
        <v>45917</v>
      </c>
      <c r="P56" s="12" t="str">
        <f t="shared" si="2"/>
        <v>05</v>
      </c>
      <c r="Q56" s="13" t="str">
        <f>VLOOKUP($B56,Deals_Demo!$H:$N,7,0)</f>
        <v>strategy_07.py</v>
      </c>
      <c r="R56" s="13" t="str">
        <f t="shared" si="3"/>
        <v>Wed</v>
      </c>
      <c r="S56" s="14">
        <f>VLOOKUP($B56,Deals_Demo!$H:$S,8,0)</f>
        <v>45917.211446759262</v>
      </c>
      <c r="T56" s="14">
        <f>VLOOKUP($B56,Deals_Demo!$H:$S,9,0)</f>
        <v>45917.419780092598</v>
      </c>
      <c r="U56" s="15" t="str">
        <f t="shared" si="4"/>
        <v>2025-09-17</v>
      </c>
      <c r="V56" s="13" t="str">
        <f>VLOOKUP($B56,Deals_Demo!$H:$S,11,0)</f>
        <v>10</v>
      </c>
      <c r="W56" s="13" t="str">
        <f>VLOOKUP($B56,Deals_Demo!$H:$S,12,0)</f>
        <v>Wed</v>
      </c>
      <c r="X56" s="13">
        <f t="shared" si="5"/>
        <v>2.2000000000000002E-2</v>
      </c>
      <c r="Y56" s="13">
        <f t="shared" si="6"/>
        <v>4.4000000000000004E-2</v>
      </c>
      <c r="Z56" s="13">
        <f t="shared" si="7"/>
        <v>6.6000000000000003E-2</v>
      </c>
      <c r="AA56" s="13">
        <f t="shared" si="8"/>
        <v>-3</v>
      </c>
    </row>
    <row r="57" spans="1:27" x14ac:dyDescent="0.25">
      <c r="A57" s="43">
        <v>45917.214803240742</v>
      </c>
      <c r="B57" s="44">
        <v>1460625847</v>
      </c>
      <c r="C57" s="45" t="s">
        <v>36</v>
      </c>
      <c r="D57" s="45" t="s">
        <v>44</v>
      </c>
      <c r="E57" s="45" t="s">
        <v>38</v>
      </c>
      <c r="F57" s="46">
        <v>3678.36</v>
      </c>
      <c r="G57" s="46">
        <v>3677.83</v>
      </c>
      <c r="H57" s="46">
        <v>3675.34</v>
      </c>
      <c r="I57" s="45" t="s">
        <v>76</v>
      </c>
      <c r="J57" s="46">
        <v>3677.93</v>
      </c>
      <c r="K57" s="46">
        <v>0</v>
      </c>
      <c r="L57" s="46">
        <v>0</v>
      </c>
      <c r="M57" s="47">
        <v>0.43</v>
      </c>
      <c r="N57" s="10" t="str">
        <f t="shared" si="0"/>
        <v>W</v>
      </c>
      <c r="O57" s="11">
        <f t="shared" si="1"/>
        <v>45917</v>
      </c>
      <c r="P57" s="12" t="str">
        <f t="shared" si="2"/>
        <v>05</v>
      </c>
      <c r="Q57" s="13" t="str">
        <f>VLOOKUP($B57,Deals_Demo!$H:$N,7,0)</f>
        <v>strategy_09.py</v>
      </c>
      <c r="R57" s="13" t="str">
        <f t="shared" si="3"/>
        <v>Wed</v>
      </c>
      <c r="S57" s="14">
        <f>VLOOKUP($B57,Deals_Demo!$H:$S,8,0)</f>
        <v>45917.214803240742</v>
      </c>
      <c r="T57" s="14">
        <f>VLOOKUP($B57,Deals_Demo!$H:$S,9,0)</f>
        <v>45917.423136574078</v>
      </c>
      <c r="U57" s="15" t="str">
        <f t="shared" si="4"/>
        <v>2025-09-17</v>
      </c>
      <c r="V57" s="13" t="str">
        <f>VLOOKUP($B57,Deals_Demo!$H:$S,11,0)</f>
        <v>10</v>
      </c>
      <c r="W57" s="13" t="str">
        <f>VLOOKUP($B57,Deals_Demo!$H:$S,12,0)</f>
        <v>Wed</v>
      </c>
      <c r="X57" s="13">
        <f t="shared" si="5"/>
        <v>4.3000000000000003E-2</v>
      </c>
      <c r="Y57" s="13">
        <f t="shared" si="6"/>
        <v>8.6000000000000007E-2</v>
      </c>
      <c r="Z57" s="13">
        <f t="shared" si="7"/>
        <v>0.129</v>
      </c>
      <c r="AA57" s="13">
        <f t="shared" si="8"/>
        <v>-3</v>
      </c>
    </row>
    <row r="58" spans="1:27" x14ac:dyDescent="0.25">
      <c r="A58" s="38">
        <v>45917.214803240742</v>
      </c>
      <c r="B58" s="39">
        <v>1460625848</v>
      </c>
      <c r="C58" s="40" t="s">
        <v>36</v>
      </c>
      <c r="D58" s="40" t="s">
        <v>44</v>
      </c>
      <c r="E58" s="40" t="s">
        <v>38</v>
      </c>
      <c r="F58" s="41">
        <v>3678.36</v>
      </c>
      <c r="G58" s="41">
        <v>3677.8</v>
      </c>
      <c r="H58" s="41">
        <v>3675.36</v>
      </c>
      <c r="I58" s="40" t="s">
        <v>76</v>
      </c>
      <c r="J58" s="41">
        <v>3677.93</v>
      </c>
      <c r="K58" s="41">
        <v>0</v>
      </c>
      <c r="L58" s="41">
        <v>0</v>
      </c>
      <c r="M58" s="42">
        <v>0.43</v>
      </c>
      <c r="N58" s="10" t="str">
        <f t="shared" si="0"/>
        <v>W</v>
      </c>
      <c r="O58" s="11">
        <f t="shared" si="1"/>
        <v>45917</v>
      </c>
      <c r="P58" s="12" t="str">
        <f t="shared" si="2"/>
        <v>05</v>
      </c>
      <c r="Q58" s="13" t="str">
        <f>VLOOKUP($B58,Deals_Demo!$H:$N,7,0)</f>
        <v>strategy_07.py</v>
      </c>
      <c r="R58" s="13" t="str">
        <f t="shared" si="3"/>
        <v>Wed</v>
      </c>
      <c r="S58" s="14">
        <f>VLOOKUP($B58,Deals_Demo!$H:$S,8,0)</f>
        <v>45917.214803240742</v>
      </c>
      <c r="T58" s="14">
        <f>VLOOKUP($B58,Deals_Demo!$H:$S,9,0)</f>
        <v>45917.423136574078</v>
      </c>
      <c r="U58" s="15" t="str">
        <f t="shared" si="4"/>
        <v>2025-09-17</v>
      </c>
      <c r="V58" s="13" t="str">
        <f>VLOOKUP($B58,Deals_Demo!$H:$S,11,0)</f>
        <v>10</v>
      </c>
      <c r="W58" s="13" t="str">
        <f>VLOOKUP($B58,Deals_Demo!$H:$S,12,0)</f>
        <v>Wed</v>
      </c>
      <c r="X58" s="13">
        <f t="shared" si="5"/>
        <v>4.3000000000000003E-2</v>
      </c>
      <c r="Y58" s="13">
        <f t="shared" si="6"/>
        <v>8.6000000000000007E-2</v>
      </c>
      <c r="Z58" s="13">
        <f t="shared" si="7"/>
        <v>0.129</v>
      </c>
      <c r="AA58" s="13">
        <f t="shared" si="8"/>
        <v>-3</v>
      </c>
    </row>
    <row r="59" spans="1:27" x14ac:dyDescent="0.25">
      <c r="A59" s="43">
        <v>45917.216423611113</v>
      </c>
      <c r="B59" s="44">
        <v>1460626782</v>
      </c>
      <c r="C59" s="45" t="s">
        <v>36</v>
      </c>
      <c r="D59" s="45" t="s">
        <v>44</v>
      </c>
      <c r="E59" s="45" t="s">
        <v>38</v>
      </c>
      <c r="F59" s="46">
        <v>3677.68</v>
      </c>
      <c r="G59" s="46">
        <v>3680.7</v>
      </c>
      <c r="H59" s="46">
        <v>3674.7</v>
      </c>
      <c r="I59" s="45" t="s">
        <v>78</v>
      </c>
      <c r="J59" s="46">
        <v>3680.71</v>
      </c>
      <c r="K59" s="46">
        <v>0</v>
      </c>
      <c r="L59" s="46">
        <v>0</v>
      </c>
      <c r="M59" s="47">
        <v>-3.03</v>
      </c>
      <c r="N59" s="10" t="str">
        <f t="shared" si="0"/>
        <v>L</v>
      </c>
      <c r="O59" s="11">
        <f t="shared" si="1"/>
        <v>45917</v>
      </c>
      <c r="P59" s="12" t="str">
        <f t="shared" si="2"/>
        <v>05</v>
      </c>
      <c r="Q59" s="13" t="str">
        <f>VLOOKUP($B59,Deals_Demo!$H:$N,7,0)</f>
        <v>strategy_09_demo</v>
      </c>
      <c r="R59" s="13" t="str">
        <f t="shared" si="3"/>
        <v>Wed</v>
      </c>
      <c r="S59" s="14">
        <f>VLOOKUP($B59,Deals_Demo!$H:$S,8,0)</f>
        <v>45917.216423611113</v>
      </c>
      <c r="T59" s="14">
        <f>VLOOKUP($B59,Deals_Demo!$H:$S,9,0)</f>
        <v>45917.424756944449</v>
      </c>
      <c r="U59" s="15" t="str">
        <f t="shared" si="4"/>
        <v>2025-09-17</v>
      </c>
      <c r="V59" s="13" t="str">
        <f>VLOOKUP($B59,Deals_Demo!$H:$S,11,0)</f>
        <v>10</v>
      </c>
      <c r="W59" s="13" t="str">
        <f>VLOOKUP($B59,Deals_Demo!$H:$S,12,0)</f>
        <v>Wed</v>
      </c>
      <c r="X59" s="13">
        <f t="shared" si="5"/>
        <v>-0.30299999999999999</v>
      </c>
      <c r="Y59" s="13">
        <f t="shared" si="6"/>
        <v>-0.60599999999999998</v>
      </c>
      <c r="Z59" s="13">
        <f t="shared" si="7"/>
        <v>-0.90899999999999992</v>
      </c>
      <c r="AA59" s="13">
        <f t="shared" si="8"/>
        <v>-3</v>
      </c>
    </row>
    <row r="60" spans="1:27" x14ac:dyDescent="0.25">
      <c r="A60" s="38">
        <v>45917.216539351852</v>
      </c>
      <c r="B60" s="39">
        <v>1460626830</v>
      </c>
      <c r="C60" s="40" t="s">
        <v>36</v>
      </c>
      <c r="D60" s="40" t="s">
        <v>44</v>
      </c>
      <c r="E60" s="40" t="s">
        <v>38</v>
      </c>
      <c r="F60" s="41">
        <v>3678.04</v>
      </c>
      <c r="G60" s="41">
        <v>3679.54</v>
      </c>
      <c r="H60" s="41">
        <v>3675.04</v>
      </c>
      <c r="I60" s="40" t="s">
        <v>79</v>
      </c>
      <c r="J60" s="41">
        <v>3679.64</v>
      </c>
      <c r="K60" s="41">
        <v>0</v>
      </c>
      <c r="L60" s="41">
        <v>0</v>
      </c>
      <c r="M60" s="42">
        <v>-1.6</v>
      </c>
      <c r="N60" s="10" t="str">
        <f t="shared" si="0"/>
        <v>L</v>
      </c>
      <c r="O60" s="11">
        <f t="shared" si="1"/>
        <v>45917</v>
      </c>
      <c r="P60" s="12" t="str">
        <f t="shared" si="2"/>
        <v>05</v>
      </c>
      <c r="Q60" s="13" t="str">
        <f>VLOOKUP($B60,Deals_Demo!$H:$N,7,0)</f>
        <v>strategy_09.py</v>
      </c>
      <c r="R60" s="13" t="str">
        <f t="shared" si="3"/>
        <v>Wed</v>
      </c>
      <c r="S60" s="14">
        <f>VLOOKUP($B60,Deals_Demo!$H:$S,8,0)</f>
        <v>45917.216539351852</v>
      </c>
      <c r="T60" s="14">
        <f>VLOOKUP($B60,Deals_Demo!$H:$S,9,0)</f>
        <v>45917.424872685187</v>
      </c>
      <c r="U60" s="15" t="str">
        <f t="shared" si="4"/>
        <v>2025-09-17</v>
      </c>
      <c r="V60" s="13" t="str">
        <f>VLOOKUP($B60,Deals_Demo!$H:$S,11,0)</f>
        <v>10</v>
      </c>
      <c r="W60" s="13" t="str">
        <f>VLOOKUP($B60,Deals_Demo!$H:$S,12,0)</f>
        <v>Wed</v>
      </c>
      <c r="X60" s="13">
        <f t="shared" si="5"/>
        <v>-0.16000000000000003</v>
      </c>
      <c r="Y60" s="13">
        <f t="shared" si="6"/>
        <v>-0.32000000000000006</v>
      </c>
      <c r="Z60" s="13">
        <f t="shared" si="7"/>
        <v>-0.48</v>
      </c>
      <c r="AA60" s="13">
        <f t="shared" si="8"/>
        <v>-3</v>
      </c>
    </row>
    <row r="61" spans="1:27" x14ac:dyDescent="0.25">
      <c r="A61" s="43">
        <v>45917.216539351852</v>
      </c>
      <c r="B61" s="44">
        <v>1460626832</v>
      </c>
      <c r="C61" s="45" t="s">
        <v>36</v>
      </c>
      <c r="D61" s="45" t="s">
        <v>44</v>
      </c>
      <c r="E61" s="45" t="s">
        <v>38</v>
      </c>
      <c r="F61" s="46">
        <v>3678.04</v>
      </c>
      <c r="G61" s="46">
        <v>3679.54</v>
      </c>
      <c r="H61" s="46">
        <v>3675.04</v>
      </c>
      <c r="I61" s="45" t="s">
        <v>79</v>
      </c>
      <c r="J61" s="46">
        <v>3679.64</v>
      </c>
      <c r="K61" s="46">
        <v>0</v>
      </c>
      <c r="L61" s="46">
        <v>0</v>
      </c>
      <c r="M61" s="47">
        <v>-1.6</v>
      </c>
      <c r="N61" s="10" t="str">
        <f t="shared" si="0"/>
        <v>L</v>
      </c>
      <c r="O61" s="11">
        <f t="shared" si="1"/>
        <v>45917</v>
      </c>
      <c r="P61" s="12" t="str">
        <f t="shared" si="2"/>
        <v>05</v>
      </c>
      <c r="Q61" s="13" t="str">
        <f>VLOOKUP($B61,Deals_Demo!$H:$N,7,0)</f>
        <v>strategy_07.py</v>
      </c>
      <c r="R61" s="13" t="str">
        <f t="shared" si="3"/>
        <v>Wed</v>
      </c>
      <c r="S61" s="14">
        <f>VLOOKUP($B61,Deals_Demo!$H:$S,8,0)</f>
        <v>45917.216539351852</v>
      </c>
      <c r="T61" s="14">
        <f>VLOOKUP($B61,Deals_Demo!$H:$S,9,0)</f>
        <v>45917.424872685187</v>
      </c>
      <c r="U61" s="15" t="str">
        <f t="shared" si="4"/>
        <v>2025-09-17</v>
      </c>
      <c r="V61" s="13" t="str">
        <f>VLOOKUP($B61,Deals_Demo!$H:$S,11,0)</f>
        <v>10</v>
      </c>
      <c r="W61" s="13" t="str">
        <f>VLOOKUP($B61,Deals_Demo!$H:$S,12,0)</f>
        <v>Wed</v>
      </c>
      <c r="X61" s="13">
        <f t="shared" si="5"/>
        <v>-0.16000000000000003</v>
      </c>
      <c r="Y61" s="13">
        <f t="shared" si="6"/>
        <v>-0.32000000000000006</v>
      </c>
      <c r="Z61" s="13">
        <f t="shared" si="7"/>
        <v>-0.48</v>
      </c>
      <c r="AA61" s="13">
        <f t="shared" si="8"/>
        <v>-3</v>
      </c>
    </row>
    <row r="62" spans="1:27" x14ac:dyDescent="0.25">
      <c r="A62" s="38">
        <v>45917.221516203703</v>
      </c>
      <c r="B62" s="39">
        <v>1460628830</v>
      </c>
      <c r="C62" s="40" t="s">
        <v>36</v>
      </c>
      <c r="D62" s="40" t="s">
        <v>37</v>
      </c>
      <c r="E62" s="40" t="s">
        <v>38</v>
      </c>
      <c r="F62" s="41">
        <v>3679.99</v>
      </c>
      <c r="G62" s="41">
        <v>3678.46</v>
      </c>
      <c r="H62" s="41">
        <v>3682.96</v>
      </c>
      <c r="I62" s="40" t="s">
        <v>80</v>
      </c>
      <c r="J62" s="41">
        <v>3678.31</v>
      </c>
      <c r="K62" s="41">
        <v>0</v>
      </c>
      <c r="L62" s="41">
        <v>0</v>
      </c>
      <c r="M62" s="42">
        <v>-1.68</v>
      </c>
      <c r="N62" s="10" t="str">
        <f t="shared" si="0"/>
        <v>L</v>
      </c>
      <c r="O62" s="11">
        <f t="shared" si="1"/>
        <v>45917</v>
      </c>
      <c r="P62" s="12" t="str">
        <f t="shared" si="2"/>
        <v>05</v>
      </c>
      <c r="Q62" s="13" t="str">
        <f>VLOOKUP($B62,Deals_Demo!$H:$N,7,0)</f>
        <v>strategy_09.py</v>
      </c>
      <c r="R62" s="13" t="str">
        <f t="shared" si="3"/>
        <v>Wed</v>
      </c>
      <c r="S62" s="14">
        <f>VLOOKUP($B62,Deals_Demo!$H:$S,8,0)</f>
        <v>45917.221516203703</v>
      </c>
      <c r="T62" s="14">
        <f>VLOOKUP($B62,Deals_Demo!$H:$S,9,0)</f>
        <v>45917.429849537039</v>
      </c>
      <c r="U62" s="15" t="str">
        <f t="shared" si="4"/>
        <v>2025-09-17</v>
      </c>
      <c r="V62" s="13" t="str">
        <f>VLOOKUP($B62,Deals_Demo!$H:$S,11,0)</f>
        <v>10</v>
      </c>
      <c r="W62" s="13" t="str">
        <f>VLOOKUP($B62,Deals_Demo!$H:$S,12,0)</f>
        <v>Wed</v>
      </c>
      <c r="X62" s="13">
        <f t="shared" si="5"/>
        <v>-0.16800000000000001</v>
      </c>
      <c r="Y62" s="13">
        <f t="shared" si="6"/>
        <v>-0.33600000000000002</v>
      </c>
      <c r="Z62" s="13">
        <f t="shared" si="7"/>
        <v>-0.504</v>
      </c>
      <c r="AA62" s="13">
        <f t="shared" si="8"/>
        <v>-3</v>
      </c>
    </row>
    <row r="63" spans="1:27" x14ac:dyDescent="0.25">
      <c r="A63" s="43">
        <v>45917.221631944441</v>
      </c>
      <c r="B63" s="44">
        <v>1460628911</v>
      </c>
      <c r="C63" s="45" t="s">
        <v>36</v>
      </c>
      <c r="D63" s="45" t="s">
        <v>37</v>
      </c>
      <c r="E63" s="45" t="s">
        <v>38</v>
      </c>
      <c r="F63" s="46">
        <v>3680.16</v>
      </c>
      <c r="G63" s="46">
        <v>3677.16</v>
      </c>
      <c r="H63" s="46">
        <v>3683.16</v>
      </c>
      <c r="I63" s="45" t="s">
        <v>81</v>
      </c>
      <c r="J63" s="46">
        <v>3677.16</v>
      </c>
      <c r="K63" s="46">
        <v>0</v>
      </c>
      <c r="L63" s="46">
        <v>0</v>
      </c>
      <c r="M63" s="47">
        <v>-3</v>
      </c>
      <c r="N63" s="10" t="str">
        <f t="shared" si="0"/>
        <v>L</v>
      </c>
      <c r="O63" s="11">
        <f t="shared" si="1"/>
        <v>45917</v>
      </c>
      <c r="P63" s="12" t="str">
        <f t="shared" si="2"/>
        <v>05</v>
      </c>
      <c r="Q63" s="13" t="str">
        <f>VLOOKUP($B63,Deals_Demo!$H:$N,7,0)</f>
        <v>strategy_09_demo</v>
      </c>
      <c r="R63" s="13" t="str">
        <f t="shared" si="3"/>
        <v>Wed</v>
      </c>
      <c r="S63" s="14">
        <f>VLOOKUP($B63,Deals_Demo!$H:$S,8,0)</f>
        <v>45917.221631944441</v>
      </c>
      <c r="T63" s="14">
        <f>VLOOKUP($B63,Deals_Demo!$H:$S,9,0)</f>
        <v>45917.429965277777</v>
      </c>
      <c r="U63" s="15" t="str">
        <f t="shared" si="4"/>
        <v>2025-09-17</v>
      </c>
      <c r="V63" s="13" t="str">
        <f>VLOOKUP($B63,Deals_Demo!$H:$S,11,0)</f>
        <v>10</v>
      </c>
      <c r="W63" s="13" t="str">
        <f>VLOOKUP($B63,Deals_Demo!$H:$S,12,0)</f>
        <v>Wed</v>
      </c>
      <c r="X63" s="13">
        <f t="shared" si="5"/>
        <v>-0.30000000000000004</v>
      </c>
      <c r="Y63" s="13">
        <f t="shared" si="6"/>
        <v>-0.60000000000000009</v>
      </c>
      <c r="Z63" s="13">
        <f t="shared" si="7"/>
        <v>-0.89999999999999991</v>
      </c>
      <c r="AA63" s="13">
        <f t="shared" si="8"/>
        <v>-3</v>
      </c>
    </row>
    <row r="64" spans="1:27" x14ac:dyDescent="0.25">
      <c r="A64" s="38">
        <v>45917.228807870371</v>
      </c>
      <c r="B64" s="39">
        <v>1460630769</v>
      </c>
      <c r="C64" s="40" t="s">
        <v>36</v>
      </c>
      <c r="D64" s="40" t="s">
        <v>44</v>
      </c>
      <c r="E64" s="40" t="s">
        <v>38</v>
      </c>
      <c r="F64" s="41">
        <v>3678.76</v>
      </c>
      <c r="G64" s="41">
        <v>3677.94</v>
      </c>
      <c r="H64" s="41">
        <v>3675.76</v>
      </c>
      <c r="I64" s="40" t="s">
        <v>82</v>
      </c>
      <c r="J64" s="41">
        <v>3677.96</v>
      </c>
      <c r="K64" s="41">
        <v>0</v>
      </c>
      <c r="L64" s="41">
        <v>0</v>
      </c>
      <c r="M64" s="42">
        <v>0.8</v>
      </c>
      <c r="N64" s="10" t="str">
        <f t="shared" si="0"/>
        <v>W</v>
      </c>
      <c r="O64" s="11">
        <f t="shared" si="1"/>
        <v>45917</v>
      </c>
      <c r="P64" s="12" t="str">
        <f t="shared" si="2"/>
        <v>05</v>
      </c>
      <c r="Q64" s="13" t="str">
        <f>VLOOKUP($B64,Deals_Demo!$H:$N,7,0)</f>
        <v>strategy_07.py</v>
      </c>
      <c r="R64" s="13" t="str">
        <f t="shared" si="3"/>
        <v>Wed</v>
      </c>
      <c r="S64" s="14">
        <f>VLOOKUP($B64,Deals_Demo!$H:$S,8,0)</f>
        <v>45917.228807870371</v>
      </c>
      <c r="T64" s="14">
        <f>VLOOKUP($B64,Deals_Demo!$H:$S,9,0)</f>
        <v>45917.437141203707</v>
      </c>
      <c r="U64" s="15" t="str">
        <f t="shared" si="4"/>
        <v>2025-09-17</v>
      </c>
      <c r="V64" s="13" t="str">
        <f>VLOOKUP($B64,Deals_Demo!$H:$S,11,0)</f>
        <v>10</v>
      </c>
      <c r="W64" s="13" t="str">
        <f>VLOOKUP($B64,Deals_Demo!$H:$S,12,0)</f>
        <v>Wed</v>
      </c>
      <c r="X64" s="13">
        <f t="shared" si="5"/>
        <v>8.0000000000000016E-2</v>
      </c>
      <c r="Y64" s="13">
        <f t="shared" si="6"/>
        <v>0.16000000000000003</v>
      </c>
      <c r="Z64" s="13">
        <f t="shared" si="7"/>
        <v>0.24</v>
      </c>
      <c r="AA64" s="13">
        <f t="shared" si="8"/>
        <v>-3</v>
      </c>
    </row>
    <row r="65" spans="1:27" x14ac:dyDescent="0.25">
      <c r="A65" s="43">
        <v>45917.23065972222</v>
      </c>
      <c r="B65" s="44">
        <v>1460631456</v>
      </c>
      <c r="C65" s="45" t="s">
        <v>36</v>
      </c>
      <c r="D65" s="45" t="s">
        <v>44</v>
      </c>
      <c r="E65" s="45" t="s">
        <v>38</v>
      </c>
      <c r="F65" s="46">
        <v>3678.11</v>
      </c>
      <c r="G65" s="46">
        <v>3677.56</v>
      </c>
      <c r="H65" s="46">
        <v>3675.11</v>
      </c>
      <c r="I65" s="45" t="s">
        <v>83</v>
      </c>
      <c r="J65" s="46">
        <v>3677.6</v>
      </c>
      <c r="K65" s="46">
        <v>0</v>
      </c>
      <c r="L65" s="46">
        <v>0</v>
      </c>
      <c r="M65" s="47">
        <v>0.51</v>
      </c>
      <c r="N65" s="10" t="str">
        <f t="shared" si="0"/>
        <v>W</v>
      </c>
      <c r="O65" s="11">
        <f t="shared" si="1"/>
        <v>45917</v>
      </c>
      <c r="P65" s="12" t="str">
        <f t="shared" si="2"/>
        <v>05</v>
      </c>
      <c r="Q65" s="13" t="str">
        <f>VLOOKUP($B65,Deals_Demo!$H:$N,7,0)</f>
        <v>strategy_09.py</v>
      </c>
      <c r="R65" s="13" t="str">
        <f t="shared" si="3"/>
        <v>Wed</v>
      </c>
      <c r="S65" s="14">
        <f>VLOOKUP($B65,Deals_Demo!$H:$S,8,0)</f>
        <v>45917.23065972222</v>
      </c>
      <c r="T65" s="14">
        <f>VLOOKUP($B65,Deals_Demo!$H:$S,9,0)</f>
        <v>45917.438993055555</v>
      </c>
      <c r="U65" s="15" t="str">
        <f t="shared" si="4"/>
        <v>2025-09-17</v>
      </c>
      <c r="V65" s="13" t="str">
        <f>VLOOKUP($B65,Deals_Demo!$H:$S,11,0)</f>
        <v>10</v>
      </c>
      <c r="W65" s="13" t="str">
        <f>VLOOKUP($B65,Deals_Demo!$H:$S,12,0)</f>
        <v>Wed</v>
      </c>
      <c r="X65" s="13">
        <f t="shared" si="5"/>
        <v>5.1000000000000004E-2</v>
      </c>
      <c r="Y65" s="13">
        <f t="shared" si="6"/>
        <v>0.10200000000000001</v>
      </c>
      <c r="Z65" s="13">
        <f t="shared" si="7"/>
        <v>0.153</v>
      </c>
      <c r="AA65" s="13">
        <f t="shared" si="8"/>
        <v>-3</v>
      </c>
    </row>
    <row r="66" spans="1:27" x14ac:dyDescent="0.25">
      <c r="A66" s="38">
        <v>45917.23065972222</v>
      </c>
      <c r="B66" s="39">
        <v>1460631457</v>
      </c>
      <c r="C66" s="40" t="s">
        <v>36</v>
      </c>
      <c r="D66" s="40" t="s">
        <v>44</v>
      </c>
      <c r="E66" s="40" t="s">
        <v>38</v>
      </c>
      <c r="F66" s="41">
        <v>3678.1</v>
      </c>
      <c r="G66" s="41">
        <v>3677.57</v>
      </c>
      <c r="H66" s="41">
        <v>3675.11</v>
      </c>
      <c r="I66" s="40" t="s">
        <v>83</v>
      </c>
      <c r="J66" s="41">
        <v>3677.6</v>
      </c>
      <c r="K66" s="41">
        <v>0</v>
      </c>
      <c r="L66" s="41">
        <v>0</v>
      </c>
      <c r="M66" s="42">
        <v>0.5</v>
      </c>
      <c r="N66" s="10" t="str">
        <f t="shared" si="0"/>
        <v>W</v>
      </c>
      <c r="O66" s="11">
        <f t="shared" si="1"/>
        <v>45917</v>
      </c>
      <c r="P66" s="12" t="str">
        <f t="shared" si="2"/>
        <v>05</v>
      </c>
      <c r="Q66" s="13" t="str">
        <f>VLOOKUP($B66,Deals_Demo!$H:$N,7,0)</f>
        <v>strategy_07.py</v>
      </c>
      <c r="R66" s="13" t="str">
        <f t="shared" si="3"/>
        <v>Wed</v>
      </c>
      <c r="S66" s="14">
        <f>VLOOKUP($B66,Deals_Demo!$H:$S,8,0)</f>
        <v>45917.23065972222</v>
      </c>
      <c r="T66" s="14">
        <f>VLOOKUP($B66,Deals_Demo!$H:$S,9,0)</f>
        <v>45917.438993055555</v>
      </c>
      <c r="U66" s="15" t="str">
        <f t="shared" si="4"/>
        <v>2025-09-17</v>
      </c>
      <c r="V66" s="13" t="str">
        <f>VLOOKUP($B66,Deals_Demo!$H:$S,11,0)</f>
        <v>10</v>
      </c>
      <c r="W66" s="13" t="str">
        <f>VLOOKUP($B66,Deals_Demo!$H:$S,12,0)</f>
        <v>Wed</v>
      </c>
      <c r="X66" s="13">
        <f t="shared" si="5"/>
        <v>0.05</v>
      </c>
      <c r="Y66" s="13">
        <f t="shared" si="6"/>
        <v>0.1</v>
      </c>
      <c r="Z66" s="13">
        <f t="shared" si="7"/>
        <v>0.15</v>
      </c>
      <c r="AA66" s="13">
        <f t="shared" si="8"/>
        <v>-3</v>
      </c>
    </row>
    <row r="67" spans="1:27" x14ac:dyDescent="0.25">
      <c r="A67" s="43">
        <v>45917.230775462966</v>
      </c>
      <c r="B67" s="44">
        <v>1460631528</v>
      </c>
      <c r="C67" s="45" t="s">
        <v>36</v>
      </c>
      <c r="D67" s="45" t="s">
        <v>44</v>
      </c>
      <c r="E67" s="45" t="s">
        <v>38</v>
      </c>
      <c r="F67" s="46">
        <v>3677.88</v>
      </c>
      <c r="G67" s="46">
        <v>3677.72</v>
      </c>
      <c r="H67" s="46">
        <v>3674.88</v>
      </c>
      <c r="I67" s="45" t="s">
        <v>84</v>
      </c>
      <c r="J67" s="46">
        <v>3677.79</v>
      </c>
      <c r="K67" s="46">
        <v>0</v>
      </c>
      <c r="L67" s="46">
        <v>0</v>
      </c>
      <c r="M67" s="47">
        <v>0.09</v>
      </c>
      <c r="N67" s="10" t="str">
        <f t="shared" ref="N67:N118" si="9">IF(M67&gt;0,"W",IF(M67&lt;0,"L","BE"))</f>
        <v>W</v>
      </c>
      <c r="O67" s="11">
        <f t="shared" ref="O67:O118" si="10">INT(LEFT(A67,10))</f>
        <v>45917</v>
      </c>
      <c r="P67" s="12" t="str">
        <f t="shared" ref="P67:P118" si="11">TEXT(A67,"hh")</f>
        <v>05</v>
      </c>
      <c r="Q67" s="13" t="str">
        <f>VLOOKUP($B67,Deals_Demo!$H:$N,7,0)</f>
        <v>strategy_09_demo</v>
      </c>
      <c r="R67" s="13" t="str">
        <f t="shared" ref="R67:R118" si="12">TEXT(O67,"ddd")</f>
        <v>Wed</v>
      </c>
      <c r="S67" s="14">
        <f>VLOOKUP($B67,Deals_Demo!$H:$S,8,0)</f>
        <v>45917.230775462966</v>
      </c>
      <c r="T67" s="14">
        <f>VLOOKUP($B67,Deals_Demo!$H:$S,9,0)</f>
        <v>45917.439108796301</v>
      </c>
      <c r="U67" s="15" t="str">
        <f t="shared" ref="U67:U118" si="13">TEXT(T67,"yyyy-mm-dd")</f>
        <v>2025-09-17</v>
      </c>
      <c r="V67" s="13" t="str">
        <f>VLOOKUP($B67,Deals_Demo!$H:$S,11,0)</f>
        <v>10</v>
      </c>
      <c r="W67" s="13" t="str">
        <f>VLOOKUP($B67,Deals_Demo!$H:$S,12,0)</f>
        <v>Wed</v>
      </c>
      <c r="X67" s="13">
        <f t="shared" ref="X67:X130" si="14">$M67*0.1</f>
        <v>8.9999999999999993E-3</v>
      </c>
      <c r="Y67" s="13">
        <f t="shared" ref="Y67:Y130" si="15">$M67*0.2</f>
        <v>1.7999999999999999E-2</v>
      </c>
      <c r="Z67" s="13">
        <f t="shared" ref="Z67:Z130" si="16">$M67*0.3</f>
        <v>2.7E-2</v>
      </c>
      <c r="AA67" s="13">
        <f t="shared" ref="AA67:AA130" si="17">IF(M67&lt;2.9,-3,M67)</f>
        <v>-3</v>
      </c>
    </row>
    <row r="68" spans="1:27" x14ac:dyDescent="0.25">
      <c r="A68" s="38">
        <v>45917.232164351852</v>
      </c>
      <c r="B68" s="39">
        <v>1460631953</v>
      </c>
      <c r="C68" s="40" t="s">
        <v>36</v>
      </c>
      <c r="D68" s="40" t="s">
        <v>44</v>
      </c>
      <c r="E68" s="40" t="s">
        <v>38</v>
      </c>
      <c r="F68" s="41">
        <v>3677.68</v>
      </c>
      <c r="G68" s="41">
        <v>3677.09</v>
      </c>
      <c r="H68" s="41">
        <v>3674.67</v>
      </c>
      <c r="I68" s="40" t="s">
        <v>85</v>
      </c>
      <c r="J68" s="41">
        <v>3674.59</v>
      </c>
      <c r="K68" s="41">
        <v>0</v>
      </c>
      <c r="L68" s="41">
        <v>0</v>
      </c>
      <c r="M68" s="42">
        <v>3.09</v>
      </c>
      <c r="N68" s="10" t="str">
        <f t="shared" si="9"/>
        <v>W</v>
      </c>
      <c r="O68" s="11">
        <f t="shared" si="10"/>
        <v>45917</v>
      </c>
      <c r="P68" s="12" t="str">
        <f t="shared" si="11"/>
        <v>05</v>
      </c>
      <c r="Q68" s="13" t="str">
        <f>VLOOKUP($B68,Deals_Demo!$H:$N,7,0)</f>
        <v>strategy_09.py</v>
      </c>
      <c r="R68" s="13" t="str">
        <f t="shared" si="12"/>
        <v>Wed</v>
      </c>
      <c r="S68" s="14">
        <f>VLOOKUP($B68,Deals_Demo!$H:$S,8,0)</f>
        <v>45917.232164351852</v>
      </c>
      <c r="T68" s="14">
        <f>VLOOKUP($B68,Deals_Demo!$H:$S,9,0)</f>
        <v>45917.440497685187</v>
      </c>
      <c r="U68" s="15" t="str">
        <f t="shared" si="13"/>
        <v>2025-09-17</v>
      </c>
      <c r="V68" s="13" t="str">
        <f>VLOOKUP($B68,Deals_Demo!$H:$S,11,0)</f>
        <v>10</v>
      </c>
      <c r="W68" s="13" t="str">
        <f>VLOOKUP($B68,Deals_Demo!$H:$S,12,0)</f>
        <v>Wed</v>
      </c>
      <c r="X68" s="13">
        <f t="shared" si="14"/>
        <v>0.309</v>
      </c>
      <c r="Y68" s="13">
        <f t="shared" si="15"/>
        <v>0.61799999999999999</v>
      </c>
      <c r="Z68" s="13">
        <f t="shared" si="16"/>
        <v>0.92699999999999994</v>
      </c>
      <c r="AA68" s="13">
        <f t="shared" si="17"/>
        <v>3.09</v>
      </c>
    </row>
    <row r="69" spans="1:27" x14ac:dyDescent="0.25">
      <c r="A69" s="43">
        <v>45917.232164351852</v>
      </c>
      <c r="B69" s="44">
        <v>1460631958</v>
      </c>
      <c r="C69" s="45" t="s">
        <v>36</v>
      </c>
      <c r="D69" s="45" t="s">
        <v>44</v>
      </c>
      <c r="E69" s="45" t="s">
        <v>38</v>
      </c>
      <c r="F69" s="46">
        <v>3677.56</v>
      </c>
      <c r="G69" s="46">
        <v>3677.09</v>
      </c>
      <c r="H69" s="46">
        <v>3674.68</v>
      </c>
      <c r="I69" s="45" t="s">
        <v>85</v>
      </c>
      <c r="J69" s="46">
        <v>3674.59</v>
      </c>
      <c r="K69" s="46">
        <v>0</v>
      </c>
      <c r="L69" s="46">
        <v>0</v>
      </c>
      <c r="M69" s="47">
        <v>2.97</v>
      </c>
      <c r="N69" s="10" t="str">
        <f t="shared" si="9"/>
        <v>W</v>
      </c>
      <c r="O69" s="11">
        <f t="shared" si="10"/>
        <v>45917</v>
      </c>
      <c r="P69" s="12" t="str">
        <f t="shared" si="11"/>
        <v>05</v>
      </c>
      <c r="Q69" s="13" t="str">
        <f>VLOOKUP($B69,Deals_Demo!$H:$N,7,0)</f>
        <v>strategy_07.py</v>
      </c>
      <c r="R69" s="13" t="str">
        <f t="shared" si="12"/>
        <v>Wed</v>
      </c>
      <c r="S69" s="14">
        <f>VLOOKUP($B69,Deals_Demo!$H:$S,8,0)</f>
        <v>45917.232164351852</v>
      </c>
      <c r="T69" s="14">
        <f>VLOOKUP($B69,Deals_Demo!$H:$S,9,0)</f>
        <v>45917.440497685187</v>
      </c>
      <c r="U69" s="15" t="str">
        <f t="shared" si="13"/>
        <v>2025-09-17</v>
      </c>
      <c r="V69" s="13" t="str">
        <f>VLOOKUP($B69,Deals_Demo!$H:$S,11,0)</f>
        <v>10</v>
      </c>
      <c r="W69" s="13" t="str">
        <f>VLOOKUP($B69,Deals_Demo!$H:$S,12,0)</f>
        <v>Wed</v>
      </c>
      <c r="X69" s="13">
        <f t="shared" si="14"/>
        <v>0.29700000000000004</v>
      </c>
      <c r="Y69" s="13">
        <f t="shared" si="15"/>
        <v>0.59400000000000008</v>
      </c>
      <c r="Z69" s="13">
        <f t="shared" si="16"/>
        <v>0.89100000000000001</v>
      </c>
      <c r="AA69" s="13">
        <f t="shared" si="17"/>
        <v>2.97</v>
      </c>
    </row>
    <row r="70" spans="1:27" x14ac:dyDescent="0.25">
      <c r="A70" s="38">
        <v>45917.23228009259</v>
      </c>
      <c r="B70" s="39">
        <v>1460632022</v>
      </c>
      <c r="C70" s="40" t="s">
        <v>36</v>
      </c>
      <c r="D70" s="40" t="s">
        <v>44</v>
      </c>
      <c r="E70" s="40" t="s">
        <v>38</v>
      </c>
      <c r="F70" s="41">
        <v>3677.43</v>
      </c>
      <c r="G70" s="41">
        <v>3676.99</v>
      </c>
      <c r="H70" s="41">
        <v>3674.43</v>
      </c>
      <c r="I70" s="40" t="s">
        <v>86</v>
      </c>
      <c r="J70" s="41">
        <v>3677.03</v>
      </c>
      <c r="K70" s="41">
        <v>0</v>
      </c>
      <c r="L70" s="41">
        <v>0</v>
      </c>
      <c r="M70" s="42">
        <v>0.4</v>
      </c>
      <c r="N70" s="10" t="str">
        <f t="shared" si="9"/>
        <v>W</v>
      </c>
      <c r="O70" s="11">
        <f t="shared" si="10"/>
        <v>45917</v>
      </c>
      <c r="P70" s="12" t="str">
        <f t="shared" si="11"/>
        <v>05</v>
      </c>
      <c r="Q70" s="13" t="str">
        <f>VLOOKUP($B70,Deals_Demo!$H:$N,7,0)</f>
        <v>strategy_09_demo</v>
      </c>
      <c r="R70" s="13" t="str">
        <f t="shared" si="12"/>
        <v>Wed</v>
      </c>
      <c r="S70" s="14">
        <f>VLOOKUP($B70,Deals_Demo!$H:$S,8,0)</f>
        <v>45917.23228009259</v>
      </c>
      <c r="T70" s="14">
        <f>VLOOKUP($B70,Deals_Demo!$H:$S,9,0)</f>
        <v>45917.440613425926</v>
      </c>
      <c r="U70" s="15" t="str">
        <f t="shared" si="13"/>
        <v>2025-09-17</v>
      </c>
      <c r="V70" s="13" t="str">
        <f>VLOOKUP($B70,Deals_Demo!$H:$S,11,0)</f>
        <v>10</v>
      </c>
      <c r="W70" s="13" t="str">
        <f>VLOOKUP($B70,Deals_Demo!$H:$S,12,0)</f>
        <v>Wed</v>
      </c>
      <c r="X70" s="13">
        <f t="shared" si="14"/>
        <v>4.0000000000000008E-2</v>
      </c>
      <c r="Y70" s="13">
        <f t="shared" si="15"/>
        <v>8.0000000000000016E-2</v>
      </c>
      <c r="Z70" s="13">
        <f t="shared" si="16"/>
        <v>0.12</v>
      </c>
      <c r="AA70" s="13">
        <f t="shared" si="17"/>
        <v>-3</v>
      </c>
    </row>
    <row r="71" spans="1:27" x14ac:dyDescent="0.25">
      <c r="A71" s="43">
        <v>45917.235520833332</v>
      </c>
      <c r="B71" s="44">
        <v>1460634275</v>
      </c>
      <c r="C71" s="45" t="s">
        <v>36</v>
      </c>
      <c r="D71" s="45" t="s">
        <v>44</v>
      </c>
      <c r="E71" s="45" t="s">
        <v>38</v>
      </c>
      <c r="F71" s="46">
        <v>3676.85</v>
      </c>
      <c r="G71" s="46">
        <v>3679.82</v>
      </c>
      <c r="H71" s="46">
        <v>3673.82</v>
      </c>
      <c r="I71" s="45" t="s">
        <v>87</v>
      </c>
      <c r="J71" s="46">
        <v>3679.83</v>
      </c>
      <c r="K71" s="46">
        <v>0</v>
      </c>
      <c r="L71" s="46">
        <v>0</v>
      </c>
      <c r="M71" s="47">
        <v>-2.98</v>
      </c>
      <c r="N71" s="10" t="str">
        <f t="shared" si="9"/>
        <v>L</v>
      </c>
      <c r="O71" s="11">
        <f t="shared" si="10"/>
        <v>45917</v>
      </c>
      <c r="P71" s="12" t="str">
        <f t="shared" si="11"/>
        <v>05</v>
      </c>
      <c r="Q71" s="13" t="str">
        <f>VLOOKUP($B71,Deals_Demo!$H:$N,7,0)</f>
        <v>strategy_09_demo</v>
      </c>
      <c r="R71" s="13" t="str">
        <f t="shared" si="12"/>
        <v>Wed</v>
      </c>
      <c r="S71" s="14">
        <f>VLOOKUP($B71,Deals_Demo!$H:$S,8,0)</f>
        <v>45917.235520833332</v>
      </c>
      <c r="T71" s="14">
        <f>VLOOKUP($B71,Deals_Demo!$H:$S,9,0)</f>
        <v>45917.443854166668</v>
      </c>
      <c r="U71" s="15" t="str">
        <f t="shared" si="13"/>
        <v>2025-09-17</v>
      </c>
      <c r="V71" s="13" t="str">
        <f>VLOOKUP($B71,Deals_Demo!$H:$S,11,0)</f>
        <v>10</v>
      </c>
      <c r="W71" s="13" t="str">
        <f>VLOOKUP($B71,Deals_Demo!$H:$S,12,0)</f>
        <v>Wed</v>
      </c>
      <c r="X71" s="13">
        <f t="shared" si="14"/>
        <v>-0.29799999999999999</v>
      </c>
      <c r="Y71" s="13">
        <f t="shared" si="15"/>
        <v>-0.59599999999999997</v>
      </c>
      <c r="Z71" s="13">
        <f t="shared" si="16"/>
        <v>-0.89400000000000002</v>
      </c>
      <c r="AA71" s="13">
        <f t="shared" si="17"/>
        <v>-3</v>
      </c>
    </row>
    <row r="72" spans="1:27" x14ac:dyDescent="0.25">
      <c r="A72" s="38">
        <v>45917.235636574071</v>
      </c>
      <c r="B72" s="39">
        <v>1460634306</v>
      </c>
      <c r="C72" s="40" t="s">
        <v>36</v>
      </c>
      <c r="D72" s="40" t="s">
        <v>44</v>
      </c>
      <c r="E72" s="40" t="s">
        <v>38</v>
      </c>
      <c r="F72" s="41">
        <v>3677.39</v>
      </c>
      <c r="G72" s="41">
        <v>3678.89</v>
      </c>
      <c r="H72" s="41">
        <v>3674.39</v>
      </c>
      <c r="I72" s="40" t="s">
        <v>88</v>
      </c>
      <c r="J72" s="41">
        <v>3678.93</v>
      </c>
      <c r="K72" s="41">
        <v>0</v>
      </c>
      <c r="L72" s="41">
        <v>0</v>
      </c>
      <c r="M72" s="42">
        <v>-1.54</v>
      </c>
      <c r="N72" s="10" t="str">
        <f t="shared" si="9"/>
        <v>L</v>
      </c>
      <c r="O72" s="11">
        <f t="shared" si="10"/>
        <v>45917</v>
      </c>
      <c r="P72" s="12" t="str">
        <f t="shared" si="11"/>
        <v>05</v>
      </c>
      <c r="Q72" s="13" t="str">
        <f>VLOOKUP($B72,Deals_Demo!$H:$N,7,0)</f>
        <v>strategy_09.py</v>
      </c>
      <c r="R72" s="13" t="str">
        <f t="shared" si="12"/>
        <v>Wed</v>
      </c>
      <c r="S72" s="14">
        <f>VLOOKUP($B72,Deals_Demo!$H:$S,8,0)</f>
        <v>45917.235636574071</v>
      </c>
      <c r="T72" s="14">
        <f>VLOOKUP($B72,Deals_Demo!$H:$S,9,0)</f>
        <v>45917.443969907406</v>
      </c>
      <c r="U72" s="15" t="str">
        <f t="shared" si="13"/>
        <v>2025-09-17</v>
      </c>
      <c r="V72" s="13" t="str">
        <f>VLOOKUP($B72,Deals_Demo!$H:$S,11,0)</f>
        <v>10</v>
      </c>
      <c r="W72" s="13" t="str">
        <f>VLOOKUP($B72,Deals_Demo!$H:$S,12,0)</f>
        <v>Wed</v>
      </c>
      <c r="X72" s="13">
        <f t="shared" si="14"/>
        <v>-0.15400000000000003</v>
      </c>
      <c r="Y72" s="13">
        <f t="shared" si="15"/>
        <v>-0.30800000000000005</v>
      </c>
      <c r="Z72" s="13">
        <f t="shared" si="16"/>
        <v>-0.46199999999999997</v>
      </c>
      <c r="AA72" s="13">
        <f t="shared" si="17"/>
        <v>-3</v>
      </c>
    </row>
    <row r="73" spans="1:27" x14ac:dyDescent="0.25">
      <c r="A73" s="43">
        <v>45917.235636574071</v>
      </c>
      <c r="B73" s="44">
        <v>1460634307</v>
      </c>
      <c r="C73" s="45" t="s">
        <v>36</v>
      </c>
      <c r="D73" s="45" t="s">
        <v>44</v>
      </c>
      <c r="E73" s="45" t="s">
        <v>38</v>
      </c>
      <c r="F73" s="46">
        <v>3677.34</v>
      </c>
      <c r="G73" s="46">
        <v>3678.89</v>
      </c>
      <c r="H73" s="46">
        <v>3674.39</v>
      </c>
      <c r="I73" s="45" t="s">
        <v>88</v>
      </c>
      <c r="J73" s="46">
        <v>3678.93</v>
      </c>
      <c r="K73" s="46">
        <v>0</v>
      </c>
      <c r="L73" s="46">
        <v>0</v>
      </c>
      <c r="M73" s="47">
        <v>-1.59</v>
      </c>
      <c r="N73" s="10" t="str">
        <f t="shared" si="9"/>
        <v>L</v>
      </c>
      <c r="O73" s="11">
        <f t="shared" si="10"/>
        <v>45917</v>
      </c>
      <c r="P73" s="12" t="str">
        <f t="shared" si="11"/>
        <v>05</v>
      </c>
      <c r="Q73" s="13" t="str">
        <f>VLOOKUP($B73,Deals_Demo!$H:$N,7,0)</f>
        <v>strategy_07.py</v>
      </c>
      <c r="R73" s="13" t="str">
        <f t="shared" si="12"/>
        <v>Wed</v>
      </c>
      <c r="S73" s="14">
        <f>VLOOKUP($B73,Deals_Demo!$H:$S,8,0)</f>
        <v>45917.235636574071</v>
      </c>
      <c r="T73" s="14">
        <f>VLOOKUP($B73,Deals_Demo!$H:$S,9,0)</f>
        <v>45917.443969907406</v>
      </c>
      <c r="U73" s="15" t="str">
        <f t="shared" si="13"/>
        <v>2025-09-17</v>
      </c>
      <c r="V73" s="13" t="str">
        <f>VLOOKUP($B73,Deals_Demo!$H:$S,11,0)</f>
        <v>10</v>
      </c>
      <c r="W73" s="13" t="str">
        <f>VLOOKUP($B73,Deals_Demo!$H:$S,12,0)</f>
        <v>Wed</v>
      </c>
      <c r="X73" s="13">
        <f t="shared" si="14"/>
        <v>-0.15900000000000003</v>
      </c>
      <c r="Y73" s="13">
        <f t="shared" si="15"/>
        <v>-0.31800000000000006</v>
      </c>
      <c r="Z73" s="13">
        <f t="shared" si="16"/>
        <v>-0.47699999999999998</v>
      </c>
      <c r="AA73" s="13">
        <f t="shared" si="17"/>
        <v>-3</v>
      </c>
    </row>
    <row r="74" spans="1:27" x14ac:dyDescent="0.25">
      <c r="A74" s="38">
        <v>45917.246631944443</v>
      </c>
      <c r="B74" s="39">
        <v>1460638681</v>
      </c>
      <c r="C74" s="40" t="s">
        <v>36</v>
      </c>
      <c r="D74" s="40" t="s">
        <v>37</v>
      </c>
      <c r="E74" s="40" t="s">
        <v>38</v>
      </c>
      <c r="F74" s="41">
        <v>3683.24</v>
      </c>
      <c r="G74" s="41">
        <v>3680.24</v>
      </c>
      <c r="H74" s="41">
        <v>3686.24</v>
      </c>
      <c r="I74" s="40" t="s">
        <v>89</v>
      </c>
      <c r="J74" s="41">
        <v>3680.19</v>
      </c>
      <c r="K74" s="41">
        <v>0</v>
      </c>
      <c r="L74" s="41">
        <v>0</v>
      </c>
      <c r="M74" s="42">
        <v>-3.05</v>
      </c>
      <c r="N74" s="10" t="str">
        <f t="shared" si="9"/>
        <v>L</v>
      </c>
      <c r="O74" s="11">
        <f t="shared" si="10"/>
        <v>45917</v>
      </c>
      <c r="P74" s="12" t="str">
        <f t="shared" si="11"/>
        <v>05</v>
      </c>
      <c r="Q74" s="13" t="str">
        <f>VLOOKUP($B74,Deals_Demo!$H:$N,7,0)</f>
        <v>strategy_09_demo</v>
      </c>
      <c r="R74" s="13" t="str">
        <f t="shared" si="12"/>
        <v>Wed</v>
      </c>
      <c r="S74" s="14">
        <f>VLOOKUP($B74,Deals_Demo!$H:$S,8,0)</f>
        <v>45917.246631944443</v>
      </c>
      <c r="T74" s="14">
        <f>VLOOKUP($B74,Deals_Demo!$H:$S,9,0)</f>
        <v>45917.454965277779</v>
      </c>
      <c r="U74" s="15" t="str">
        <f t="shared" si="13"/>
        <v>2025-09-17</v>
      </c>
      <c r="V74" s="13" t="str">
        <f>VLOOKUP($B74,Deals_Demo!$H:$S,11,0)</f>
        <v>10</v>
      </c>
      <c r="W74" s="13" t="str">
        <f>VLOOKUP($B74,Deals_Demo!$H:$S,12,0)</f>
        <v>Wed</v>
      </c>
      <c r="X74" s="13">
        <f t="shared" si="14"/>
        <v>-0.30499999999999999</v>
      </c>
      <c r="Y74" s="13">
        <f t="shared" si="15"/>
        <v>-0.61</v>
      </c>
      <c r="Z74" s="13">
        <f t="shared" si="16"/>
        <v>-0.91499999999999992</v>
      </c>
      <c r="AA74" s="13">
        <f t="shared" si="17"/>
        <v>-3</v>
      </c>
    </row>
    <row r="75" spans="1:27" x14ac:dyDescent="0.25">
      <c r="A75" s="43">
        <v>45917.246747685182</v>
      </c>
      <c r="B75" s="44">
        <v>1460638709</v>
      </c>
      <c r="C75" s="45" t="s">
        <v>36</v>
      </c>
      <c r="D75" s="45" t="s">
        <v>37</v>
      </c>
      <c r="E75" s="45" t="s">
        <v>38</v>
      </c>
      <c r="F75" s="46">
        <v>3682.8</v>
      </c>
      <c r="G75" s="46">
        <v>3681.3</v>
      </c>
      <c r="H75" s="46">
        <v>3685.8</v>
      </c>
      <c r="I75" s="45" t="s">
        <v>90</v>
      </c>
      <c r="J75" s="46">
        <v>3681.2</v>
      </c>
      <c r="K75" s="46">
        <v>0</v>
      </c>
      <c r="L75" s="46">
        <v>0</v>
      </c>
      <c r="M75" s="47">
        <v>-1.6</v>
      </c>
      <c r="N75" s="10" t="str">
        <f t="shared" si="9"/>
        <v>L</v>
      </c>
      <c r="O75" s="11">
        <f t="shared" si="10"/>
        <v>45917</v>
      </c>
      <c r="P75" s="12" t="str">
        <f t="shared" si="11"/>
        <v>05</v>
      </c>
      <c r="Q75" s="13" t="str">
        <f>VLOOKUP($B75,Deals_Demo!$H:$N,7,0)</f>
        <v>strategy_09.py</v>
      </c>
      <c r="R75" s="13" t="str">
        <f t="shared" si="12"/>
        <v>Wed</v>
      </c>
      <c r="S75" s="14">
        <f>VLOOKUP($B75,Deals_Demo!$H:$S,8,0)</f>
        <v>45917.246747685182</v>
      </c>
      <c r="T75" s="14">
        <f>VLOOKUP($B75,Deals_Demo!$H:$S,9,0)</f>
        <v>45917.455081018517</v>
      </c>
      <c r="U75" s="15" t="str">
        <f t="shared" si="13"/>
        <v>2025-09-17</v>
      </c>
      <c r="V75" s="13" t="str">
        <f>VLOOKUP($B75,Deals_Demo!$H:$S,11,0)</f>
        <v>10</v>
      </c>
      <c r="W75" s="13" t="str">
        <f>VLOOKUP($B75,Deals_Demo!$H:$S,12,0)</f>
        <v>Wed</v>
      </c>
      <c r="X75" s="13">
        <f t="shared" si="14"/>
        <v>-0.16000000000000003</v>
      </c>
      <c r="Y75" s="13">
        <f t="shared" si="15"/>
        <v>-0.32000000000000006</v>
      </c>
      <c r="Z75" s="13">
        <f t="shared" si="16"/>
        <v>-0.48</v>
      </c>
      <c r="AA75" s="13">
        <f t="shared" si="17"/>
        <v>-3</v>
      </c>
    </row>
    <row r="76" spans="1:27" x14ac:dyDescent="0.25">
      <c r="A76" s="38">
        <v>45917.257048611114</v>
      </c>
      <c r="B76" s="39">
        <v>1460641315</v>
      </c>
      <c r="C76" s="40" t="s">
        <v>36</v>
      </c>
      <c r="D76" s="40" t="s">
        <v>44</v>
      </c>
      <c r="E76" s="40" t="s">
        <v>38</v>
      </c>
      <c r="F76" s="41">
        <v>3680.79</v>
      </c>
      <c r="G76" s="41">
        <v>3682.29</v>
      </c>
      <c r="H76" s="41">
        <v>3677.79</v>
      </c>
      <c r="I76" s="40" t="s">
        <v>91</v>
      </c>
      <c r="J76" s="41">
        <v>3682.5</v>
      </c>
      <c r="K76" s="41">
        <v>0</v>
      </c>
      <c r="L76" s="41">
        <v>0</v>
      </c>
      <c r="M76" s="42">
        <v>-1.71</v>
      </c>
      <c r="N76" s="10" t="str">
        <f t="shared" si="9"/>
        <v>L</v>
      </c>
      <c r="O76" s="11">
        <f t="shared" si="10"/>
        <v>45917</v>
      </c>
      <c r="P76" s="12" t="str">
        <f t="shared" si="11"/>
        <v>06</v>
      </c>
      <c r="Q76" s="13" t="str">
        <f>VLOOKUP($B76,Deals_Demo!$H:$N,7,0)</f>
        <v>strategy_07.py</v>
      </c>
      <c r="R76" s="13" t="str">
        <f t="shared" si="12"/>
        <v>Wed</v>
      </c>
      <c r="S76" s="14">
        <f>VLOOKUP($B76,Deals_Demo!$H:$S,8,0)</f>
        <v>45917.257048611114</v>
      </c>
      <c r="T76" s="14">
        <f>VLOOKUP($B76,Deals_Demo!$H:$S,9,0)</f>
        <v>45917.46538194445</v>
      </c>
      <c r="U76" s="15" t="str">
        <f t="shared" si="13"/>
        <v>2025-09-17</v>
      </c>
      <c r="V76" s="13" t="str">
        <f>VLOOKUP($B76,Deals_Demo!$H:$S,11,0)</f>
        <v>11</v>
      </c>
      <c r="W76" s="13" t="str">
        <f>VLOOKUP($B76,Deals_Demo!$H:$S,12,0)</f>
        <v>Wed</v>
      </c>
      <c r="X76" s="13">
        <f t="shared" si="14"/>
        <v>-0.17100000000000001</v>
      </c>
      <c r="Y76" s="13">
        <f t="shared" si="15"/>
        <v>-0.34200000000000003</v>
      </c>
      <c r="Z76" s="13">
        <f t="shared" si="16"/>
        <v>-0.51300000000000001</v>
      </c>
      <c r="AA76" s="13">
        <f t="shared" si="17"/>
        <v>-3</v>
      </c>
    </row>
    <row r="77" spans="1:27" x14ac:dyDescent="0.25">
      <c r="A77" s="43">
        <v>45917.266770833332</v>
      </c>
      <c r="B77" s="44">
        <v>1460645542</v>
      </c>
      <c r="C77" s="45" t="s">
        <v>36</v>
      </c>
      <c r="D77" s="45" t="s">
        <v>37</v>
      </c>
      <c r="E77" s="45" t="s">
        <v>38</v>
      </c>
      <c r="F77" s="46">
        <v>3682.65</v>
      </c>
      <c r="G77" s="46">
        <v>3684.09</v>
      </c>
      <c r="H77" s="46">
        <v>3685.66</v>
      </c>
      <c r="I77" s="45" t="s">
        <v>92</v>
      </c>
      <c r="J77" s="46">
        <v>3685.66</v>
      </c>
      <c r="K77" s="46">
        <v>0</v>
      </c>
      <c r="L77" s="46">
        <v>0</v>
      </c>
      <c r="M77" s="47">
        <v>3.01</v>
      </c>
      <c r="N77" s="10" t="str">
        <f t="shared" si="9"/>
        <v>W</v>
      </c>
      <c r="O77" s="11">
        <f t="shared" si="10"/>
        <v>45917</v>
      </c>
      <c r="P77" s="12" t="str">
        <f t="shared" si="11"/>
        <v>06</v>
      </c>
      <c r="Q77" s="13" t="str">
        <f>VLOOKUP($B77,Deals_Demo!$H:$N,7,0)</f>
        <v>strategy_10_demo</v>
      </c>
      <c r="R77" s="13" t="str">
        <f t="shared" si="12"/>
        <v>Wed</v>
      </c>
      <c r="S77" s="14">
        <f>VLOOKUP($B77,Deals_Demo!$H:$S,8,0)</f>
        <v>45917.266770833332</v>
      </c>
      <c r="T77" s="14">
        <f>VLOOKUP($B77,Deals_Demo!$H:$S,9,0)</f>
        <v>45917.475104166668</v>
      </c>
      <c r="U77" s="15" t="str">
        <f t="shared" si="13"/>
        <v>2025-09-17</v>
      </c>
      <c r="V77" s="13" t="str">
        <f>VLOOKUP($B77,Deals_Demo!$H:$S,11,0)</f>
        <v>11</v>
      </c>
      <c r="W77" s="13" t="str">
        <f>VLOOKUP($B77,Deals_Demo!$H:$S,12,0)</f>
        <v>Wed</v>
      </c>
      <c r="X77" s="13">
        <f t="shared" si="14"/>
        <v>0.30099999999999999</v>
      </c>
      <c r="Y77" s="13">
        <f t="shared" si="15"/>
        <v>0.60199999999999998</v>
      </c>
      <c r="Z77" s="13">
        <f t="shared" si="16"/>
        <v>0.90299999999999991</v>
      </c>
      <c r="AA77" s="13">
        <f t="shared" si="17"/>
        <v>3.01</v>
      </c>
    </row>
    <row r="78" spans="1:27" x14ac:dyDescent="0.25">
      <c r="A78" s="38">
        <v>45917.266770833332</v>
      </c>
      <c r="B78" s="39">
        <v>1460645543</v>
      </c>
      <c r="C78" s="40" t="s">
        <v>36</v>
      </c>
      <c r="D78" s="40" t="s">
        <v>37</v>
      </c>
      <c r="E78" s="40" t="s">
        <v>38</v>
      </c>
      <c r="F78" s="41">
        <v>3682.65</v>
      </c>
      <c r="G78" s="41">
        <v>3681.15</v>
      </c>
      <c r="H78" s="41">
        <v>3685.65</v>
      </c>
      <c r="I78" s="40" t="s">
        <v>93</v>
      </c>
      <c r="J78" s="41">
        <v>3681.15</v>
      </c>
      <c r="K78" s="41">
        <v>0</v>
      </c>
      <c r="L78" s="41">
        <v>0</v>
      </c>
      <c r="M78" s="42">
        <v>-1.5</v>
      </c>
      <c r="N78" s="10" t="str">
        <f t="shared" si="9"/>
        <v>L</v>
      </c>
      <c r="O78" s="11">
        <f t="shared" si="10"/>
        <v>45917</v>
      </c>
      <c r="P78" s="12" t="str">
        <f t="shared" si="11"/>
        <v>06</v>
      </c>
      <c r="Q78" s="13" t="str">
        <f>VLOOKUP($B78,Deals_Demo!$H:$N,7,0)</f>
        <v>strategy_09.py</v>
      </c>
      <c r="R78" s="13" t="str">
        <f t="shared" si="12"/>
        <v>Wed</v>
      </c>
      <c r="S78" s="14">
        <f>VLOOKUP($B78,Deals_Demo!$H:$S,8,0)</f>
        <v>45917.266770833332</v>
      </c>
      <c r="T78" s="14">
        <f>VLOOKUP($B78,Deals_Demo!$H:$S,9,0)</f>
        <v>45917.475104166668</v>
      </c>
      <c r="U78" s="15" t="str">
        <f t="shared" si="13"/>
        <v>2025-09-17</v>
      </c>
      <c r="V78" s="13" t="str">
        <f>VLOOKUP($B78,Deals_Demo!$H:$S,11,0)</f>
        <v>11</v>
      </c>
      <c r="W78" s="13" t="str">
        <f>VLOOKUP($B78,Deals_Demo!$H:$S,12,0)</f>
        <v>Wed</v>
      </c>
      <c r="X78" s="13">
        <f t="shared" si="14"/>
        <v>-0.15000000000000002</v>
      </c>
      <c r="Y78" s="13">
        <f t="shared" si="15"/>
        <v>-0.30000000000000004</v>
      </c>
      <c r="Z78" s="13">
        <f t="shared" si="16"/>
        <v>-0.44999999999999996</v>
      </c>
      <c r="AA78" s="13">
        <f t="shared" si="17"/>
        <v>-3</v>
      </c>
    </row>
    <row r="79" spans="1:27" x14ac:dyDescent="0.25">
      <c r="A79" s="43">
        <v>45917.266782407409</v>
      </c>
      <c r="B79" s="44">
        <v>1460645544</v>
      </c>
      <c r="C79" s="45" t="s">
        <v>36</v>
      </c>
      <c r="D79" s="45" t="s">
        <v>37</v>
      </c>
      <c r="E79" s="45" t="s">
        <v>38</v>
      </c>
      <c r="F79" s="46">
        <v>3682.66</v>
      </c>
      <c r="G79" s="46">
        <v>3684.09</v>
      </c>
      <c r="H79" s="46">
        <v>3685.66</v>
      </c>
      <c r="I79" s="45" t="s">
        <v>92</v>
      </c>
      <c r="J79" s="46">
        <v>3685.66</v>
      </c>
      <c r="K79" s="46">
        <v>0</v>
      </c>
      <c r="L79" s="46">
        <v>0</v>
      </c>
      <c r="M79" s="47">
        <v>3</v>
      </c>
      <c r="N79" s="10" t="str">
        <f t="shared" si="9"/>
        <v>W</v>
      </c>
      <c r="O79" s="11">
        <f t="shared" si="10"/>
        <v>45917</v>
      </c>
      <c r="P79" s="12" t="str">
        <f t="shared" si="11"/>
        <v>06</v>
      </c>
      <c r="Q79" s="13" t="str">
        <f>VLOOKUP($B79,Deals_Demo!$H:$N,7,0)</f>
        <v>strategy_09_demo</v>
      </c>
      <c r="R79" s="13" t="str">
        <f t="shared" si="12"/>
        <v>Wed</v>
      </c>
      <c r="S79" s="14">
        <f>VLOOKUP($B79,Deals_Demo!$H:$S,8,0)</f>
        <v>45917.266782407409</v>
      </c>
      <c r="T79" s="14">
        <f>VLOOKUP($B79,Deals_Demo!$H:$S,9,0)</f>
        <v>45917.475115740745</v>
      </c>
      <c r="U79" s="15" t="str">
        <f t="shared" si="13"/>
        <v>2025-09-17</v>
      </c>
      <c r="V79" s="13" t="str">
        <f>VLOOKUP($B79,Deals_Demo!$H:$S,11,0)</f>
        <v>11</v>
      </c>
      <c r="W79" s="13" t="str">
        <f>VLOOKUP($B79,Deals_Demo!$H:$S,12,0)</f>
        <v>Wed</v>
      </c>
      <c r="X79" s="13">
        <f t="shared" si="14"/>
        <v>0.30000000000000004</v>
      </c>
      <c r="Y79" s="13">
        <f t="shared" si="15"/>
        <v>0.60000000000000009</v>
      </c>
      <c r="Z79" s="13">
        <f t="shared" si="16"/>
        <v>0.89999999999999991</v>
      </c>
      <c r="AA79" s="13">
        <f t="shared" si="17"/>
        <v>3</v>
      </c>
    </row>
    <row r="80" spans="1:27" x14ac:dyDescent="0.25">
      <c r="A80" s="38">
        <v>45917.288182870368</v>
      </c>
      <c r="B80" s="39">
        <v>1460650102</v>
      </c>
      <c r="C80" s="40" t="s">
        <v>36</v>
      </c>
      <c r="D80" s="40" t="s">
        <v>44</v>
      </c>
      <c r="E80" s="40" t="s">
        <v>38</v>
      </c>
      <c r="F80" s="41">
        <v>3681.26</v>
      </c>
      <c r="G80" s="41">
        <v>3682.76</v>
      </c>
      <c r="H80" s="41">
        <v>3678.26</v>
      </c>
      <c r="I80" s="40" t="s">
        <v>94</v>
      </c>
      <c r="J80" s="41">
        <v>3682.87</v>
      </c>
      <c r="K80" s="41">
        <v>0</v>
      </c>
      <c r="L80" s="41">
        <v>0</v>
      </c>
      <c r="M80" s="42">
        <v>-1.61</v>
      </c>
      <c r="N80" s="10" t="str">
        <f t="shared" si="9"/>
        <v>L</v>
      </c>
      <c r="O80" s="11">
        <f t="shared" si="10"/>
        <v>45917</v>
      </c>
      <c r="P80" s="12" t="str">
        <f t="shared" si="11"/>
        <v>06</v>
      </c>
      <c r="Q80" s="13" t="str">
        <f>VLOOKUP($B80,Deals_Demo!$H:$N,7,0)</f>
        <v>strategy_09.py</v>
      </c>
      <c r="R80" s="13" t="str">
        <f t="shared" si="12"/>
        <v>Wed</v>
      </c>
      <c r="S80" s="14">
        <f>VLOOKUP($B80,Deals_Demo!$H:$S,8,0)</f>
        <v>45917.288182870368</v>
      </c>
      <c r="T80" s="14">
        <f>VLOOKUP($B80,Deals_Demo!$H:$S,9,0)</f>
        <v>45917.496516203704</v>
      </c>
      <c r="U80" s="15" t="str">
        <f t="shared" si="13"/>
        <v>2025-09-17</v>
      </c>
      <c r="V80" s="13" t="str">
        <f>VLOOKUP($B80,Deals_Demo!$H:$S,11,0)</f>
        <v>11</v>
      </c>
      <c r="W80" s="13" t="str">
        <f>VLOOKUP($B80,Deals_Demo!$H:$S,12,0)</f>
        <v>Wed</v>
      </c>
      <c r="X80" s="13">
        <f t="shared" si="14"/>
        <v>-0.16100000000000003</v>
      </c>
      <c r="Y80" s="13">
        <f t="shared" si="15"/>
        <v>-0.32200000000000006</v>
      </c>
      <c r="Z80" s="13">
        <f t="shared" si="16"/>
        <v>-0.48299999999999998</v>
      </c>
      <c r="AA80" s="13">
        <f t="shared" si="17"/>
        <v>-3</v>
      </c>
    </row>
    <row r="81" spans="1:27" x14ac:dyDescent="0.25">
      <c r="A81" s="43">
        <v>45917.288182870368</v>
      </c>
      <c r="B81" s="44">
        <v>1460650103</v>
      </c>
      <c r="C81" s="45" t="s">
        <v>36</v>
      </c>
      <c r="D81" s="45" t="s">
        <v>44</v>
      </c>
      <c r="E81" s="45" t="s">
        <v>38</v>
      </c>
      <c r="F81" s="46">
        <v>3681.26</v>
      </c>
      <c r="G81" s="46">
        <v>3682.76</v>
      </c>
      <c r="H81" s="46">
        <v>3678.26</v>
      </c>
      <c r="I81" s="45" t="s">
        <v>94</v>
      </c>
      <c r="J81" s="46">
        <v>3682.87</v>
      </c>
      <c r="K81" s="46">
        <v>0</v>
      </c>
      <c r="L81" s="46">
        <v>0</v>
      </c>
      <c r="M81" s="47">
        <v>-1.61</v>
      </c>
      <c r="N81" s="10" t="str">
        <f t="shared" si="9"/>
        <v>L</v>
      </c>
      <c r="O81" s="11">
        <f t="shared" si="10"/>
        <v>45917</v>
      </c>
      <c r="P81" s="12" t="str">
        <f t="shared" si="11"/>
        <v>06</v>
      </c>
      <c r="Q81" s="13" t="str">
        <f>VLOOKUP($B81,Deals_Demo!$H:$N,7,0)</f>
        <v>strategy_07.py</v>
      </c>
      <c r="R81" s="13" t="str">
        <f t="shared" si="12"/>
        <v>Wed</v>
      </c>
      <c r="S81" s="14">
        <f>VLOOKUP($B81,Deals_Demo!$H:$S,8,0)</f>
        <v>45917.288182870368</v>
      </c>
      <c r="T81" s="14">
        <f>VLOOKUP($B81,Deals_Demo!$H:$S,9,0)</f>
        <v>45917.496516203704</v>
      </c>
      <c r="U81" s="15" t="str">
        <f t="shared" si="13"/>
        <v>2025-09-17</v>
      </c>
      <c r="V81" s="13" t="str">
        <f>VLOOKUP($B81,Deals_Demo!$H:$S,11,0)</f>
        <v>11</v>
      </c>
      <c r="W81" s="13" t="str">
        <f>VLOOKUP($B81,Deals_Demo!$H:$S,12,0)</f>
        <v>Wed</v>
      </c>
      <c r="X81" s="13">
        <f t="shared" si="14"/>
        <v>-0.16100000000000003</v>
      </c>
      <c r="Y81" s="13">
        <f t="shared" si="15"/>
        <v>-0.32200000000000006</v>
      </c>
      <c r="Z81" s="13">
        <f t="shared" si="16"/>
        <v>-0.48299999999999998</v>
      </c>
      <c r="AA81" s="13">
        <f t="shared" si="17"/>
        <v>-3</v>
      </c>
    </row>
    <row r="82" spans="1:27" x14ac:dyDescent="0.25">
      <c r="A82" s="38">
        <v>45917.34003472222</v>
      </c>
      <c r="B82" s="39">
        <v>1460661308</v>
      </c>
      <c r="C82" s="40" t="s">
        <v>36</v>
      </c>
      <c r="D82" s="40" t="s">
        <v>37</v>
      </c>
      <c r="E82" s="40" t="s">
        <v>38</v>
      </c>
      <c r="F82" s="41">
        <v>3684.94</v>
      </c>
      <c r="G82" s="41">
        <v>3682.44</v>
      </c>
      <c r="H82" s="41">
        <v>3687.94</v>
      </c>
      <c r="I82" s="40" t="s">
        <v>95</v>
      </c>
      <c r="J82" s="41">
        <v>3682.44</v>
      </c>
      <c r="K82" s="41">
        <v>0</v>
      </c>
      <c r="L82" s="41">
        <v>0</v>
      </c>
      <c r="M82" s="42">
        <v>-2.5</v>
      </c>
      <c r="N82" s="10" t="str">
        <f t="shared" si="9"/>
        <v>L</v>
      </c>
      <c r="O82" s="11">
        <f t="shared" si="10"/>
        <v>45917</v>
      </c>
      <c r="P82" s="12" t="str">
        <f t="shared" si="11"/>
        <v>08</v>
      </c>
      <c r="Q82" s="13" t="str">
        <f>VLOOKUP($B82,Deals_Demo!$H:$N,7,0)</f>
        <v>strategy_10_demo</v>
      </c>
      <c r="R82" s="13" t="str">
        <f t="shared" si="12"/>
        <v>Wed</v>
      </c>
      <c r="S82" s="14">
        <f>VLOOKUP($B82,Deals_Demo!$H:$S,8,0)</f>
        <v>45917.34003472222</v>
      </c>
      <c r="T82" s="14">
        <f>VLOOKUP($B82,Deals_Demo!$H:$S,9,0)</f>
        <v>45917.548368055555</v>
      </c>
      <c r="U82" s="15" t="str">
        <f t="shared" si="13"/>
        <v>2025-09-17</v>
      </c>
      <c r="V82" s="13" t="str">
        <f>VLOOKUP($B82,Deals_Demo!$H:$S,11,0)</f>
        <v>13</v>
      </c>
      <c r="W82" s="13" t="str">
        <f>VLOOKUP($B82,Deals_Demo!$H:$S,12,0)</f>
        <v>Wed</v>
      </c>
      <c r="X82" s="13">
        <f t="shared" si="14"/>
        <v>-0.25</v>
      </c>
      <c r="Y82" s="13">
        <f t="shared" si="15"/>
        <v>-0.5</v>
      </c>
      <c r="Z82" s="13">
        <f t="shared" si="16"/>
        <v>-0.75</v>
      </c>
      <c r="AA82" s="13">
        <f t="shared" si="17"/>
        <v>-3</v>
      </c>
    </row>
    <row r="83" spans="1:27" x14ac:dyDescent="0.25">
      <c r="A83" s="43">
        <v>45917.34003472222</v>
      </c>
      <c r="B83" s="44">
        <v>1460661310</v>
      </c>
      <c r="C83" s="45" t="s">
        <v>36</v>
      </c>
      <c r="D83" s="45" t="s">
        <v>37</v>
      </c>
      <c r="E83" s="45" t="s">
        <v>38</v>
      </c>
      <c r="F83" s="46">
        <v>3684.94</v>
      </c>
      <c r="G83" s="46">
        <v>3681.94</v>
      </c>
      <c r="H83" s="46">
        <v>3687.94</v>
      </c>
      <c r="I83" s="45" t="s">
        <v>96</v>
      </c>
      <c r="J83" s="46">
        <v>3681.93</v>
      </c>
      <c r="K83" s="46">
        <v>0</v>
      </c>
      <c r="L83" s="46">
        <v>0</v>
      </c>
      <c r="M83" s="47">
        <v>-3.01</v>
      </c>
      <c r="N83" s="10" t="str">
        <f t="shared" si="9"/>
        <v>L</v>
      </c>
      <c r="O83" s="11">
        <f t="shared" si="10"/>
        <v>45917</v>
      </c>
      <c r="P83" s="12" t="str">
        <f t="shared" si="11"/>
        <v>08</v>
      </c>
      <c r="Q83" s="13" t="str">
        <f>VLOOKUP($B83,Deals_Demo!$H:$N,7,0)</f>
        <v>strategy_09_demo</v>
      </c>
      <c r="R83" s="13" t="str">
        <f t="shared" si="12"/>
        <v>Wed</v>
      </c>
      <c r="S83" s="14">
        <f>VLOOKUP($B83,Deals_Demo!$H:$S,8,0)</f>
        <v>45917.34003472222</v>
      </c>
      <c r="T83" s="14">
        <f>VLOOKUP($B83,Deals_Demo!$H:$S,9,0)</f>
        <v>45917.548368055555</v>
      </c>
      <c r="U83" s="15" t="str">
        <f t="shared" si="13"/>
        <v>2025-09-17</v>
      </c>
      <c r="V83" s="13" t="str">
        <f>VLOOKUP($B83,Deals_Demo!$H:$S,11,0)</f>
        <v>13</v>
      </c>
      <c r="W83" s="13" t="str">
        <f>VLOOKUP($B83,Deals_Demo!$H:$S,12,0)</f>
        <v>Wed</v>
      </c>
      <c r="X83" s="13">
        <f t="shared" si="14"/>
        <v>-0.30099999999999999</v>
      </c>
      <c r="Y83" s="13">
        <f t="shared" si="15"/>
        <v>-0.60199999999999998</v>
      </c>
      <c r="Z83" s="13">
        <f t="shared" si="16"/>
        <v>-0.90299999999999991</v>
      </c>
      <c r="AA83" s="13">
        <f t="shared" si="17"/>
        <v>-3</v>
      </c>
    </row>
    <row r="84" spans="1:27" x14ac:dyDescent="0.25">
      <c r="A84" s="38">
        <v>45917.340613425928</v>
      </c>
      <c r="B84" s="39">
        <v>1460661488</v>
      </c>
      <c r="C84" s="40" t="s">
        <v>36</v>
      </c>
      <c r="D84" s="40" t="s">
        <v>37</v>
      </c>
      <c r="E84" s="40" t="s">
        <v>38</v>
      </c>
      <c r="F84" s="41">
        <v>3684.59</v>
      </c>
      <c r="G84" s="41">
        <v>3683.09</v>
      </c>
      <c r="H84" s="41">
        <v>3687.59</v>
      </c>
      <c r="I84" s="40" t="s">
        <v>97</v>
      </c>
      <c r="J84" s="41">
        <v>3683.02</v>
      </c>
      <c r="K84" s="41">
        <v>0</v>
      </c>
      <c r="L84" s="41">
        <v>0</v>
      </c>
      <c r="M84" s="42">
        <v>-1.57</v>
      </c>
      <c r="N84" s="10" t="str">
        <f t="shared" si="9"/>
        <v>L</v>
      </c>
      <c r="O84" s="11">
        <f t="shared" si="10"/>
        <v>45917</v>
      </c>
      <c r="P84" s="12" t="str">
        <f t="shared" si="11"/>
        <v>08</v>
      </c>
      <c r="Q84" s="13" t="str">
        <f>VLOOKUP($B84,Deals_Demo!$H:$N,7,0)</f>
        <v>strategy_07.py</v>
      </c>
      <c r="R84" s="13" t="str">
        <f t="shared" si="12"/>
        <v>Wed</v>
      </c>
      <c r="S84" s="14">
        <f>VLOOKUP($B84,Deals_Demo!$H:$S,8,0)</f>
        <v>45917.340613425928</v>
      </c>
      <c r="T84" s="14">
        <f>VLOOKUP($B84,Deals_Demo!$H:$S,9,0)</f>
        <v>45917.548946759263</v>
      </c>
      <c r="U84" s="15" t="str">
        <f t="shared" si="13"/>
        <v>2025-09-17</v>
      </c>
      <c r="V84" s="13" t="str">
        <f>VLOOKUP($B84,Deals_Demo!$H:$S,11,0)</f>
        <v>13</v>
      </c>
      <c r="W84" s="13" t="str">
        <f>VLOOKUP($B84,Deals_Demo!$H:$S,12,0)</f>
        <v>Wed</v>
      </c>
      <c r="X84" s="13">
        <f t="shared" si="14"/>
        <v>-0.15700000000000003</v>
      </c>
      <c r="Y84" s="13">
        <f t="shared" si="15"/>
        <v>-0.31400000000000006</v>
      </c>
      <c r="Z84" s="13">
        <f t="shared" si="16"/>
        <v>-0.47099999999999997</v>
      </c>
      <c r="AA84" s="13">
        <f t="shared" si="17"/>
        <v>-3</v>
      </c>
    </row>
    <row r="85" spans="1:27" x14ac:dyDescent="0.25">
      <c r="A85" s="43">
        <v>45917.340613425928</v>
      </c>
      <c r="B85" s="44">
        <v>1460661489</v>
      </c>
      <c r="C85" s="45" t="s">
        <v>36</v>
      </c>
      <c r="D85" s="45" t="s">
        <v>37</v>
      </c>
      <c r="E85" s="45" t="s">
        <v>38</v>
      </c>
      <c r="F85" s="46">
        <v>3684.62</v>
      </c>
      <c r="G85" s="46">
        <v>3683.09</v>
      </c>
      <c r="H85" s="46">
        <v>3687.59</v>
      </c>
      <c r="I85" s="45" t="s">
        <v>97</v>
      </c>
      <c r="J85" s="46">
        <v>3683.02</v>
      </c>
      <c r="K85" s="46">
        <v>0</v>
      </c>
      <c r="L85" s="46">
        <v>0</v>
      </c>
      <c r="M85" s="47">
        <v>-1.6</v>
      </c>
      <c r="N85" s="10" t="str">
        <f t="shared" si="9"/>
        <v>L</v>
      </c>
      <c r="O85" s="11">
        <f t="shared" si="10"/>
        <v>45917</v>
      </c>
      <c r="P85" s="12" t="str">
        <f t="shared" si="11"/>
        <v>08</v>
      </c>
      <c r="Q85" s="13" t="str">
        <f>VLOOKUP($B85,Deals_Demo!$H:$N,7,0)</f>
        <v>strategy_09.py</v>
      </c>
      <c r="R85" s="13" t="str">
        <f t="shared" si="12"/>
        <v>Wed</v>
      </c>
      <c r="S85" s="14">
        <f>VLOOKUP($B85,Deals_Demo!$H:$S,8,0)</f>
        <v>45917.340613425928</v>
      </c>
      <c r="T85" s="14">
        <f>VLOOKUP($B85,Deals_Demo!$H:$S,9,0)</f>
        <v>45917.548946759263</v>
      </c>
      <c r="U85" s="15" t="str">
        <f t="shared" si="13"/>
        <v>2025-09-17</v>
      </c>
      <c r="V85" s="13" t="str">
        <f>VLOOKUP($B85,Deals_Demo!$H:$S,11,0)</f>
        <v>13</v>
      </c>
      <c r="W85" s="13" t="str">
        <f>VLOOKUP($B85,Deals_Demo!$H:$S,12,0)</f>
        <v>Wed</v>
      </c>
      <c r="X85" s="13">
        <f t="shared" si="14"/>
        <v>-0.16000000000000003</v>
      </c>
      <c r="Y85" s="13">
        <f t="shared" si="15"/>
        <v>-0.32000000000000006</v>
      </c>
      <c r="Z85" s="13">
        <f t="shared" si="16"/>
        <v>-0.48</v>
      </c>
      <c r="AA85" s="13">
        <f t="shared" si="17"/>
        <v>-3</v>
      </c>
    </row>
    <row r="86" spans="1:27" x14ac:dyDescent="0.25">
      <c r="A86" s="38">
        <v>45917.34269675926</v>
      </c>
      <c r="B86" s="39">
        <v>1460662200</v>
      </c>
      <c r="C86" s="40" t="s">
        <v>36</v>
      </c>
      <c r="D86" s="40" t="s">
        <v>37</v>
      </c>
      <c r="E86" s="40" t="s">
        <v>38</v>
      </c>
      <c r="F86" s="41">
        <v>3683.85</v>
      </c>
      <c r="G86" s="41">
        <v>3682.35</v>
      </c>
      <c r="H86" s="41">
        <v>3686.85</v>
      </c>
      <c r="I86" s="40" t="s">
        <v>95</v>
      </c>
      <c r="J86" s="41">
        <v>3682.35</v>
      </c>
      <c r="K86" s="41">
        <v>0</v>
      </c>
      <c r="L86" s="41">
        <v>0</v>
      </c>
      <c r="M86" s="42">
        <v>-1.5</v>
      </c>
      <c r="N86" s="10" t="str">
        <f t="shared" si="9"/>
        <v>L</v>
      </c>
      <c r="O86" s="11">
        <f t="shared" si="10"/>
        <v>45917</v>
      </c>
      <c r="P86" s="12" t="str">
        <f t="shared" si="11"/>
        <v>08</v>
      </c>
      <c r="Q86" s="13" t="str">
        <f>VLOOKUP($B86,Deals_Demo!$H:$N,7,0)</f>
        <v>strategy_07.py</v>
      </c>
      <c r="R86" s="13" t="str">
        <f t="shared" si="12"/>
        <v>Wed</v>
      </c>
      <c r="S86" s="14">
        <f>VLOOKUP($B86,Deals_Demo!$H:$S,8,0)</f>
        <v>45917.34269675926</v>
      </c>
      <c r="T86" s="14">
        <f>VLOOKUP($B86,Deals_Demo!$H:$S,9,0)</f>
        <v>45917.551030092596</v>
      </c>
      <c r="U86" s="15" t="str">
        <f t="shared" si="13"/>
        <v>2025-09-17</v>
      </c>
      <c r="V86" s="13" t="str">
        <f>VLOOKUP($B86,Deals_Demo!$H:$S,11,0)</f>
        <v>13</v>
      </c>
      <c r="W86" s="13" t="str">
        <f>VLOOKUP($B86,Deals_Demo!$H:$S,12,0)</f>
        <v>Wed</v>
      </c>
      <c r="X86" s="13">
        <f t="shared" si="14"/>
        <v>-0.15000000000000002</v>
      </c>
      <c r="Y86" s="13">
        <f t="shared" si="15"/>
        <v>-0.30000000000000004</v>
      </c>
      <c r="Z86" s="13">
        <f t="shared" si="16"/>
        <v>-0.44999999999999996</v>
      </c>
      <c r="AA86" s="13">
        <f t="shared" si="17"/>
        <v>-3</v>
      </c>
    </row>
    <row r="87" spans="1:27" x14ac:dyDescent="0.25">
      <c r="A87" s="43">
        <v>45917.34269675926</v>
      </c>
      <c r="B87" s="44">
        <v>1460662201</v>
      </c>
      <c r="C87" s="45" t="s">
        <v>36</v>
      </c>
      <c r="D87" s="45" t="s">
        <v>37</v>
      </c>
      <c r="E87" s="45" t="s">
        <v>38</v>
      </c>
      <c r="F87" s="46">
        <v>3683.85</v>
      </c>
      <c r="G87" s="46">
        <v>3682.35</v>
      </c>
      <c r="H87" s="46">
        <v>3686.85</v>
      </c>
      <c r="I87" s="45" t="s">
        <v>95</v>
      </c>
      <c r="J87" s="46">
        <v>3682.35</v>
      </c>
      <c r="K87" s="46">
        <v>0</v>
      </c>
      <c r="L87" s="46">
        <v>0</v>
      </c>
      <c r="M87" s="47">
        <v>-1.5</v>
      </c>
      <c r="N87" s="10" t="str">
        <f t="shared" si="9"/>
        <v>L</v>
      </c>
      <c r="O87" s="11">
        <f t="shared" si="10"/>
        <v>45917</v>
      </c>
      <c r="P87" s="12" t="str">
        <f t="shared" si="11"/>
        <v>08</v>
      </c>
      <c r="Q87" s="13" t="str">
        <f>VLOOKUP($B87,Deals_Demo!$H:$N,7,0)</f>
        <v>strategy_09.py</v>
      </c>
      <c r="R87" s="13" t="str">
        <f t="shared" si="12"/>
        <v>Wed</v>
      </c>
      <c r="S87" s="14">
        <f>VLOOKUP($B87,Deals_Demo!$H:$S,8,0)</f>
        <v>45917.34269675926</v>
      </c>
      <c r="T87" s="14">
        <f>VLOOKUP($B87,Deals_Demo!$H:$S,9,0)</f>
        <v>45917.551030092596</v>
      </c>
      <c r="U87" s="15" t="str">
        <f t="shared" si="13"/>
        <v>2025-09-17</v>
      </c>
      <c r="V87" s="13" t="str">
        <f>VLOOKUP($B87,Deals_Demo!$H:$S,11,0)</f>
        <v>13</v>
      </c>
      <c r="W87" s="13" t="str">
        <f>VLOOKUP($B87,Deals_Demo!$H:$S,12,0)</f>
        <v>Wed</v>
      </c>
      <c r="X87" s="13">
        <f t="shared" si="14"/>
        <v>-0.15000000000000002</v>
      </c>
      <c r="Y87" s="13">
        <f t="shared" si="15"/>
        <v>-0.30000000000000004</v>
      </c>
      <c r="Z87" s="13">
        <f t="shared" si="16"/>
        <v>-0.44999999999999996</v>
      </c>
      <c r="AA87" s="13">
        <f t="shared" si="17"/>
        <v>-3</v>
      </c>
    </row>
    <row r="88" spans="1:27" x14ac:dyDescent="0.25">
      <c r="A88" s="38">
        <v>45917.352534722224</v>
      </c>
      <c r="B88" s="39">
        <v>1460668518</v>
      </c>
      <c r="C88" s="40" t="s">
        <v>36</v>
      </c>
      <c r="D88" s="40" t="s">
        <v>44</v>
      </c>
      <c r="E88" s="40" t="s">
        <v>38</v>
      </c>
      <c r="F88" s="41">
        <v>3680.45</v>
      </c>
      <c r="G88" s="41">
        <v>3678.76</v>
      </c>
      <c r="H88" s="41">
        <v>3677.45</v>
      </c>
      <c r="I88" s="40" t="s">
        <v>98</v>
      </c>
      <c r="J88" s="41">
        <v>3677.17</v>
      </c>
      <c r="K88" s="41">
        <v>0</v>
      </c>
      <c r="L88" s="41">
        <v>0</v>
      </c>
      <c r="M88" s="42">
        <v>3.28</v>
      </c>
      <c r="N88" s="10" t="str">
        <f t="shared" si="9"/>
        <v>W</v>
      </c>
      <c r="O88" s="11">
        <f t="shared" si="10"/>
        <v>45917</v>
      </c>
      <c r="P88" s="12" t="str">
        <f t="shared" si="11"/>
        <v>08</v>
      </c>
      <c r="Q88" s="13" t="str">
        <f>VLOOKUP($B88,Deals_Demo!$H:$N,7,0)</f>
        <v>strategy_09_demo</v>
      </c>
      <c r="R88" s="13" t="str">
        <f t="shared" si="12"/>
        <v>Wed</v>
      </c>
      <c r="S88" s="14">
        <f>VLOOKUP($B88,Deals_Demo!$H:$S,8,0)</f>
        <v>45917.352534722224</v>
      </c>
      <c r="T88" s="14">
        <f>VLOOKUP($B88,Deals_Demo!$H:$S,9,0)</f>
        <v>45917.56086805556</v>
      </c>
      <c r="U88" s="15" t="str">
        <f t="shared" si="13"/>
        <v>2025-09-17</v>
      </c>
      <c r="V88" s="13" t="str">
        <f>VLOOKUP($B88,Deals_Demo!$H:$S,11,0)</f>
        <v>13</v>
      </c>
      <c r="W88" s="13" t="str">
        <f>VLOOKUP($B88,Deals_Demo!$H:$S,12,0)</f>
        <v>Wed</v>
      </c>
      <c r="X88" s="13">
        <f t="shared" si="14"/>
        <v>0.32800000000000001</v>
      </c>
      <c r="Y88" s="13">
        <f t="shared" si="15"/>
        <v>0.65600000000000003</v>
      </c>
      <c r="Z88" s="13">
        <f t="shared" si="16"/>
        <v>0.98399999999999987</v>
      </c>
      <c r="AA88" s="13">
        <f t="shared" si="17"/>
        <v>3.28</v>
      </c>
    </row>
    <row r="89" spans="1:27" x14ac:dyDescent="0.25">
      <c r="A89" s="43">
        <v>45917.352534722224</v>
      </c>
      <c r="B89" s="44">
        <v>1460668519</v>
      </c>
      <c r="C89" s="45" t="s">
        <v>36</v>
      </c>
      <c r="D89" s="45" t="s">
        <v>44</v>
      </c>
      <c r="E89" s="45" t="s">
        <v>38</v>
      </c>
      <c r="F89" s="46">
        <v>3680.4</v>
      </c>
      <c r="G89" s="46">
        <v>3678.72</v>
      </c>
      <c r="H89" s="46">
        <v>3677.45</v>
      </c>
      <c r="I89" s="45" t="s">
        <v>98</v>
      </c>
      <c r="J89" s="46">
        <v>3677.17</v>
      </c>
      <c r="K89" s="46">
        <v>0</v>
      </c>
      <c r="L89" s="46">
        <v>0</v>
      </c>
      <c r="M89" s="47">
        <v>3.23</v>
      </c>
      <c r="N89" s="10" t="str">
        <f t="shared" si="9"/>
        <v>W</v>
      </c>
      <c r="O89" s="11">
        <f t="shared" si="10"/>
        <v>45917</v>
      </c>
      <c r="P89" s="12" t="str">
        <f t="shared" si="11"/>
        <v>08</v>
      </c>
      <c r="Q89" s="13" t="str">
        <f>VLOOKUP($B89,Deals_Demo!$H:$N,7,0)</f>
        <v>strategy_10_demo</v>
      </c>
      <c r="R89" s="13" t="str">
        <f t="shared" si="12"/>
        <v>Wed</v>
      </c>
      <c r="S89" s="14">
        <f>VLOOKUP($B89,Deals_Demo!$H:$S,8,0)</f>
        <v>45917.352534722224</v>
      </c>
      <c r="T89" s="14">
        <f>VLOOKUP($B89,Deals_Demo!$H:$S,9,0)</f>
        <v>45917.56086805556</v>
      </c>
      <c r="U89" s="15" t="str">
        <f t="shared" si="13"/>
        <v>2025-09-17</v>
      </c>
      <c r="V89" s="13" t="str">
        <f>VLOOKUP($B89,Deals_Demo!$H:$S,11,0)</f>
        <v>13</v>
      </c>
      <c r="W89" s="13" t="str">
        <f>VLOOKUP($B89,Deals_Demo!$H:$S,12,0)</f>
        <v>Wed</v>
      </c>
      <c r="X89" s="13">
        <f t="shared" si="14"/>
        <v>0.32300000000000001</v>
      </c>
      <c r="Y89" s="13">
        <f t="shared" si="15"/>
        <v>0.64600000000000002</v>
      </c>
      <c r="Z89" s="13">
        <f t="shared" si="16"/>
        <v>0.96899999999999997</v>
      </c>
      <c r="AA89" s="13">
        <f t="shared" si="17"/>
        <v>3.23</v>
      </c>
    </row>
    <row r="90" spans="1:27" x14ac:dyDescent="0.25">
      <c r="A90" s="38">
        <v>45917.353692129633</v>
      </c>
      <c r="B90" s="39">
        <v>1460669106</v>
      </c>
      <c r="C90" s="40" t="s">
        <v>36</v>
      </c>
      <c r="D90" s="40" t="s">
        <v>44</v>
      </c>
      <c r="E90" s="40" t="s">
        <v>38</v>
      </c>
      <c r="F90" s="41">
        <v>3680.68</v>
      </c>
      <c r="G90" s="41">
        <v>3678.74</v>
      </c>
      <c r="H90" s="41">
        <v>3677.65</v>
      </c>
      <c r="I90" s="40" t="s">
        <v>99</v>
      </c>
      <c r="J90" s="41">
        <v>3677.62</v>
      </c>
      <c r="K90" s="41">
        <v>0</v>
      </c>
      <c r="L90" s="41">
        <v>0</v>
      </c>
      <c r="M90" s="42">
        <v>3.06</v>
      </c>
      <c r="N90" s="10" t="str">
        <f t="shared" si="9"/>
        <v>W</v>
      </c>
      <c r="O90" s="11">
        <f t="shared" si="10"/>
        <v>45917</v>
      </c>
      <c r="P90" s="12" t="str">
        <f t="shared" si="11"/>
        <v>08</v>
      </c>
      <c r="Q90" s="13" t="str">
        <f>VLOOKUP($B90,Deals_Demo!$H:$N,7,0)</f>
        <v>strategy_07.py</v>
      </c>
      <c r="R90" s="13" t="str">
        <f t="shared" si="12"/>
        <v>Wed</v>
      </c>
      <c r="S90" s="14">
        <f>VLOOKUP($B90,Deals_Demo!$H:$S,8,0)</f>
        <v>45917.353692129633</v>
      </c>
      <c r="T90" s="14">
        <f>VLOOKUP($B90,Deals_Demo!$H:$S,9,0)</f>
        <v>45917.562025462968</v>
      </c>
      <c r="U90" s="15" t="str">
        <f t="shared" si="13"/>
        <v>2025-09-17</v>
      </c>
      <c r="V90" s="13" t="str">
        <f>VLOOKUP($B90,Deals_Demo!$H:$S,11,0)</f>
        <v>13</v>
      </c>
      <c r="W90" s="13" t="str">
        <f>VLOOKUP($B90,Deals_Demo!$H:$S,12,0)</f>
        <v>Wed</v>
      </c>
      <c r="X90" s="13">
        <f t="shared" si="14"/>
        <v>0.30600000000000005</v>
      </c>
      <c r="Y90" s="13">
        <f t="shared" si="15"/>
        <v>0.6120000000000001</v>
      </c>
      <c r="Z90" s="13">
        <f t="shared" si="16"/>
        <v>0.91799999999999993</v>
      </c>
      <c r="AA90" s="13">
        <f t="shared" si="17"/>
        <v>3.06</v>
      </c>
    </row>
    <row r="91" spans="1:27" x14ac:dyDescent="0.25">
      <c r="A91" s="43">
        <v>45917.353692129633</v>
      </c>
      <c r="B91" s="44">
        <v>1460669108</v>
      </c>
      <c r="C91" s="45" t="s">
        <v>36</v>
      </c>
      <c r="D91" s="45" t="s">
        <v>44</v>
      </c>
      <c r="E91" s="45" t="s">
        <v>38</v>
      </c>
      <c r="F91" s="46">
        <v>3680.38</v>
      </c>
      <c r="G91" s="46">
        <v>3679.1</v>
      </c>
      <c r="H91" s="46">
        <v>3677.68</v>
      </c>
      <c r="I91" s="45" t="s">
        <v>100</v>
      </c>
      <c r="J91" s="46">
        <v>3677.67</v>
      </c>
      <c r="K91" s="46">
        <v>0</v>
      </c>
      <c r="L91" s="46">
        <v>0</v>
      </c>
      <c r="M91" s="47">
        <v>2.71</v>
      </c>
      <c r="N91" s="10" t="str">
        <f t="shared" si="9"/>
        <v>W</v>
      </c>
      <c r="O91" s="11">
        <f t="shared" si="10"/>
        <v>45917</v>
      </c>
      <c r="P91" s="12" t="str">
        <f t="shared" si="11"/>
        <v>08</v>
      </c>
      <c r="Q91" s="13" t="str">
        <f>VLOOKUP($B91,Deals_Demo!$H:$N,7,0)</f>
        <v>strategy_09.py</v>
      </c>
      <c r="R91" s="13" t="str">
        <f t="shared" si="12"/>
        <v>Wed</v>
      </c>
      <c r="S91" s="14">
        <f>VLOOKUP($B91,Deals_Demo!$H:$S,8,0)</f>
        <v>45917.353692129633</v>
      </c>
      <c r="T91" s="14">
        <f>VLOOKUP($B91,Deals_Demo!$H:$S,9,0)</f>
        <v>45917.562025462968</v>
      </c>
      <c r="U91" s="15" t="str">
        <f t="shared" si="13"/>
        <v>2025-09-17</v>
      </c>
      <c r="V91" s="13" t="str">
        <f>VLOOKUP($B91,Deals_Demo!$H:$S,11,0)</f>
        <v>13</v>
      </c>
      <c r="W91" s="13" t="str">
        <f>VLOOKUP($B91,Deals_Demo!$H:$S,12,0)</f>
        <v>Wed</v>
      </c>
      <c r="X91" s="13">
        <f t="shared" si="14"/>
        <v>0.27100000000000002</v>
      </c>
      <c r="Y91" s="13">
        <f t="shared" si="15"/>
        <v>0.54200000000000004</v>
      </c>
      <c r="Z91" s="13">
        <f t="shared" si="16"/>
        <v>0.81299999999999994</v>
      </c>
      <c r="AA91" s="13">
        <f t="shared" si="17"/>
        <v>-3</v>
      </c>
    </row>
    <row r="92" spans="1:27" x14ac:dyDescent="0.25">
      <c r="A92" s="38">
        <v>45917.363067129627</v>
      </c>
      <c r="B92" s="39">
        <v>1460676887</v>
      </c>
      <c r="C92" s="40" t="s">
        <v>36</v>
      </c>
      <c r="D92" s="40" t="s">
        <v>44</v>
      </c>
      <c r="E92" s="40" t="s">
        <v>38</v>
      </c>
      <c r="F92" s="41">
        <v>3677.89</v>
      </c>
      <c r="G92" s="41">
        <v>3680.24</v>
      </c>
      <c r="H92" s="41">
        <v>3674.74</v>
      </c>
      <c r="I92" s="40" t="s">
        <v>101</v>
      </c>
      <c r="J92" s="41">
        <v>3680.25</v>
      </c>
      <c r="K92" s="41">
        <v>0</v>
      </c>
      <c r="L92" s="41">
        <v>0</v>
      </c>
      <c r="M92" s="42">
        <v>-2.36</v>
      </c>
      <c r="N92" s="10" t="str">
        <f t="shared" si="9"/>
        <v>L</v>
      </c>
      <c r="O92" s="11">
        <f t="shared" si="10"/>
        <v>45917</v>
      </c>
      <c r="P92" s="12" t="str">
        <f t="shared" si="11"/>
        <v>08</v>
      </c>
      <c r="Q92" s="13" t="str">
        <f>VLOOKUP($B92,Deals_Demo!$H:$N,7,0)</f>
        <v>strategy_10_demo</v>
      </c>
      <c r="R92" s="13" t="str">
        <f t="shared" si="12"/>
        <v>Wed</v>
      </c>
      <c r="S92" s="14">
        <f>VLOOKUP($B92,Deals_Demo!$H:$S,8,0)</f>
        <v>45917.363067129627</v>
      </c>
      <c r="T92" s="14">
        <f>VLOOKUP($B92,Deals_Demo!$H:$S,9,0)</f>
        <v>45917.571400462963</v>
      </c>
      <c r="U92" s="15" t="str">
        <f t="shared" si="13"/>
        <v>2025-09-17</v>
      </c>
      <c r="V92" s="13" t="str">
        <f>VLOOKUP($B92,Deals_Demo!$H:$S,11,0)</f>
        <v>13</v>
      </c>
      <c r="W92" s="13" t="str">
        <f>VLOOKUP($B92,Deals_Demo!$H:$S,12,0)</f>
        <v>Wed</v>
      </c>
      <c r="X92" s="13">
        <f t="shared" si="14"/>
        <v>-0.23599999999999999</v>
      </c>
      <c r="Y92" s="13">
        <f t="shared" si="15"/>
        <v>-0.47199999999999998</v>
      </c>
      <c r="Z92" s="13">
        <f t="shared" si="16"/>
        <v>-0.70799999999999996</v>
      </c>
      <c r="AA92" s="13">
        <f t="shared" si="17"/>
        <v>-3</v>
      </c>
    </row>
    <row r="93" spans="1:27" x14ac:dyDescent="0.25">
      <c r="A93" s="43">
        <v>45917.363067129627</v>
      </c>
      <c r="B93" s="44">
        <v>1460676888</v>
      </c>
      <c r="C93" s="45" t="s">
        <v>36</v>
      </c>
      <c r="D93" s="45" t="s">
        <v>44</v>
      </c>
      <c r="E93" s="45" t="s">
        <v>38</v>
      </c>
      <c r="F93" s="46">
        <v>3677.89</v>
      </c>
      <c r="G93" s="46">
        <v>3676.66</v>
      </c>
      <c r="H93" s="46">
        <v>3674.89</v>
      </c>
      <c r="I93" s="45" t="s">
        <v>102</v>
      </c>
      <c r="J93" s="46">
        <v>3676.7</v>
      </c>
      <c r="K93" s="46">
        <v>0</v>
      </c>
      <c r="L93" s="46">
        <v>0</v>
      </c>
      <c r="M93" s="47">
        <v>1.19</v>
      </c>
      <c r="N93" s="10" t="str">
        <f t="shared" si="9"/>
        <v>W</v>
      </c>
      <c r="O93" s="11">
        <f t="shared" si="10"/>
        <v>45917</v>
      </c>
      <c r="P93" s="12" t="str">
        <f t="shared" si="11"/>
        <v>08</v>
      </c>
      <c r="Q93" s="13" t="str">
        <f>VLOOKUP($B93,Deals_Demo!$H:$N,7,0)</f>
        <v>strategy_09_demo</v>
      </c>
      <c r="R93" s="13" t="str">
        <f t="shared" si="12"/>
        <v>Wed</v>
      </c>
      <c r="S93" s="14">
        <f>VLOOKUP($B93,Deals_Demo!$H:$S,8,0)</f>
        <v>45917.363067129627</v>
      </c>
      <c r="T93" s="14">
        <f>VLOOKUP($B93,Deals_Demo!$H:$S,9,0)</f>
        <v>45917.571400462963</v>
      </c>
      <c r="U93" s="15" t="str">
        <f t="shared" si="13"/>
        <v>2025-09-17</v>
      </c>
      <c r="V93" s="13" t="str">
        <f>VLOOKUP($B93,Deals_Demo!$H:$S,11,0)</f>
        <v>13</v>
      </c>
      <c r="W93" s="13" t="str">
        <f>VLOOKUP($B93,Deals_Demo!$H:$S,12,0)</f>
        <v>Wed</v>
      </c>
      <c r="X93" s="13">
        <f t="shared" si="14"/>
        <v>0.11899999999999999</v>
      </c>
      <c r="Y93" s="13">
        <f t="shared" si="15"/>
        <v>0.23799999999999999</v>
      </c>
      <c r="Z93" s="13">
        <f t="shared" si="16"/>
        <v>0.35699999999999998</v>
      </c>
      <c r="AA93" s="13">
        <f t="shared" si="17"/>
        <v>-3</v>
      </c>
    </row>
    <row r="94" spans="1:27" x14ac:dyDescent="0.25">
      <c r="A94" s="38">
        <v>45917.363182870373</v>
      </c>
      <c r="B94" s="39">
        <v>1460676930</v>
      </c>
      <c r="C94" s="40" t="s">
        <v>36</v>
      </c>
      <c r="D94" s="40" t="s">
        <v>44</v>
      </c>
      <c r="E94" s="40" t="s">
        <v>38</v>
      </c>
      <c r="F94" s="41">
        <v>3677.99</v>
      </c>
      <c r="G94" s="41">
        <v>3679.51</v>
      </c>
      <c r="H94" s="41">
        <v>3675.01</v>
      </c>
      <c r="I94" s="40" t="s">
        <v>103</v>
      </c>
      <c r="J94" s="41">
        <v>3679.54</v>
      </c>
      <c r="K94" s="41">
        <v>0</v>
      </c>
      <c r="L94" s="41">
        <v>0</v>
      </c>
      <c r="M94" s="42">
        <v>-1.55</v>
      </c>
      <c r="N94" s="10" t="str">
        <f t="shared" si="9"/>
        <v>L</v>
      </c>
      <c r="O94" s="11">
        <f t="shared" si="10"/>
        <v>45917</v>
      </c>
      <c r="P94" s="12" t="str">
        <f t="shared" si="11"/>
        <v>08</v>
      </c>
      <c r="Q94" s="13" t="str">
        <f>VLOOKUP($B94,Deals_Demo!$H:$N,7,0)</f>
        <v>strategy_09.py</v>
      </c>
      <c r="R94" s="13" t="str">
        <f t="shared" si="12"/>
        <v>Wed</v>
      </c>
      <c r="S94" s="14">
        <f>VLOOKUP($B94,Deals_Demo!$H:$S,8,0)</f>
        <v>45917.363182870373</v>
      </c>
      <c r="T94" s="14">
        <f>VLOOKUP($B94,Deals_Demo!$H:$S,9,0)</f>
        <v>45917.571516203709</v>
      </c>
      <c r="U94" s="15" t="str">
        <f t="shared" si="13"/>
        <v>2025-09-17</v>
      </c>
      <c r="V94" s="13" t="str">
        <f>VLOOKUP($B94,Deals_Demo!$H:$S,11,0)</f>
        <v>13</v>
      </c>
      <c r="W94" s="13" t="str">
        <f>VLOOKUP($B94,Deals_Demo!$H:$S,12,0)</f>
        <v>Wed</v>
      </c>
      <c r="X94" s="13">
        <f t="shared" si="14"/>
        <v>-0.15500000000000003</v>
      </c>
      <c r="Y94" s="13">
        <f t="shared" si="15"/>
        <v>-0.31000000000000005</v>
      </c>
      <c r="Z94" s="13">
        <f t="shared" si="16"/>
        <v>-0.46499999999999997</v>
      </c>
      <c r="AA94" s="13">
        <f t="shared" si="17"/>
        <v>-3</v>
      </c>
    </row>
    <row r="95" spans="1:27" x14ac:dyDescent="0.25">
      <c r="A95" s="43">
        <v>45917.363182870373</v>
      </c>
      <c r="B95" s="44">
        <v>1460676931</v>
      </c>
      <c r="C95" s="45" t="s">
        <v>36</v>
      </c>
      <c r="D95" s="45" t="s">
        <v>44</v>
      </c>
      <c r="E95" s="45" t="s">
        <v>38</v>
      </c>
      <c r="F95" s="46">
        <v>3677.96</v>
      </c>
      <c r="G95" s="46">
        <v>3679.49</v>
      </c>
      <c r="H95" s="46">
        <v>3674.99</v>
      </c>
      <c r="I95" s="45" t="s">
        <v>103</v>
      </c>
      <c r="J95" s="46">
        <v>3679.54</v>
      </c>
      <c r="K95" s="46">
        <v>0</v>
      </c>
      <c r="L95" s="46">
        <v>0</v>
      </c>
      <c r="M95" s="47">
        <v>-1.58</v>
      </c>
      <c r="N95" s="10" t="str">
        <f t="shared" si="9"/>
        <v>L</v>
      </c>
      <c r="O95" s="11">
        <f t="shared" si="10"/>
        <v>45917</v>
      </c>
      <c r="P95" s="12" t="str">
        <f t="shared" si="11"/>
        <v>08</v>
      </c>
      <c r="Q95" s="13" t="str">
        <f>VLOOKUP($B95,Deals_Demo!$H:$N,7,0)</f>
        <v>strategy_07.py</v>
      </c>
      <c r="R95" s="13" t="str">
        <f t="shared" si="12"/>
        <v>Wed</v>
      </c>
      <c r="S95" s="14">
        <f>VLOOKUP($B95,Deals_Demo!$H:$S,8,0)</f>
        <v>45917.363182870373</v>
      </c>
      <c r="T95" s="14">
        <f>VLOOKUP($B95,Deals_Demo!$H:$S,9,0)</f>
        <v>45917.571516203709</v>
      </c>
      <c r="U95" s="15" t="str">
        <f t="shared" si="13"/>
        <v>2025-09-17</v>
      </c>
      <c r="V95" s="13" t="str">
        <f>VLOOKUP($B95,Deals_Demo!$H:$S,11,0)</f>
        <v>13</v>
      </c>
      <c r="W95" s="13" t="str">
        <f>VLOOKUP($B95,Deals_Demo!$H:$S,12,0)</f>
        <v>Wed</v>
      </c>
      <c r="X95" s="13">
        <f t="shared" si="14"/>
        <v>-0.15800000000000003</v>
      </c>
      <c r="Y95" s="13">
        <f t="shared" si="15"/>
        <v>-0.31600000000000006</v>
      </c>
      <c r="Z95" s="13">
        <f t="shared" si="16"/>
        <v>-0.47399999999999998</v>
      </c>
      <c r="AA95" s="13">
        <f t="shared" si="17"/>
        <v>-3</v>
      </c>
    </row>
    <row r="96" spans="1:27" x14ac:dyDescent="0.25">
      <c r="A96" s="38">
        <v>45917.370358796295</v>
      </c>
      <c r="B96" s="39">
        <v>1460681120</v>
      </c>
      <c r="C96" s="40" t="s">
        <v>36</v>
      </c>
      <c r="D96" s="40" t="s">
        <v>44</v>
      </c>
      <c r="E96" s="40" t="s">
        <v>38</v>
      </c>
      <c r="F96" s="41">
        <v>3678.48</v>
      </c>
      <c r="G96" s="41">
        <v>3679.98</v>
      </c>
      <c r="H96" s="41">
        <v>3675.48</v>
      </c>
      <c r="I96" s="40" t="s">
        <v>101</v>
      </c>
      <c r="J96" s="41">
        <v>3680.06</v>
      </c>
      <c r="K96" s="41">
        <v>0</v>
      </c>
      <c r="L96" s="41">
        <v>0</v>
      </c>
      <c r="M96" s="42">
        <v>-1.58</v>
      </c>
      <c r="N96" s="10" t="str">
        <f t="shared" si="9"/>
        <v>L</v>
      </c>
      <c r="O96" s="11">
        <f t="shared" si="10"/>
        <v>45917</v>
      </c>
      <c r="P96" s="12" t="str">
        <f t="shared" si="11"/>
        <v>08</v>
      </c>
      <c r="Q96" s="13" t="str">
        <f>VLOOKUP($B96,Deals_Demo!$H:$N,7,0)</f>
        <v>strategy_07.py</v>
      </c>
      <c r="R96" s="13" t="str">
        <f t="shared" si="12"/>
        <v>Wed</v>
      </c>
      <c r="S96" s="14">
        <f>VLOOKUP($B96,Deals_Demo!$H:$S,8,0)</f>
        <v>45917.370358796295</v>
      </c>
      <c r="T96" s="14">
        <f>VLOOKUP($B96,Deals_Demo!$H:$S,9,0)</f>
        <v>45917.578692129631</v>
      </c>
      <c r="U96" s="15" t="str">
        <f t="shared" si="13"/>
        <v>2025-09-17</v>
      </c>
      <c r="V96" s="13" t="str">
        <f>VLOOKUP($B96,Deals_Demo!$H:$S,11,0)</f>
        <v>13</v>
      </c>
      <c r="W96" s="13" t="str">
        <f>VLOOKUP($B96,Deals_Demo!$H:$S,12,0)</f>
        <v>Wed</v>
      </c>
      <c r="X96" s="13">
        <f t="shared" si="14"/>
        <v>-0.15800000000000003</v>
      </c>
      <c r="Y96" s="13">
        <f t="shared" si="15"/>
        <v>-0.31600000000000006</v>
      </c>
      <c r="Z96" s="13">
        <f t="shared" si="16"/>
        <v>-0.47399999999999998</v>
      </c>
      <c r="AA96" s="13">
        <f t="shared" si="17"/>
        <v>-3</v>
      </c>
    </row>
    <row r="97" spans="1:27" x14ac:dyDescent="0.25">
      <c r="A97" s="43">
        <v>45917.370358796295</v>
      </c>
      <c r="B97" s="44">
        <v>1460681122</v>
      </c>
      <c r="C97" s="45" t="s">
        <v>36</v>
      </c>
      <c r="D97" s="45" t="s">
        <v>44</v>
      </c>
      <c r="E97" s="45" t="s">
        <v>38</v>
      </c>
      <c r="F97" s="46">
        <v>3678.48</v>
      </c>
      <c r="G97" s="46">
        <v>3679.98</v>
      </c>
      <c r="H97" s="46">
        <v>3675.48</v>
      </c>
      <c r="I97" s="45" t="s">
        <v>101</v>
      </c>
      <c r="J97" s="46">
        <v>3680.06</v>
      </c>
      <c r="K97" s="46">
        <v>0</v>
      </c>
      <c r="L97" s="46">
        <v>0</v>
      </c>
      <c r="M97" s="47">
        <v>-1.58</v>
      </c>
      <c r="N97" s="10" t="str">
        <f t="shared" si="9"/>
        <v>L</v>
      </c>
      <c r="O97" s="11">
        <f t="shared" si="10"/>
        <v>45917</v>
      </c>
      <c r="P97" s="12" t="str">
        <f t="shared" si="11"/>
        <v>08</v>
      </c>
      <c r="Q97" s="13" t="str">
        <f>VLOOKUP($B97,Deals_Demo!$H:$N,7,0)</f>
        <v>strategy_09.py</v>
      </c>
      <c r="R97" s="13" t="str">
        <f t="shared" si="12"/>
        <v>Wed</v>
      </c>
      <c r="S97" s="14">
        <f>VLOOKUP($B97,Deals_Demo!$H:$S,8,0)</f>
        <v>45917.370358796295</v>
      </c>
      <c r="T97" s="14">
        <f>VLOOKUP($B97,Deals_Demo!$H:$S,9,0)</f>
        <v>45917.578692129631</v>
      </c>
      <c r="U97" s="15" t="str">
        <f t="shared" si="13"/>
        <v>2025-09-17</v>
      </c>
      <c r="V97" s="13" t="str">
        <f>VLOOKUP($B97,Deals_Demo!$H:$S,11,0)</f>
        <v>13</v>
      </c>
      <c r="W97" s="13" t="str">
        <f>VLOOKUP($B97,Deals_Demo!$H:$S,12,0)</f>
        <v>Wed</v>
      </c>
      <c r="X97" s="13">
        <f t="shared" si="14"/>
        <v>-0.15800000000000003</v>
      </c>
      <c r="Y97" s="13">
        <f t="shared" si="15"/>
        <v>-0.31600000000000006</v>
      </c>
      <c r="Z97" s="13">
        <f t="shared" si="16"/>
        <v>-0.47399999999999998</v>
      </c>
      <c r="AA97" s="13">
        <f t="shared" si="17"/>
        <v>-3</v>
      </c>
    </row>
    <row r="98" spans="1:27" x14ac:dyDescent="0.25">
      <c r="A98" s="38">
        <v>45917.384826388887</v>
      </c>
      <c r="B98" s="39">
        <v>1460687718</v>
      </c>
      <c r="C98" s="40" t="s">
        <v>36</v>
      </c>
      <c r="D98" s="40" t="s">
        <v>44</v>
      </c>
      <c r="E98" s="40" t="s">
        <v>38</v>
      </c>
      <c r="F98" s="41">
        <v>3676.55</v>
      </c>
      <c r="G98" s="41">
        <v>3678.05</v>
      </c>
      <c r="H98" s="41">
        <v>3673.55</v>
      </c>
      <c r="I98" s="40" t="s">
        <v>104</v>
      </c>
      <c r="J98" s="41">
        <v>3678.22</v>
      </c>
      <c r="K98" s="41">
        <v>0</v>
      </c>
      <c r="L98" s="41">
        <v>0</v>
      </c>
      <c r="M98" s="42">
        <v>-1.67</v>
      </c>
      <c r="N98" s="10" t="str">
        <f t="shared" si="9"/>
        <v>L</v>
      </c>
      <c r="O98" s="11">
        <f t="shared" si="10"/>
        <v>45917</v>
      </c>
      <c r="P98" s="12" t="str">
        <f t="shared" si="11"/>
        <v>09</v>
      </c>
      <c r="Q98" s="13" t="str">
        <f>VLOOKUP($B98,Deals_Demo!$H:$N,7,0)</f>
        <v>strategy_09.py</v>
      </c>
      <c r="R98" s="13" t="str">
        <f t="shared" si="12"/>
        <v>Wed</v>
      </c>
      <c r="S98" s="14">
        <f>VLOOKUP($B98,Deals_Demo!$H:$S,8,0)</f>
        <v>45917.384826388887</v>
      </c>
      <c r="T98" s="14">
        <f>VLOOKUP($B98,Deals_Demo!$H:$S,9,0)</f>
        <v>45917.593159722222</v>
      </c>
      <c r="U98" s="15" t="str">
        <f t="shared" si="13"/>
        <v>2025-09-17</v>
      </c>
      <c r="V98" s="13" t="str">
        <f>VLOOKUP($B98,Deals_Demo!$H:$S,11,0)</f>
        <v>14</v>
      </c>
      <c r="W98" s="13" t="str">
        <f>VLOOKUP($B98,Deals_Demo!$H:$S,12,0)</f>
        <v>Wed</v>
      </c>
      <c r="X98" s="13">
        <f t="shared" si="14"/>
        <v>-0.16700000000000001</v>
      </c>
      <c r="Y98" s="13">
        <f t="shared" si="15"/>
        <v>-0.33400000000000002</v>
      </c>
      <c r="Z98" s="13">
        <f t="shared" si="16"/>
        <v>-0.501</v>
      </c>
      <c r="AA98" s="13">
        <f t="shared" si="17"/>
        <v>-3</v>
      </c>
    </row>
    <row r="99" spans="1:27" x14ac:dyDescent="0.25">
      <c r="A99" s="43">
        <v>45917.384826388887</v>
      </c>
      <c r="B99" s="44">
        <v>1460687719</v>
      </c>
      <c r="C99" s="45" t="s">
        <v>36</v>
      </c>
      <c r="D99" s="45" t="s">
        <v>44</v>
      </c>
      <c r="E99" s="45" t="s">
        <v>38</v>
      </c>
      <c r="F99" s="46">
        <v>3676.55</v>
      </c>
      <c r="G99" s="46">
        <v>3679.05</v>
      </c>
      <c r="H99" s="46">
        <v>3673.55</v>
      </c>
      <c r="I99" s="45" t="s">
        <v>105</v>
      </c>
      <c r="J99" s="46">
        <v>3679.07</v>
      </c>
      <c r="K99" s="46">
        <v>0</v>
      </c>
      <c r="L99" s="46">
        <v>0</v>
      </c>
      <c r="M99" s="47">
        <v>-2.52</v>
      </c>
      <c r="N99" s="10" t="str">
        <f t="shared" si="9"/>
        <v>L</v>
      </c>
      <c r="O99" s="11">
        <f t="shared" si="10"/>
        <v>45917</v>
      </c>
      <c r="P99" s="12" t="str">
        <f t="shared" si="11"/>
        <v>09</v>
      </c>
      <c r="Q99" s="13" t="str">
        <f>VLOOKUP($B99,Deals_Demo!$H:$N,7,0)</f>
        <v>strategy_10_demo</v>
      </c>
      <c r="R99" s="13" t="str">
        <f t="shared" si="12"/>
        <v>Wed</v>
      </c>
      <c r="S99" s="14">
        <f>VLOOKUP($B99,Deals_Demo!$H:$S,8,0)</f>
        <v>45917.384826388887</v>
      </c>
      <c r="T99" s="14">
        <f>VLOOKUP($B99,Deals_Demo!$H:$S,9,0)</f>
        <v>45917.593159722222</v>
      </c>
      <c r="U99" s="15" t="str">
        <f t="shared" si="13"/>
        <v>2025-09-17</v>
      </c>
      <c r="V99" s="13" t="str">
        <f>VLOOKUP($B99,Deals_Demo!$H:$S,11,0)</f>
        <v>14</v>
      </c>
      <c r="W99" s="13" t="str">
        <f>VLOOKUP($B99,Deals_Demo!$H:$S,12,0)</f>
        <v>Wed</v>
      </c>
      <c r="X99" s="13">
        <f t="shared" si="14"/>
        <v>-0.252</v>
      </c>
      <c r="Y99" s="13">
        <f t="shared" si="15"/>
        <v>-0.504</v>
      </c>
      <c r="Z99" s="13">
        <f t="shared" si="16"/>
        <v>-0.75600000000000001</v>
      </c>
      <c r="AA99" s="13">
        <f t="shared" si="17"/>
        <v>-3</v>
      </c>
    </row>
    <row r="100" spans="1:27" x14ac:dyDescent="0.25">
      <c r="A100" s="38">
        <v>45917.384826388887</v>
      </c>
      <c r="B100" s="39">
        <v>1460687721</v>
      </c>
      <c r="C100" s="40" t="s">
        <v>36</v>
      </c>
      <c r="D100" s="40" t="s">
        <v>44</v>
      </c>
      <c r="E100" s="40" t="s">
        <v>38</v>
      </c>
      <c r="F100" s="41">
        <v>3676.55</v>
      </c>
      <c r="G100" s="41">
        <v>3675.84</v>
      </c>
      <c r="H100" s="41">
        <v>3673.55</v>
      </c>
      <c r="I100" s="40" t="s">
        <v>106</v>
      </c>
      <c r="J100" s="41">
        <v>3675.84</v>
      </c>
      <c r="K100" s="41">
        <v>0</v>
      </c>
      <c r="L100" s="41">
        <v>0</v>
      </c>
      <c r="M100" s="42">
        <v>0.71</v>
      </c>
      <c r="N100" s="10" t="str">
        <f t="shared" si="9"/>
        <v>W</v>
      </c>
      <c r="O100" s="11">
        <f t="shared" si="10"/>
        <v>45917</v>
      </c>
      <c r="P100" s="12" t="str">
        <f t="shared" si="11"/>
        <v>09</v>
      </c>
      <c r="Q100" s="13" t="str">
        <f>VLOOKUP($B100,Deals_Demo!$H:$N,7,0)</f>
        <v>strategy_09_demo</v>
      </c>
      <c r="R100" s="13" t="str">
        <f t="shared" si="12"/>
        <v>Wed</v>
      </c>
      <c r="S100" s="14">
        <f>VLOOKUP($B100,Deals_Demo!$H:$S,8,0)</f>
        <v>45917.384826388887</v>
      </c>
      <c r="T100" s="14">
        <f>VLOOKUP($B100,Deals_Demo!$H:$S,9,0)</f>
        <v>45917.593159722222</v>
      </c>
      <c r="U100" s="15" t="str">
        <f t="shared" si="13"/>
        <v>2025-09-17</v>
      </c>
      <c r="V100" s="13" t="str">
        <f>VLOOKUP($B100,Deals_Demo!$H:$S,11,0)</f>
        <v>14</v>
      </c>
      <c r="W100" s="13" t="str">
        <f>VLOOKUP($B100,Deals_Demo!$H:$S,12,0)</f>
        <v>Wed</v>
      </c>
      <c r="X100" s="13">
        <f t="shared" si="14"/>
        <v>7.0999999999999994E-2</v>
      </c>
      <c r="Y100" s="13">
        <f t="shared" si="15"/>
        <v>0.14199999999999999</v>
      </c>
      <c r="Z100" s="13">
        <f t="shared" si="16"/>
        <v>0.21299999999999999</v>
      </c>
      <c r="AA100" s="13">
        <f t="shared" si="17"/>
        <v>-3</v>
      </c>
    </row>
    <row r="101" spans="1:27" x14ac:dyDescent="0.25">
      <c r="A101" s="43">
        <v>45917.384826388887</v>
      </c>
      <c r="B101" s="44">
        <v>1460687724</v>
      </c>
      <c r="C101" s="45" t="s">
        <v>36</v>
      </c>
      <c r="D101" s="45" t="s">
        <v>44</v>
      </c>
      <c r="E101" s="45" t="s">
        <v>38</v>
      </c>
      <c r="F101" s="46">
        <v>3676.55</v>
      </c>
      <c r="G101" s="46">
        <v>3678.05</v>
      </c>
      <c r="H101" s="46">
        <v>3673.55</v>
      </c>
      <c r="I101" s="45" t="s">
        <v>104</v>
      </c>
      <c r="J101" s="46">
        <v>3678.22</v>
      </c>
      <c r="K101" s="46">
        <v>0</v>
      </c>
      <c r="L101" s="46">
        <v>0</v>
      </c>
      <c r="M101" s="47">
        <v>-1.67</v>
      </c>
      <c r="N101" s="10" t="str">
        <f t="shared" si="9"/>
        <v>L</v>
      </c>
      <c r="O101" s="11">
        <f t="shared" si="10"/>
        <v>45917</v>
      </c>
      <c r="P101" s="12" t="str">
        <f t="shared" si="11"/>
        <v>09</v>
      </c>
      <c r="Q101" s="13" t="str">
        <f>VLOOKUP($B101,Deals_Demo!$H:$N,7,0)</f>
        <v>strategy_07.py</v>
      </c>
      <c r="R101" s="13" t="str">
        <f t="shared" si="12"/>
        <v>Wed</v>
      </c>
      <c r="S101" s="14">
        <f>VLOOKUP($B101,Deals_Demo!$H:$S,8,0)</f>
        <v>45917.384826388887</v>
      </c>
      <c r="T101" s="14">
        <f>VLOOKUP($B101,Deals_Demo!$H:$S,9,0)</f>
        <v>45917.593159722222</v>
      </c>
      <c r="U101" s="15" t="str">
        <f t="shared" si="13"/>
        <v>2025-09-17</v>
      </c>
      <c r="V101" s="13" t="str">
        <f>VLOOKUP($B101,Deals_Demo!$H:$S,11,0)</f>
        <v>14</v>
      </c>
      <c r="W101" s="13" t="str">
        <f>VLOOKUP($B101,Deals_Demo!$H:$S,12,0)</f>
        <v>Wed</v>
      </c>
      <c r="X101" s="13">
        <f t="shared" si="14"/>
        <v>-0.16700000000000001</v>
      </c>
      <c r="Y101" s="13">
        <f t="shared" si="15"/>
        <v>-0.33400000000000002</v>
      </c>
      <c r="Z101" s="13">
        <f t="shared" si="16"/>
        <v>-0.501</v>
      </c>
      <c r="AA101" s="13">
        <f t="shared" si="17"/>
        <v>-3</v>
      </c>
    </row>
    <row r="102" spans="1:27" x14ac:dyDescent="0.25">
      <c r="A102" s="38">
        <v>45917.39916666667</v>
      </c>
      <c r="B102" s="39">
        <v>1460695280</v>
      </c>
      <c r="C102" s="40" t="s">
        <v>36</v>
      </c>
      <c r="D102" s="40" t="s">
        <v>44</v>
      </c>
      <c r="E102" s="40" t="s">
        <v>38</v>
      </c>
      <c r="F102" s="41">
        <v>3675.63</v>
      </c>
      <c r="G102" s="41">
        <v>3674.06</v>
      </c>
      <c r="H102" s="41">
        <v>3672.63</v>
      </c>
      <c r="I102" s="40" t="s">
        <v>107</v>
      </c>
      <c r="J102" s="41">
        <v>3672.59</v>
      </c>
      <c r="K102" s="41">
        <v>0</v>
      </c>
      <c r="L102" s="41">
        <v>0</v>
      </c>
      <c r="M102" s="42">
        <v>3.04</v>
      </c>
      <c r="N102" s="10" t="str">
        <f t="shared" si="9"/>
        <v>W</v>
      </c>
      <c r="O102" s="11">
        <f t="shared" si="10"/>
        <v>45917</v>
      </c>
      <c r="P102" s="12" t="str">
        <f t="shared" si="11"/>
        <v>09</v>
      </c>
      <c r="Q102" s="13" t="str">
        <f>VLOOKUP($B102,Deals_Demo!$H:$N,7,0)</f>
        <v>strategy_10_demo</v>
      </c>
      <c r="R102" s="13" t="str">
        <f t="shared" si="12"/>
        <v>Wed</v>
      </c>
      <c r="S102" s="14">
        <f>VLOOKUP($B102,Deals_Demo!$H:$S,8,0)</f>
        <v>45917.39916666667</v>
      </c>
      <c r="T102" s="14">
        <f>VLOOKUP($B102,Deals_Demo!$H:$S,9,0)</f>
        <v>45917.607500000006</v>
      </c>
      <c r="U102" s="15" t="str">
        <f t="shared" si="13"/>
        <v>2025-09-17</v>
      </c>
      <c r="V102" s="13" t="str">
        <f>VLOOKUP($B102,Deals_Demo!$H:$S,11,0)</f>
        <v>14</v>
      </c>
      <c r="W102" s="13" t="str">
        <f>VLOOKUP($B102,Deals_Demo!$H:$S,12,0)</f>
        <v>Wed</v>
      </c>
      <c r="X102" s="13">
        <f t="shared" si="14"/>
        <v>0.30400000000000005</v>
      </c>
      <c r="Y102" s="13">
        <f t="shared" si="15"/>
        <v>0.6080000000000001</v>
      </c>
      <c r="Z102" s="13">
        <f t="shared" si="16"/>
        <v>0.91199999999999992</v>
      </c>
      <c r="AA102" s="13">
        <f t="shared" si="17"/>
        <v>3.04</v>
      </c>
    </row>
    <row r="103" spans="1:27" x14ac:dyDescent="0.25">
      <c r="A103" s="43">
        <v>45917.399398148147</v>
      </c>
      <c r="B103" s="44">
        <v>1460695368</v>
      </c>
      <c r="C103" s="45" t="s">
        <v>36</v>
      </c>
      <c r="D103" s="45" t="s">
        <v>44</v>
      </c>
      <c r="E103" s="45" t="s">
        <v>38</v>
      </c>
      <c r="F103" s="46">
        <v>3675.49</v>
      </c>
      <c r="G103" s="46">
        <v>3673.8</v>
      </c>
      <c r="H103" s="46">
        <v>3672.49</v>
      </c>
      <c r="I103" s="45" t="s">
        <v>108</v>
      </c>
      <c r="J103" s="46">
        <v>3672.48</v>
      </c>
      <c r="K103" s="46">
        <v>0</v>
      </c>
      <c r="L103" s="46">
        <v>0</v>
      </c>
      <c r="M103" s="47">
        <v>3.01</v>
      </c>
      <c r="N103" s="10" t="str">
        <f t="shared" si="9"/>
        <v>W</v>
      </c>
      <c r="O103" s="11">
        <f t="shared" si="10"/>
        <v>45917</v>
      </c>
      <c r="P103" s="12" t="str">
        <f t="shared" si="11"/>
        <v>09</v>
      </c>
      <c r="Q103" s="13" t="str">
        <f>VLOOKUP($B103,Deals_Demo!$H:$N,7,0)</f>
        <v>strategy_09_demo</v>
      </c>
      <c r="R103" s="13" t="str">
        <f t="shared" si="12"/>
        <v>Wed</v>
      </c>
      <c r="S103" s="14">
        <f>VLOOKUP($B103,Deals_Demo!$H:$S,8,0)</f>
        <v>45917.399398148147</v>
      </c>
      <c r="T103" s="14">
        <f>VLOOKUP($B103,Deals_Demo!$H:$S,9,0)</f>
        <v>45917.607731481483</v>
      </c>
      <c r="U103" s="15" t="str">
        <f t="shared" si="13"/>
        <v>2025-09-17</v>
      </c>
      <c r="V103" s="13" t="str">
        <f>VLOOKUP($B103,Deals_Demo!$H:$S,11,0)</f>
        <v>14</v>
      </c>
      <c r="W103" s="13" t="str">
        <f>VLOOKUP($B103,Deals_Demo!$H:$S,12,0)</f>
        <v>Wed</v>
      </c>
      <c r="X103" s="13">
        <f t="shared" si="14"/>
        <v>0.30099999999999999</v>
      </c>
      <c r="Y103" s="13">
        <f t="shared" si="15"/>
        <v>0.60199999999999998</v>
      </c>
      <c r="Z103" s="13">
        <f t="shared" si="16"/>
        <v>0.90299999999999991</v>
      </c>
      <c r="AA103" s="13">
        <f t="shared" si="17"/>
        <v>3.01</v>
      </c>
    </row>
    <row r="104" spans="1:27" x14ac:dyDescent="0.25">
      <c r="A104" s="38">
        <v>45917.400092592594</v>
      </c>
      <c r="B104" s="39">
        <v>1460695601</v>
      </c>
      <c r="C104" s="40" t="s">
        <v>36</v>
      </c>
      <c r="D104" s="40" t="s">
        <v>44</v>
      </c>
      <c r="E104" s="40" t="s">
        <v>38</v>
      </c>
      <c r="F104" s="41">
        <v>3675.83</v>
      </c>
      <c r="G104" s="41">
        <v>3675.02</v>
      </c>
      <c r="H104" s="41">
        <v>3672.85</v>
      </c>
      <c r="I104" s="40" t="s">
        <v>109</v>
      </c>
      <c r="J104" s="41">
        <v>3672.85</v>
      </c>
      <c r="K104" s="41">
        <v>0</v>
      </c>
      <c r="L104" s="41">
        <v>0</v>
      </c>
      <c r="M104" s="42">
        <v>2.98</v>
      </c>
      <c r="N104" s="10" t="str">
        <f t="shared" si="9"/>
        <v>W</v>
      </c>
      <c r="O104" s="11">
        <f t="shared" si="10"/>
        <v>45917</v>
      </c>
      <c r="P104" s="12" t="str">
        <f t="shared" si="11"/>
        <v>09</v>
      </c>
      <c r="Q104" s="13" t="str">
        <f>VLOOKUP($B104,Deals_Demo!$H:$N,7,0)</f>
        <v>strategy_09.py</v>
      </c>
      <c r="R104" s="13" t="str">
        <f t="shared" si="12"/>
        <v>Wed</v>
      </c>
      <c r="S104" s="14">
        <f>VLOOKUP($B104,Deals_Demo!$H:$S,8,0)</f>
        <v>45917.400092592594</v>
      </c>
      <c r="T104" s="14">
        <f>VLOOKUP($B104,Deals_Demo!$H:$S,9,0)</f>
        <v>45917.60842592593</v>
      </c>
      <c r="U104" s="15" t="str">
        <f t="shared" si="13"/>
        <v>2025-09-17</v>
      </c>
      <c r="V104" s="13" t="str">
        <f>VLOOKUP($B104,Deals_Demo!$H:$S,11,0)</f>
        <v>14</v>
      </c>
      <c r="W104" s="13" t="str">
        <f>VLOOKUP($B104,Deals_Demo!$H:$S,12,0)</f>
        <v>Wed</v>
      </c>
      <c r="X104" s="13">
        <f t="shared" si="14"/>
        <v>0.29799999999999999</v>
      </c>
      <c r="Y104" s="13">
        <f t="shared" si="15"/>
        <v>0.59599999999999997</v>
      </c>
      <c r="Z104" s="13">
        <f t="shared" si="16"/>
        <v>0.89400000000000002</v>
      </c>
      <c r="AA104" s="13">
        <f t="shared" si="17"/>
        <v>2.98</v>
      </c>
    </row>
    <row r="105" spans="1:27" x14ac:dyDescent="0.25">
      <c r="A105" s="43">
        <v>45917.400104166663</v>
      </c>
      <c r="B105" s="44">
        <v>1460695603</v>
      </c>
      <c r="C105" s="45" t="s">
        <v>36</v>
      </c>
      <c r="D105" s="45" t="s">
        <v>44</v>
      </c>
      <c r="E105" s="45" t="s">
        <v>38</v>
      </c>
      <c r="F105" s="46">
        <v>3675.83</v>
      </c>
      <c r="G105" s="46">
        <v>3674.24</v>
      </c>
      <c r="H105" s="46">
        <v>3672.83</v>
      </c>
      <c r="I105" s="45" t="s">
        <v>110</v>
      </c>
      <c r="J105" s="46">
        <v>3672.73</v>
      </c>
      <c r="K105" s="46">
        <v>0</v>
      </c>
      <c r="L105" s="46">
        <v>0</v>
      </c>
      <c r="M105" s="47">
        <v>3.1</v>
      </c>
      <c r="N105" s="10" t="str">
        <f t="shared" si="9"/>
        <v>W</v>
      </c>
      <c r="O105" s="11">
        <f t="shared" si="10"/>
        <v>45917</v>
      </c>
      <c r="P105" s="12" t="str">
        <f t="shared" si="11"/>
        <v>09</v>
      </c>
      <c r="Q105" s="13" t="str">
        <f>VLOOKUP($B105,Deals_Demo!$H:$N,7,0)</f>
        <v>strategy_07.py</v>
      </c>
      <c r="R105" s="13" t="str">
        <f t="shared" si="12"/>
        <v>Wed</v>
      </c>
      <c r="S105" s="14">
        <f>VLOOKUP($B105,Deals_Demo!$H:$S,8,0)</f>
        <v>45917.400104166663</v>
      </c>
      <c r="T105" s="14">
        <f>VLOOKUP($B105,Deals_Demo!$H:$S,9,0)</f>
        <v>45917.608437499999</v>
      </c>
      <c r="U105" s="15" t="str">
        <f t="shared" si="13"/>
        <v>2025-09-17</v>
      </c>
      <c r="V105" s="13" t="str">
        <f>VLOOKUP($B105,Deals_Demo!$H:$S,11,0)</f>
        <v>14</v>
      </c>
      <c r="W105" s="13" t="str">
        <f>VLOOKUP($B105,Deals_Demo!$H:$S,12,0)</f>
        <v>Wed</v>
      </c>
      <c r="X105" s="13">
        <f t="shared" si="14"/>
        <v>0.31000000000000005</v>
      </c>
      <c r="Y105" s="13">
        <f t="shared" si="15"/>
        <v>0.62000000000000011</v>
      </c>
      <c r="Z105" s="13">
        <f t="shared" si="16"/>
        <v>0.92999999999999994</v>
      </c>
      <c r="AA105" s="13">
        <f t="shared" si="17"/>
        <v>3.1</v>
      </c>
    </row>
    <row r="106" spans="1:27" x14ac:dyDescent="0.25">
      <c r="A106" s="38">
        <v>45917.407384259262</v>
      </c>
      <c r="B106" s="39">
        <v>1460702808</v>
      </c>
      <c r="C106" s="40" t="s">
        <v>36</v>
      </c>
      <c r="D106" s="40" t="s">
        <v>44</v>
      </c>
      <c r="E106" s="40" t="s">
        <v>38</v>
      </c>
      <c r="F106" s="41">
        <v>3672.85</v>
      </c>
      <c r="G106" s="41">
        <v>3675.92</v>
      </c>
      <c r="H106" s="41">
        <v>3669.92</v>
      </c>
      <c r="I106" s="40" t="s">
        <v>111</v>
      </c>
      <c r="J106" s="41">
        <v>3675.93</v>
      </c>
      <c r="K106" s="41">
        <v>0</v>
      </c>
      <c r="L106" s="41">
        <v>0</v>
      </c>
      <c r="M106" s="42">
        <v>-3.08</v>
      </c>
      <c r="N106" s="10" t="str">
        <f t="shared" si="9"/>
        <v>L</v>
      </c>
      <c r="O106" s="11">
        <f t="shared" si="10"/>
        <v>45917</v>
      </c>
      <c r="P106" s="12" t="str">
        <f t="shared" si="11"/>
        <v>09</v>
      </c>
      <c r="Q106" s="13" t="str">
        <f>VLOOKUP($B106,Deals_Demo!$H:$N,7,0)</f>
        <v>strategy_09_demo</v>
      </c>
      <c r="R106" s="13" t="str">
        <f t="shared" si="12"/>
        <v>Wed</v>
      </c>
      <c r="S106" s="14">
        <f>VLOOKUP($B106,Deals_Demo!$H:$S,8,0)</f>
        <v>45917.407384259262</v>
      </c>
      <c r="T106" s="14">
        <f>VLOOKUP($B106,Deals_Demo!$H:$S,9,0)</f>
        <v>45917.615717592598</v>
      </c>
      <c r="U106" s="15" t="str">
        <f t="shared" si="13"/>
        <v>2025-09-17</v>
      </c>
      <c r="V106" s="13" t="str">
        <f>VLOOKUP($B106,Deals_Demo!$H:$S,11,0)</f>
        <v>14</v>
      </c>
      <c r="W106" s="13" t="str">
        <f>VLOOKUP($B106,Deals_Demo!$H:$S,12,0)</f>
        <v>Wed</v>
      </c>
      <c r="X106" s="13">
        <f t="shared" si="14"/>
        <v>-0.30800000000000005</v>
      </c>
      <c r="Y106" s="13">
        <f t="shared" si="15"/>
        <v>-0.6160000000000001</v>
      </c>
      <c r="Z106" s="13">
        <f t="shared" si="16"/>
        <v>-0.92399999999999993</v>
      </c>
      <c r="AA106" s="13">
        <f t="shared" si="17"/>
        <v>-3</v>
      </c>
    </row>
    <row r="107" spans="1:27" x14ac:dyDescent="0.25">
      <c r="A107" s="43">
        <v>45917.407395833332</v>
      </c>
      <c r="B107" s="44">
        <v>1460702810</v>
      </c>
      <c r="C107" s="45" t="s">
        <v>36</v>
      </c>
      <c r="D107" s="45" t="s">
        <v>44</v>
      </c>
      <c r="E107" s="45" t="s">
        <v>38</v>
      </c>
      <c r="F107" s="46">
        <v>3672.85</v>
      </c>
      <c r="G107" s="46">
        <v>3675.35</v>
      </c>
      <c r="H107" s="46">
        <v>3669.85</v>
      </c>
      <c r="I107" s="45" t="s">
        <v>112</v>
      </c>
      <c r="J107" s="46">
        <v>3675.39</v>
      </c>
      <c r="K107" s="46">
        <v>0</v>
      </c>
      <c r="L107" s="46">
        <v>0</v>
      </c>
      <c r="M107" s="47">
        <v>-2.54</v>
      </c>
      <c r="N107" s="10" t="str">
        <f t="shared" si="9"/>
        <v>L</v>
      </c>
      <c r="O107" s="11">
        <f t="shared" si="10"/>
        <v>45917</v>
      </c>
      <c r="P107" s="12" t="str">
        <f t="shared" si="11"/>
        <v>09</v>
      </c>
      <c r="Q107" s="13" t="str">
        <f>VLOOKUP($B107,Deals_Demo!$H:$N,7,0)</f>
        <v>strategy_10_demo</v>
      </c>
      <c r="R107" s="13" t="str">
        <f t="shared" si="12"/>
        <v>Wed</v>
      </c>
      <c r="S107" s="14">
        <f>VLOOKUP($B107,Deals_Demo!$H:$S,8,0)</f>
        <v>45917.407395833332</v>
      </c>
      <c r="T107" s="14">
        <f>VLOOKUP($B107,Deals_Demo!$H:$S,9,0)</f>
        <v>45917.615729166668</v>
      </c>
      <c r="U107" s="15" t="str">
        <f t="shared" si="13"/>
        <v>2025-09-17</v>
      </c>
      <c r="V107" s="13" t="str">
        <f>VLOOKUP($B107,Deals_Demo!$H:$S,11,0)</f>
        <v>14</v>
      </c>
      <c r="W107" s="13" t="str">
        <f>VLOOKUP($B107,Deals_Demo!$H:$S,12,0)</f>
        <v>Wed</v>
      </c>
      <c r="X107" s="13">
        <f t="shared" si="14"/>
        <v>-0.254</v>
      </c>
      <c r="Y107" s="13">
        <f t="shared" si="15"/>
        <v>-0.50800000000000001</v>
      </c>
      <c r="Z107" s="13">
        <f t="shared" si="16"/>
        <v>-0.76200000000000001</v>
      </c>
      <c r="AA107" s="13">
        <f t="shared" si="17"/>
        <v>-3</v>
      </c>
    </row>
    <row r="108" spans="1:27" x14ac:dyDescent="0.25">
      <c r="A108" s="38">
        <v>45917.408194444448</v>
      </c>
      <c r="B108" s="39">
        <v>1460703274</v>
      </c>
      <c r="C108" s="40" t="s">
        <v>36</v>
      </c>
      <c r="D108" s="40" t="s">
        <v>44</v>
      </c>
      <c r="E108" s="40" t="s">
        <v>38</v>
      </c>
      <c r="F108" s="41">
        <v>3673.5</v>
      </c>
      <c r="G108" s="41">
        <v>3672.97</v>
      </c>
      <c r="H108" s="41">
        <v>3670.57</v>
      </c>
      <c r="I108" s="40" t="s">
        <v>113</v>
      </c>
      <c r="J108" s="41">
        <v>3672.97</v>
      </c>
      <c r="K108" s="41">
        <v>0</v>
      </c>
      <c r="L108" s="41">
        <v>0</v>
      </c>
      <c r="M108" s="42">
        <v>0.53</v>
      </c>
      <c r="N108" s="10" t="str">
        <f t="shared" si="9"/>
        <v>W</v>
      </c>
      <c r="O108" s="11">
        <f t="shared" si="10"/>
        <v>45917</v>
      </c>
      <c r="P108" s="12" t="str">
        <f t="shared" si="11"/>
        <v>09</v>
      </c>
      <c r="Q108" s="13" t="str">
        <f>VLOOKUP($B108,Deals_Demo!$H:$N,7,0)</f>
        <v>strategy_09.py</v>
      </c>
      <c r="R108" s="13" t="str">
        <f t="shared" si="12"/>
        <v>Wed</v>
      </c>
      <c r="S108" s="14">
        <f>VLOOKUP($B108,Deals_Demo!$H:$S,8,0)</f>
        <v>45917.408194444448</v>
      </c>
      <c r="T108" s="14">
        <f>VLOOKUP($B108,Deals_Demo!$H:$S,9,0)</f>
        <v>45917.616527777784</v>
      </c>
      <c r="U108" s="15" t="str">
        <f t="shared" si="13"/>
        <v>2025-09-17</v>
      </c>
      <c r="V108" s="13" t="str">
        <f>VLOOKUP($B108,Deals_Demo!$H:$S,11,0)</f>
        <v>14</v>
      </c>
      <c r="W108" s="13" t="str">
        <f>VLOOKUP($B108,Deals_Demo!$H:$S,12,0)</f>
        <v>Wed</v>
      </c>
      <c r="X108" s="13">
        <f t="shared" si="14"/>
        <v>5.3000000000000005E-2</v>
      </c>
      <c r="Y108" s="13">
        <f t="shared" si="15"/>
        <v>0.10600000000000001</v>
      </c>
      <c r="Z108" s="13">
        <f t="shared" si="16"/>
        <v>0.159</v>
      </c>
      <c r="AA108" s="13">
        <f t="shared" si="17"/>
        <v>-3</v>
      </c>
    </row>
    <row r="109" spans="1:27" x14ac:dyDescent="0.25">
      <c r="A109" s="43">
        <v>45917.408206018517</v>
      </c>
      <c r="B109" s="44">
        <v>1460703276</v>
      </c>
      <c r="C109" s="45" t="s">
        <v>36</v>
      </c>
      <c r="D109" s="45" t="s">
        <v>44</v>
      </c>
      <c r="E109" s="45" t="s">
        <v>38</v>
      </c>
      <c r="F109" s="46">
        <v>3673.5</v>
      </c>
      <c r="G109" s="46">
        <v>3672.97</v>
      </c>
      <c r="H109" s="46">
        <v>3670.5</v>
      </c>
      <c r="I109" s="45" t="s">
        <v>113</v>
      </c>
      <c r="J109" s="46">
        <v>3672.97</v>
      </c>
      <c r="K109" s="46">
        <v>0</v>
      </c>
      <c r="L109" s="46">
        <v>0</v>
      </c>
      <c r="M109" s="47">
        <v>0.53</v>
      </c>
      <c r="N109" s="10" t="str">
        <f t="shared" si="9"/>
        <v>W</v>
      </c>
      <c r="O109" s="11">
        <f t="shared" si="10"/>
        <v>45917</v>
      </c>
      <c r="P109" s="12" t="str">
        <f t="shared" si="11"/>
        <v>09</v>
      </c>
      <c r="Q109" s="13" t="str">
        <f>VLOOKUP($B109,Deals_Demo!$H:$N,7,0)</f>
        <v>strategy_07.py</v>
      </c>
      <c r="R109" s="13" t="str">
        <f t="shared" si="12"/>
        <v>Wed</v>
      </c>
      <c r="S109" s="14">
        <f>VLOOKUP($B109,Deals_Demo!$H:$S,8,0)</f>
        <v>45917.408206018517</v>
      </c>
      <c r="T109" s="14">
        <f>VLOOKUP($B109,Deals_Demo!$H:$S,9,0)</f>
        <v>45917.616539351853</v>
      </c>
      <c r="U109" s="15" t="str">
        <f t="shared" si="13"/>
        <v>2025-09-17</v>
      </c>
      <c r="V109" s="13" t="str">
        <f>VLOOKUP($B109,Deals_Demo!$H:$S,11,0)</f>
        <v>14</v>
      </c>
      <c r="W109" s="13" t="str">
        <f>VLOOKUP($B109,Deals_Demo!$H:$S,12,0)</f>
        <v>Wed</v>
      </c>
      <c r="X109" s="13">
        <f t="shared" si="14"/>
        <v>5.3000000000000005E-2</v>
      </c>
      <c r="Y109" s="13">
        <f t="shared" si="15"/>
        <v>0.10600000000000001</v>
      </c>
      <c r="Z109" s="13">
        <f t="shared" si="16"/>
        <v>0.159</v>
      </c>
      <c r="AA109" s="13">
        <f t="shared" si="17"/>
        <v>-3</v>
      </c>
    </row>
    <row r="110" spans="1:27" x14ac:dyDescent="0.25">
      <c r="A110" s="38">
        <v>45917.421041666668</v>
      </c>
      <c r="B110" s="39">
        <v>1460712715</v>
      </c>
      <c r="C110" s="40" t="s">
        <v>36</v>
      </c>
      <c r="D110" s="40" t="s">
        <v>44</v>
      </c>
      <c r="E110" s="40" t="s">
        <v>38</v>
      </c>
      <c r="F110" s="41">
        <v>3673.47</v>
      </c>
      <c r="G110" s="41">
        <v>3672.2</v>
      </c>
      <c r="H110" s="41">
        <v>3670.52</v>
      </c>
      <c r="I110" s="40" t="s">
        <v>114</v>
      </c>
      <c r="J110" s="41">
        <v>3670.42</v>
      </c>
      <c r="K110" s="41">
        <v>0</v>
      </c>
      <c r="L110" s="41">
        <v>0</v>
      </c>
      <c r="M110" s="42">
        <v>3.05</v>
      </c>
      <c r="N110" s="10" t="str">
        <f t="shared" si="9"/>
        <v>W</v>
      </c>
      <c r="O110" s="11">
        <f t="shared" si="10"/>
        <v>45917</v>
      </c>
      <c r="P110" s="12" t="str">
        <f t="shared" si="11"/>
        <v>10</v>
      </c>
      <c r="Q110" s="13" t="str">
        <f>VLOOKUP($B110,Deals_Demo!$H:$N,7,0)</f>
        <v>strategy_10_demo</v>
      </c>
      <c r="R110" s="13" t="str">
        <f t="shared" si="12"/>
        <v>Wed</v>
      </c>
      <c r="S110" s="14">
        <f>VLOOKUP($B110,Deals_Demo!$H:$S,8,0)</f>
        <v>45917.421041666668</v>
      </c>
      <c r="T110" s="14">
        <f>VLOOKUP($B110,Deals_Demo!$H:$S,9,0)</f>
        <v>45917.629375000004</v>
      </c>
      <c r="U110" s="15" t="str">
        <f t="shared" si="13"/>
        <v>2025-09-17</v>
      </c>
      <c r="V110" s="13" t="str">
        <f>VLOOKUP($B110,Deals_Demo!$H:$S,11,0)</f>
        <v>15</v>
      </c>
      <c r="W110" s="13" t="str">
        <f>VLOOKUP($B110,Deals_Demo!$H:$S,12,0)</f>
        <v>Wed</v>
      </c>
      <c r="X110" s="13">
        <f t="shared" si="14"/>
        <v>0.30499999999999999</v>
      </c>
      <c r="Y110" s="13">
        <f t="shared" si="15"/>
        <v>0.61</v>
      </c>
      <c r="Z110" s="13">
        <f t="shared" si="16"/>
        <v>0.91499999999999992</v>
      </c>
      <c r="AA110" s="13">
        <f t="shared" si="17"/>
        <v>3.05</v>
      </c>
    </row>
    <row r="111" spans="1:27" x14ac:dyDescent="0.25">
      <c r="A111" s="43">
        <v>45917.421053240738</v>
      </c>
      <c r="B111" s="44">
        <v>1460712718</v>
      </c>
      <c r="C111" s="45" t="s">
        <v>36</v>
      </c>
      <c r="D111" s="45" t="s">
        <v>44</v>
      </c>
      <c r="E111" s="45" t="s">
        <v>38</v>
      </c>
      <c r="F111" s="46">
        <v>3673.46</v>
      </c>
      <c r="G111" s="46">
        <v>3672.21</v>
      </c>
      <c r="H111" s="46">
        <v>3670.47</v>
      </c>
      <c r="I111" s="45" t="s">
        <v>114</v>
      </c>
      <c r="J111" s="46">
        <v>3670.42</v>
      </c>
      <c r="K111" s="46">
        <v>0</v>
      </c>
      <c r="L111" s="46">
        <v>0</v>
      </c>
      <c r="M111" s="47">
        <v>3.04</v>
      </c>
      <c r="N111" s="10" t="str">
        <f t="shared" si="9"/>
        <v>W</v>
      </c>
      <c r="O111" s="11">
        <f t="shared" si="10"/>
        <v>45917</v>
      </c>
      <c r="P111" s="12" t="str">
        <f t="shared" si="11"/>
        <v>10</v>
      </c>
      <c r="Q111" s="13" t="str">
        <f>VLOOKUP($B111,Deals_Demo!$H:$N,7,0)</f>
        <v>strategy_09_demo</v>
      </c>
      <c r="R111" s="13" t="str">
        <f t="shared" si="12"/>
        <v>Wed</v>
      </c>
      <c r="S111" s="14">
        <f>VLOOKUP($B111,Deals_Demo!$H:$S,8,0)</f>
        <v>45917.421053240738</v>
      </c>
      <c r="T111" s="14">
        <f>VLOOKUP($B111,Deals_Demo!$H:$S,9,0)</f>
        <v>45917.629386574074</v>
      </c>
      <c r="U111" s="15" t="str">
        <f t="shared" si="13"/>
        <v>2025-09-17</v>
      </c>
      <c r="V111" s="13" t="str">
        <f>VLOOKUP($B111,Deals_Demo!$H:$S,11,0)</f>
        <v>15</v>
      </c>
      <c r="W111" s="13" t="str">
        <f>VLOOKUP($B111,Deals_Demo!$H:$S,12,0)</f>
        <v>Wed</v>
      </c>
      <c r="X111" s="13">
        <f t="shared" si="14"/>
        <v>0.30400000000000005</v>
      </c>
      <c r="Y111" s="13">
        <f t="shared" si="15"/>
        <v>0.6080000000000001</v>
      </c>
      <c r="Z111" s="13">
        <f t="shared" si="16"/>
        <v>0.91199999999999992</v>
      </c>
      <c r="AA111" s="13">
        <f t="shared" si="17"/>
        <v>3.04</v>
      </c>
    </row>
    <row r="112" spans="1:27" x14ac:dyDescent="0.25">
      <c r="A112" s="38">
        <v>45917.421273148146</v>
      </c>
      <c r="B112" s="39">
        <v>1460712903</v>
      </c>
      <c r="C112" s="40" t="s">
        <v>36</v>
      </c>
      <c r="D112" s="40" t="s">
        <v>44</v>
      </c>
      <c r="E112" s="40" t="s">
        <v>38</v>
      </c>
      <c r="F112" s="41">
        <v>3673.8</v>
      </c>
      <c r="G112" s="41">
        <v>3675.3</v>
      </c>
      <c r="H112" s="41">
        <v>3670.8</v>
      </c>
      <c r="I112" s="40" t="s">
        <v>115</v>
      </c>
      <c r="J112" s="41">
        <v>3675.3</v>
      </c>
      <c r="K112" s="41">
        <v>0</v>
      </c>
      <c r="L112" s="41">
        <v>0</v>
      </c>
      <c r="M112" s="42">
        <v>-1.5</v>
      </c>
      <c r="N112" s="10" t="str">
        <f t="shared" si="9"/>
        <v>L</v>
      </c>
      <c r="O112" s="11">
        <f t="shared" si="10"/>
        <v>45917</v>
      </c>
      <c r="P112" s="12" t="str">
        <f t="shared" si="11"/>
        <v>10</v>
      </c>
      <c r="Q112" s="13" t="str">
        <f>VLOOKUP($B112,Deals_Demo!$H:$N,7,0)</f>
        <v>strategy_07.py</v>
      </c>
      <c r="R112" s="13" t="str">
        <f t="shared" si="12"/>
        <v>Wed</v>
      </c>
      <c r="S112" s="14">
        <f>VLOOKUP($B112,Deals_Demo!$H:$S,8,0)</f>
        <v>45917.421273148146</v>
      </c>
      <c r="T112" s="14">
        <f>VLOOKUP($B112,Deals_Demo!$H:$S,9,0)</f>
        <v>45917.629606481481</v>
      </c>
      <c r="U112" s="15" t="str">
        <f t="shared" si="13"/>
        <v>2025-09-17</v>
      </c>
      <c r="V112" s="13" t="str">
        <f>VLOOKUP($B112,Deals_Demo!$H:$S,11,0)</f>
        <v>15</v>
      </c>
      <c r="W112" s="13" t="str">
        <f>VLOOKUP($B112,Deals_Demo!$H:$S,12,0)</f>
        <v>Wed</v>
      </c>
      <c r="X112" s="13">
        <f t="shared" si="14"/>
        <v>-0.15000000000000002</v>
      </c>
      <c r="Y112" s="13">
        <f t="shared" si="15"/>
        <v>-0.30000000000000004</v>
      </c>
      <c r="Z112" s="13">
        <f t="shared" si="16"/>
        <v>-0.44999999999999996</v>
      </c>
      <c r="AA112" s="13">
        <f t="shared" si="17"/>
        <v>-3</v>
      </c>
    </row>
    <row r="113" spans="1:27" x14ac:dyDescent="0.25">
      <c r="A113" s="43">
        <v>45917.430995370371</v>
      </c>
      <c r="B113" s="44">
        <v>1460719187</v>
      </c>
      <c r="C113" s="45" t="s">
        <v>36</v>
      </c>
      <c r="D113" s="45" t="s">
        <v>44</v>
      </c>
      <c r="E113" s="45" t="s">
        <v>38</v>
      </c>
      <c r="F113" s="46">
        <v>3670.58</v>
      </c>
      <c r="G113" s="46">
        <v>3670.17</v>
      </c>
      <c r="H113" s="46">
        <v>3667.58</v>
      </c>
      <c r="I113" s="45" t="s">
        <v>116</v>
      </c>
      <c r="J113" s="46">
        <v>3667</v>
      </c>
      <c r="K113" s="46">
        <v>0</v>
      </c>
      <c r="L113" s="46">
        <v>0</v>
      </c>
      <c r="M113" s="47">
        <v>3.58</v>
      </c>
      <c r="N113" s="10" t="str">
        <f t="shared" si="9"/>
        <v>W</v>
      </c>
      <c r="O113" s="11">
        <f t="shared" si="10"/>
        <v>45917</v>
      </c>
      <c r="P113" s="12" t="str">
        <f t="shared" si="11"/>
        <v>10</v>
      </c>
      <c r="Q113" s="13" t="str">
        <f>VLOOKUP($B113,Deals_Demo!$H:$N,7,0)</f>
        <v>strategy_10_demo</v>
      </c>
      <c r="R113" s="13" t="str">
        <f t="shared" si="12"/>
        <v>Wed</v>
      </c>
      <c r="S113" s="14">
        <f>VLOOKUP($B113,Deals_Demo!$H:$S,8,0)</f>
        <v>45917.430995370371</v>
      </c>
      <c r="T113" s="14">
        <f>VLOOKUP($B113,Deals_Demo!$H:$S,9,0)</f>
        <v>45917.639328703706</v>
      </c>
      <c r="U113" s="15" t="str">
        <f t="shared" si="13"/>
        <v>2025-09-17</v>
      </c>
      <c r="V113" s="13" t="str">
        <f>VLOOKUP($B113,Deals_Demo!$H:$S,11,0)</f>
        <v>15</v>
      </c>
      <c r="W113" s="13" t="str">
        <f>VLOOKUP($B113,Deals_Demo!$H:$S,12,0)</f>
        <v>Wed</v>
      </c>
      <c r="X113" s="13">
        <f t="shared" si="14"/>
        <v>0.35800000000000004</v>
      </c>
      <c r="Y113" s="13">
        <f t="shared" si="15"/>
        <v>0.71600000000000008</v>
      </c>
      <c r="Z113" s="13">
        <f t="shared" si="16"/>
        <v>1.0740000000000001</v>
      </c>
      <c r="AA113" s="13">
        <f t="shared" si="17"/>
        <v>3.58</v>
      </c>
    </row>
    <row r="114" spans="1:27" x14ac:dyDescent="0.25">
      <c r="A114" s="38">
        <v>45917.431006944447</v>
      </c>
      <c r="B114" s="39">
        <v>1460719190</v>
      </c>
      <c r="C114" s="40" t="s">
        <v>36</v>
      </c>
      <c r="D114" s="40" t="s">
        <v>44</v>
      </c>
      <c r="E114" s="40" t="s">
        <v>38</v>
      </c>
      <c r="F114" s="41">
        <v>3670.61</v>
      </c>
      <c r="G114" s="41">
        <v>3670.15</v>
      </c>
      <c r="H114" s="41">
        <v>3667.58</v>
      </c>
      <c r="I114" s="40" t="s">
        <v>116</v>
      </c>
      <c r="J114" s="41">
        <v>3667</v>
      </c>
      <c r="K114" s="41">
        <v>0</v>
      </c>
      <c r="L114" s="41">
        <v>0</v>
      </c>
      <c r="M114" s="42">
        <v>3.61</v>
      </c>
      <c r="N114" s="10" t="str">
        <f t="shared" si="9"/>
        <v>W</v>
      </c>
      <c r="O114" s="11">
        <f t="shared" si="10"/>
        <v>45917</v>
      </c>
      <c r="P114" s="12" t="str">
        <f t="shared" si="11"/>
        <v>10</v>
      </c>
      <c r="Q114" s="13" t="str">
        <f>VLOOKUP($B114,Deals_Demo!$H:$N,7,0)</f>
        <v>strategy_09_demo</v>
      </c>
      <c r="R114" s="13" t="str">
        <f t="shared" si="12"/>
        <v>Wed</v>
      </c>
      <c r="S114" s="14">
        <f>VLOOKUP($B114,Deals_Demo!$H:$S,8,0)</f>
        <v>45917.431006944447</v>
      </c>
      <c r="T114" s="14">
        <f>VLOOKUP($B114,Deals_Demo!$H:$S,9,0)</f>
        <v>45917.639340277783</v>
      </c>
      <c r="U114" s="15" t="str">
        <f t="shared" si="13"/>
        <v>2025-09-17</v>
      </c>
      <c r="V114" s="13" t="str">
        <f>VLOOKUP($B114,Deals_Demo!$H:$S,11,0)</f>
        <v>15</v>
      </c>
      <c r="W114" s="13" t="str">
        <f>VLOOKUP($B114,Deals_Demo!$H:$S,12,0)</f>
        <v>Wed</v>
      </c>
      <c r="X114" s="13">
        <f t="shared" si="14"/>
        <v>0.36099999999999999</v>
      </c>
      <c r="Y114" s="13">
        <f t="shared" si="15"/>
        <v>0.72199999999999998</v>
      </c>
      <c r="Z114" s="13">
        <f t="shared" si="16"/>
        <v>1.083</v>
      </c>
      <c r="AA114" s="13">
        <f t="shared" si="17"/>
        <v>3.61</v>
      </c>
    </row>
    <row r="115" spans="1:27" x14ac:dyDescent="0.25">
      <c r="A115" s="43">
        <v>45917.431226851855</v>
      </c>
      <c r="B115" s="44">
        <v>1460719324</v>
      </c>
      <c r="C115" s="45" t="s">
        <v>36</v>
      </c>
      <c r="D115" s="45" t="s">
        <v>44</v>
      </c>
      <c r="E115" s="45" t="s">
        <v>38</v>
      </c>
      <c r="F115" s="46">
        <v>3670.87</v>
      </c>
      <c r="G115" s="46">
        <v>3670.48</v>
      </c>
      <c r="H115" s="46">
        <v>3667.86</v>
      </c>
      <c r="I115" s="45" t="s">
        <v>117</v>
      </c>
      <c r="J115" s="46">
        <v>3667.77</v>
      </c>
      <c r="K115" s="46">
        <v>0</v>
      </c>
      <c r="L115" s="46">
        <v>0</v>
      </c>
      <c r="M115" s="47">
        <v>3.1</v>
      </c>
      <c r="N115" s="10" t="str">
        <f t="shared" si="9"/>
        <v>W</v>
      </c>
      <c r="O115" s="11">
        <f t="shared" si="10"/>
        <v>45917</v>
      </c>
      <c r="P115" s="12" t="str">
        <f t="shared" si="11"/>
        <v>10</v>
      </c>
      <c r="Q115" s="13" t="str">
        <f>VLOOKUP($B115,Deals_Demo!$H:$N,7,0)</f>
        <v>strategy_09.py</v>
      </c>
      <c r="R115" s="13" t="str">
        <f t="shared" si="12"/>
        <v>Wed</v>
      </c>
      <c r="S115" s="14">
        <f>VLOOKUP($B115,Deals_Demo!$H:$S,8,0)</f>
        <v>45917.431226851855</v>
      </c>
      <c r="T115" s="14">
        <f>VLOOKUP($B115,Deals_Demo!$H:$S,9,0)</f>
        <v>45917.639560185191</v>
      </c>
      <c r="U115" s="15" t="str">
        <f t="shared" si="13"/>
        <v>2025-09-17</v>
      </c>
      <c r="V115" s="13" t="str">
        <f>VLOOKUP($B115,Deals_Demo!$H:$S,11,0)</f>
        <v>15</v>
      </c>
      <c r="W115" s="13" t="str">
        <f>VLOOKUP($B115,Deals_Demo!$H:$S,12,0)</f>
        <v>Wed</v>
      </c>
      <c r="X115" s="13">
        <f t="shared" si="14"/>
        <v>0.31000000000000005</v>
      </c>
      <c r="Y115" s="13">
        <f t="shared" si="15"/>
        <v>0.62000000000000011</v>
      </c>
      <c r="Z115" s="13">
        <f t="shared" si="16"/>
        <v>0.92999999999999994</v>
      </c>
      <c r="AA115" s="13">
        <f t="shared" si="17"/>
        <v>3.1</v>
      </c>
    </row>
    <row r="116" spans="1:27" x14ac:dyDescent="0.25">
      <c r="A116" s="38">
        <v>45917.431238425925</v>
      </c>
      <c r="B116" s="39">
        <v>1460719325</v>
      </c>
      <c r="C116" s="40" t="s">
        <v>36</v>
      </c>
      <c r="D116" s="40" t="s">
        <v>44</v>
      </c>
      <c r="E116" s="40" t="s">
        <v>38</v>
      </c>
      <c r="F116" s="41">
        <v>3670.87</v>
      </c>
      <c r="G116" s="41">
        <v>3670.48</v>
      </c>
      <c r="H116" s="41">
        <v>3667.87</v>
      </c>
      <c r="I116" s="40" t="s">
        <v>117</v>
      </c>
      <c r="J116" s="41">
        <v>3667.77</v>
      </c>
      <c r="K116" s="41">
        <v>0</v>
      </c>
      <c r="L116" s="41">
        <v>0</v>
      </c>
      <c r="M116" s="42">
        <v>3.1</v>
      </c>
      <c r="N116" s="10" t="str">
        <f t="shared" si="9"/>
        <v>W</v>
      </c>
      <c r="O116" s="11">
        <f t="shared" si="10"/>
        <v>45917</v>
      </c>
      <c r="P116" s="12" t="str">
        <f t="shared" si="11"/>
        <v>10</v>
      </c>
      <c r="Q116" s="13" t="str">
        <f>VLOOKUP($B116,Deals_Demo!$H:$N,7,0)</f>
        <v>strategy_07.py</v>
      </c>
      <c r="R116" s="13" t="str">
        <f t="shared" si="12"/>
        <v>Wed</v>
      </c>
      <c r="S116" s="14">
        <f>VLOOKUP($B116,Deals_Demo!$H:$S,8,0)</f>
        <v>45917.431238425925</v>
      </c>
      <c r="T116" s="14">
        <f>VLOOKUP($B116,Deals_Demo!$H:$S,9,0)</f>
        <v>45917.63957175926</v>
      </c>
      <c r="U116" s="15" t="str">
        <f t="shared" si="13"/>
        <v>2025-09-17</v>
      </c>
      <c r="V116" s="13" t="str">
        <f>VLOOKUP($B116,Deals_Demo!$H:$S,11,0)</f>
        <v>15</v>
      </c>
      <c r="W116" s="13" t="str">
        <f>VLOOKUP($B116,Deals_Demo!$H:$S,12,0)</f>
        <v>Wed</v>
      </c>
      <c r="X116" s="13">
        <f t="shared" si="14"/>
        <v>0.31000000000000005</v>
      </c>
      <c r="Y116" s="13">
        <f t="shared" si="15"/>
        <v>0.62000000000000011</v>
      </c>
      <c r="Z116" s="13">
        <f t="shared" si="16"/>
        <v>0.92999999999999994</v>
      </c>
      <c r="AA116" s="13">
        <f t="shared" si="17"/>
        <v>3.1</v>
      </c>
    </row>
    <row r="117" spans="1:27" x14ac:dyDescent="0.25">
      <c r="A117" s="43">
        <v>45917.440138888887</v>
      </c>
      <c r="B117" s="44">
        <v>1460725718</v>
      </c>
      <c r="C117" s="45" t="s">
        <v>36</v>
      </c>
      <c r="D117" s="45" t="s">
        <v>44</v>
      </c>
      <c r="E117" s="45" t="s">
        <v>38</v>
      </c>
      <c r="F117" s="46">
        <v>3669.11</v>
      </c>
      <c r="G117" s="46">
        <v>3667.56</v>
      </c>
      <c r="H117" s="46">
        <v>3666.11</v>
      </c>
      <c r="I117" s="45" t="s">
        <v>118</v>
      </c>
      <c r="J117" s="46">
        <v>3666.09</v>
      </c>
      <c r="K117" s="46">
        <v>0</v>
      </c>
      <c r="L117" s="46">
        <v>0</v>
      </c>
      <c r="M117" s="47">
        <v>3.02</v>
      </c>
      <c r="N117" s="10" t="str">
        <f t="shared" si="9"/>
        <v>W</v>
      </c>
      <c r="O117" s="11">
        <f t="shared" si="10"/>
        <v>45917</v>
      </c>
      <c r="P117" s="12" t="str">
        <f t="shared" si="11"/>
        <v>10</v>
      </c>
      <c r="Q117" s="13" t="str">
        <f>VLOOKUP($B117,Deals_Demo!$H:$N,7,0)</f>
        <v>strategy_09_demo</v>
      </c>
      <c r="R117" s="13" t="str">
        <f t="shared" si="12"/>
        <v>Wed</v>
      </c>
      <c r="S117" s="14">
        <f>VLOOKUP($B117,Deals_Demo!$H:$S,8,0)</f>
        <v>45917.440138888887</v>
      </c>
      <c r="T117" s="14">
        <f>VLOOKUP($B117,Deals_Demo!$H:$S,9,0)</f>
        <v>45917.648472222223</v>
      </c>
      <c r="U117" s="15" t="str">
        <f t="shared" si="13"/>
        <v>2025-09-17</v>
      </c>
      <c r="V117" s="13" t="str">
        <f>VLOOKUP($B117,Deals_Demo!$H:$S,11,0)</f>
        <v>15</v>
      </c>
      <c r="W117" s="13" t="str">
        <f>VLOOKUP($B117,Deals_Demo!$H:$S,12,0)</f>
        <v>Wed</v>
      </c>
      <c r="X117" s="13">
        <f t="shared" si="14"/>
        <v>0.30200000000000005</v>
      </c>
      <c r="Y117" s="13">
        <f t="shared" si="15"/>
        <v>0.60400000000000009</v>
      </c>
      <c r="Z117" s="13">
        <f t="shared" si="16"/>
        <v>0.90599999999999992</v>
      </c>
      <c r="AA117" s="13">
        <f t="shared" si="17"/>
        <v>3.02</v>
      </c>
    </row>
    <row r="118" spans="1:27" x14ac:dyDescent="0.25">
      <c r="A118" s="38">
        <v>45917.440150462964</v>
      </c>
      <c r="B118" s="39">
        <v>1460725719</v>
      </c>
      <c r="C118" s="40" t="s">
        <v>36</v>
      </c>
      <c r="D118" s="40" t="s">
        <v>44</v>
      </c>
      <c r="E118" s="40" t="s">
        <v>38</v>
      </c>
      <c r="F118" s="41">
        <v>3669.1</v>
      </c>
      <c r="G118" s="41">
        <v>3667.56</v>
      </c>
      <c r="H118" s="41">
        <v>3666.11</v>
      </c>
      <c r="I118" s="40" t="s">
        <v>118</v>
      </c>
      <c r="J118" s="41">
        <v>3666.09</v>
      </c>
      <c r="K118" s="41">
        <v>0</v>
      </c>
      <c r="L118" s="41">
        <v>0</v>
      </c>
      <c r="M118" s="42">
        <v>3.01</v>
      </c>
      <c r="N118" s="10" t="str">
        <f t="shared" si="9"/>
        <v>W</v>
      </c>
      <c r="O118" s="11">
        <f t="shared" si="10"/>
        <v>45917</v>
      </c>
      <c r="P118" s="12" t="str">
        <f t="shared" si="11"/>
        <v>10</v>
      </c>
      <c r="Q118" s="13" t="str">
        <f>VLOOKUP($B118,Deals_Demo!$H:$N,7,0)</f>
        <v>strategy_10_demo</v>
      </c>
      <c r="R118" s="13" t="str">
        <f t="shared" si="12"/>
        <v>Wed</v>
      </c>
      <c r="S118" s="14">
        <f>VLOOKUP($B118,Deals_Demo!$H:$S,8,0)</f>
        <v>45917.440150462964</v>
      </c>
      <c r="T118" s="14">
        <f>VLOOKUP($B118,Deals_Demo!$H:$S,9,0)</f>
        <v>45917.6484837963</v>
      </c>
      <c r="U118" s="15" t="str">
        <f t="shared" si="13"/>
        <v>2025-09-17</v>
      </c>
      <c r="V118" s="13" t="str">
        <f>VLOOKUP($B118,Deals_Demo!$H:$S,11,0)</f>
        <v>15</v>
      </c>
      <c r="W118" s="13" t="str">
        <f>VLOOKUP($B118,Deals_Demo!$H:$S,12,0)</f>
        <v>Wed</v>
      </c>
      <c r="X118" s="13">
        <f t="shared" si="14"/>
        <v>0.30099999999999999</v>
      </c>
      <c r="Y118" s="13">
        <f t="shared" si="15"/>
        <v>0.60199999999999998</v>
      </c>
      <c r="Z118" s="13">
        <f t="shared" si="16"/>
        <v>0.90299999999999991</v>
      </c>
      <c r="AA118" s="13">
        <f t="shared" si="17"/>
        <v>3.01</v>
      </c>
    </row>
    <row r="119" spans="1:27" x14ac:dyDescent="0.25">
      <c r="A119" s="43">
        <v>45917.46166666667</v>
      </c>
      <c r="B119" s="44">
        <v>1460738620</v>
      </c>
      <c r="C119" s="45" t="s">
        <v>36</v>
      </c>
      <c r="D119" s="45" t="s">
        <v>44</v>
      </c>
      <c r="E119" s="45" t="s">
        <v>38</v>
      </c>
      <c r="F119" s="46">
        <v>3666.43</v>
      </c>
      <c r="G119" s="46">
        <v>3665.17</v>
      </c>
      <c r="H119" s="46">
        <v>3663.41</v>
      </c>
      <c r="I119" s="45" t="s">
        <v>222</v>
      </c>
      <c r="J119" s="46">
        <v>3665.19</v>
      </c>
      <c r="K119" s="46">
        <v>0</v>
      </c>
      <c r="L119" s="46">
        <v>0</v>
      </c>
      <c r="M119" s="47">
        <v>1.24</v>
      </c>
      <c r="N119" s="10" t="str">
        <f t="shared" ref="N119:N148" si="18">IF(M119&gt;0,"W",IF(M119&lt;0,"L","BE"))</f>
        <v>W</v>
      </c>
      <c r="O119" s="11">
        <f t="shared" ref="O119:O148" si="19">INT(LEFT(A119,10))</f>
        <v>45917</v>
      </c>
      <c r="P119" s="12" t="str">
        <f t="shared" ref="P119:P148" si="20">TEXT(A119,"hh")</f>
        <v>11</v>
      </c>
      <c r="Q119" s="13" t="str">
        <f>VLOOKUP($B119,Deals_Demo!$H:$N,7,0)</f>
        <v>strategy_10_demo</v>
      </c>
      <c r="R119" s="13" t="str">
        <f t="shared" ref="R119:R148" si="21">TEXT(O119,"ddd")</f>
        <v>Wed</v>
      </c>
      <c r="S119" s="14">
        <f>VLOOKUP($B119,Deals_Demo!$H:$S,8,0)</f>
        <v>45917.46166666667</v>
      </c>
      <c r="T119" s="14">
        <f>VLOOKUP($B119,Deals_Demo!$H:$S,9,0)</f>
        <v>45917.670000000006</v>
      </c>
      <c r="U119" s="15" t="str">
        <f t="shared" ref="U119:U148" si="22">TEXT(T119,"yyyy-mm-dd")</f>
        <v>2025-09-17</v>
      </c>
      <c r="V119" s="13" t="str">
        <f>VLOOKUP($B119,Deals_Demo!$H:$S,11,0)</f>
        <v>16</v>
      </c>
      <c r="W119" s="13" t="str">
        <f>VLOOKUP($B119,Deals_Demo!$H:$S,12,0)</f>
        <v>Wed</v>
      </c>
      <c r="X119" s="13">
        <f t="shared" si="14"/>
        <v>0.124</v>
      </c>
      <c r="Y119" s="13">
        <f t="shared" si="15"/>
        <v>0.248</v>
      </c>
      <c r="Z119" s="13">
        <f t="shared" si="16"/>
        <v>0.372</v>
      </c>
      <c r="AA119" s="13">
        <f t="shared" si="17"/>
        <v>-3</v>
      </c>
    </row>
    <row r="120" spans="1:27" x14ac:dyDescent="0.25">
      <c r="A120" s="38">
        <v>45917.46166666667</v>
      </c>
      <c r="B120" s="39">
        <v>1460738622</v>
      </c>
      <c r="C120" s="40" t="s">
        <v>36</v>
      </c>
      <c r="D120" s="40" t="s">
        <v>44</v>
      </c>
      <c r="E120" s="40" t="s">
        <v>38</v>
      </c>
      <c r="F120" s="41">
        <v>3666.45</v>
      </c>
      <c r="G120" s="41">
        <v>3665.32</v>
      </c>
      <c r="H120" s="41">
        <v>3663.43</v>
      </c>
      <c r="I120" s="40" t="s">
        <v>223</v>
      </c>
      <c r="J120" s="41">
        <v>3665.38</v>
      </c>
      <c r="K120" s="41">
        <v>0</v>
      </c>
      <c r="L120" s="41">
        <v>0</v>
      </c>
      <c r="M120" s="42">
        <v>1.07</v>
      </c>
      <c r="N120" s="10" t="str">
        <f t="shared" si="18"/>
        <v>W</v>
      </c>
      <c r="O120" s="11">
        <f t="shared" si="19"/>
        <v>45917</v>
      </c>
      <c r="P120" s="12" t="str">
        <f t="shared" si="20"/>
        <v>11</v>
      </c>
      <c r="Q120" s="13" t="str">
        <f>VLOOKUP($B120,Deals_Demo!$H:$N,7,0)</f>
        <v>strategy_09_demo</v>
      </c>
      <c r="R120" s="13" t="str">
        <f t="shared" si="21"/>
        <v>Wed</v>
      </c>
      <c r="S120" s="14">
        <f>VLOOKUP($B120,Deals_Demo!$H:$S,8,0)</f>
        <v>45917.46166666667</v>
      </c>
      <c r="T120" s="14">
        <f>VLOOKUP($B120,Deals_Demo!$H:$S,9,0)</f>
        <v>45917.670000000006</v>
      </c>
      <c r="U120" s="15" t="str">
        <f t="shared" si="22"/>
        <v>2025-09-17</v>
      </c>
      <c r="V120" s="13" t="str">
        <f>VLOOKUP($B120,Deals_Demo!$H:$S,11,0)</f>
        <v>16</v>
      </c>
      <c r="W120" s="13" t="str">
        <f>VLOOKUP($B120,Deals_Demo!$H:$S,12,0)</f>
        <v>Wed</v>
      </c>
      <c r="X120" s="13">
        <f t="shared" si="14"/>
        <v>0.10700000000000001</v>
      </c>
      <c r="Y120" s="13">
        <f t="shared" si="15"/>
        <v>0.21400000000000002</v>
      </c>
      <c r="Z120" s="13">
        <f t="shared" si="16"/>
        <v>0.32100000000000001</v>
      </c>
      <c r="AA120" s="13">
        <f t="shared" si="17"/>
        <v>-3</v>
      </c>
    </row>
    <row r="121" spans="1:27" x14ac:dyDescent="0.25">
      <c r="A121" s="43">
        <v>45917.470347222225</v>
      </c>
      <c r="B121" s="44">
        <v>1460742911</v>
      </c>
      <c r="C121" s="45" t="s">
        <v>36</v>
      </c>
      <c r="D121" s="45" t="s">
        <v>44</v>
      </c>
      <c r="E121" s="45" t="s">
        <v>38</v>
      </c>
      <c r="F121" s="46">
        <v>3664.79</v>
      </c>
      <c r="G121" s="46">
        <v>3667.29</v>
      </c>
      <c r="H121" s="46">
        <v>3661.79</v>
      </c>
      <c r="I121" s="45" t="s">
        <v>224</v>
      </c>
      <c r="J121" s="46">
        <v>3667.3</v>
      </c>
      <c r="K121" s="46">
        <v>0</v>
      </c>
      <c r="L121" s="46">
        <v>0</v>
      </c>
      <c r="M121" s="47">
        <v>-2.5099999999999998</v>
      </c>
      <c r="N121" s="10" t="str">
        <f t="shared" si="18"/>
        <v>L</v>
      </c>
      <c r="O121" s="11">
        <f t="shared" si="19"/>
        <v>45917</v>
      </c>
      <c r="P121" s="12" t="str">
        <f t="shared" si="20"/>
        <v>11</v>
      </c>
      <c r="Q121" s="13" t="str">
        <f>VLOOKUP($B121,Deals_Demo!$H:$N,7,0)</f>
        <v>strategy_10_demo</v>
      </c>
      <c r="R121" s="13" t="str">
        <f t="shared" si="21"/>
        <v>Wed</v>
      </c>
      <c r="S121" s="14">
        <f>VLOOKUP($B121,Deals_Demo!$H:$S,8,0)</f>
        <v>45917.470347222225</v>
      </c>
      <c r="T121" s="14">
        <f>VLOOKUP($B121,Deals_Demo!$H:$S,9,0)</f>
        <v>45917.67868055556</v>
      </c>
      <c r="U121" s="15" t="str">
        <f t="shared" si="22"/>
        <v>2025-09-17</v>
      </c>
      <c r="V121" s="13" t="str">
        <f>VLOOKUP($B121,Deals_Demo!$H:$S,11,0)</f>
        <v>16</v>
      </c>
      <c r="W121" s="13" t="str">
        <f>VLOOKUP($B121,Deals_Demo!$H:$S,12,0)</f>
        <v>Wed</v>
      </c>
      <c r="X121" s="13">
        <f t="shared" si="14"/>
        <v>-0.251</v>
      </c>
      <c r="Y121" s="13">
        <f t="shared" si="15"/>
        <v>-0.502</v>
      </c>
      <c r="Z121" s="13">
        <f t="shared" si="16"/>
        <v>-0.75299999999999989</v>
      </c>
      <c r="AA121" s="13">
        <f t="shared" si="17"/>
        <v>-3</v>
      </c>
    </row>
    <row r="122" spans="1:27" x14ac:dyDescent="0.25">
      <c r="A122" s="38">
        <v>45917.470694444448</v>
      </c>
      <c r="B122" s="39">
        <v>1460743139</v>
      </c>
      <c r="C122" s="40" t="s">
        <v>36</v>
      </c>
      <c r="D122" s="40" t="s">
        <v>44</v>
      </c>
      <c r="E122" s="40" t="s">
        <v>38</v>
      </c>
      <c r="F122" s="41">
        <v>3665.25</v>
      </c>
      <c r="G122" s="41">
        <v>3664.91</v>
      </c>
      <c r="H122" s="41">
        <v>3662.24</v>
      </c>
      <c r="I122" s="40" t="s">
        <v>225</v>
      </c>
      <c r="J122" s="41">
        <v>3664.94</v>
      </c>
      <c r="K122" s="41">
        <v>0</v>
      </c>
      <c r="L122" s="41">
        <v>0</v>
      </c>
      <c r="M122" s="42">
        <v>0.31</v>
      </c>
      <c r="N122" s="10" t="str">
        <f t="shared" si="18"/>
        <v>W</v>
      </c>
      <c r="O122" s="11">
        <f t="shared" si="19"/>
        <v>45917</v>
      </c>
      <c r="P122" s="12" t="str">
        <f t="shared" si="20"/>
        <v>11</v>
      </c>
      <c r="Q122" s="13" t="str">
        <f>VLOOKUP($B122,Deals_Demo!$H:$N,7,0)</f>
        <v>strategy_09_demo</v>
      </c>
      <c r="R122" s="13" t="str">
        <f t="shared" si="21"/>
        <v>Wed</v>
      </c>
      <c r="S122" s="14">
        <f>VLOOKUP($B122,Deals_Demo!$H:$S,8,0)</f>
        <v>45917.470694444448</v>
      </c>
      <c r="T122" s="14">
        <f>VLOOKUP($B122,Deals_Demo!$H:$S,9,0)</f>
        <v>45917.679027777784</v>
      </c>
      <c r="U122" s="15" t="str">
        <f t="shared" si="22"/>
        <v>2025-09-17</v>
      </c>
      <c r="V122" s="13" t="str">
        <f>VLOOKUP($B122,Deals_Demo!$H:$S,11,0)</f>
        <v>16</v>
      </c>
      <c r="W122" s="13" t="str">
        <f>VLOOKUP($B122,Deals_Demo!$H:$S,12,0)</f>
        <v>Wed</v>
      </c>
      <c r="X122" s="13">
        <f t="shared" si="14"/>
        <v>3.1E-2</v>
      </c>
      <c r="Y122" s="13">
        <f t="shared" si="15"/>
        <v>6.2E-2</v>
      </c>
      <c r="Z122" s="13">
        <f t="shared" si="16"/>
        <v>9.2999999999999999E-2</v>
      </c>
      <c r="AA122" s="13">
        <f t="shared" si="17"/>
        <v>-3</v>
      </c>
    </row>
    <row r="123" spans="1:27" x14ac:dyDescent="0.25">
      <c r="A123" s="43">
        <v>45917.475902777776</v>
      </c>
      <c r="B123" s="44">
        <v>1460745864</v>
      </c>
      <c r="C123" s="45" t="s">
        <v>36</v>
      </c>
      <c r="D123" s="45" t="s">
        <v>44</v>
      </c>
      <c r="E123" s="45" t="s">
        <v>38</v>
      </c>
      <c r="F123" s="46">
        <v>3664.56</v>
      </c>
      <c r="G123" s="46">
        <v>3667.55</v>
      </c>
      <c r="H123" s="46">
        <v>3661.55</v>
      </c>
      <c r="I123" s="45" t="s">
        <v>226</v>
      </c>
      <c r="J123" s="46">
        <v>3667.55</v>
      </c>
      <c r="K123" s="46">
        <v>0</v>
      </c>
      <c r="L123" s="46">
        <v>0</v>
      </c>
      <c r="M123" s="47">
        <v>-2.99</v>
      </c>
      <c r="N123" s="10" t="str">
        <f t="shared" si="18"/>
        <v>L</v>
      </c>
      <c r="O123" s="11">
        <f t="shared" si="19"/>
        <v>45917</v>
      </c>
      <c r="P123" s="12" t="str">
        <f t="shared" si="20"/>
        <v>11</v>
      </c>
      <c r="Q123" s="13" t="str">
        <f>VLOOKUP($B123,Deals_Demo!$H:$N,7,0)</f>
        <v>strategy_09_demo</v>
      </c>
      <c r="R123" s="13" t="str">
        <f t="shared" si="21"/>
        <v>Wed</v>
      </c>
      <c r="S123" s="14">
        <f>VLOOKUP($B123,Deals_Demo!$H:$S,8,0)</f>
        <v>45917.475902777776</v>
      </c>
      <c r="T123" s="14">
        <f>VLOOKUP($B123,Deals_Demo!$H:$S,9,0)</f>
        <v>45917.684236111112</v>
      </c>
      <c r="U123" s="15" t="str">
        <f t="shared" si="22"/>
        <v>2025-09-17</v>
      </c>
      <c r="V123" s="13" t="str">
        <f>VLOOKUP($B123,Deals_Demo!$H:$S,11,0)</f>
        <v>16</v>
      </c>
      <c r="W123" s="13" t="str">
        <f>VLOOKUP($B123,Deals_Demo!$H:$S,12,0)</f>
        <v>Wed</v>
      </c>
      <c r="X123" s="13">
        <f t="shared" si="14"/>
        <v>-0.29900000000000004</v>
      </c>
      <c r="Y123" s="13">
        <f t="shared" si="15"/>
        <v>-0.59800000000000009</v>
      </c>
      <c r="Z123" s="13">
        <f t="shared" si="16"/>
        <v>-0.89700000000000002</v>
      </c>
      <c r="AA123" s="13">
        <f t="shared" si="17"/>
        <v>-3</v>
      </c>
    </row>
    <row r="124" spans="1:27" x14ac:dyDescent="0.25">
      <c r="A124" s="38">
        <v>45917.481805555559</v>
      </c>
      <c r="B124" s="39">
        <v>1460749183</v>
      </c>
      <c r="C124" s="40" t="s">
        <v>36</v>
      </c>
      <c r="D124" s="40" t="s">
        <v>37</v>
      </c>
      <c r="E124" s="40" t="s">
        <v>38</v>
      </c>
      <c r="F124" s="41">
        <v>3666.89</v>
      </c>
      <c r="G124" s="41">
        <v>3663.89</v>
      </c>
      <c r="H124" s="41">
        <v>3669.89</v>
      </c>
      <c r="I124" s="40" t="s">
        <v>227</v>
      </c>
      <c r="J124" s="41">
        <v>3663.83</v>
      </c>
      <c r="K124" s="41">
        <v>0</v>
      </c>
      <c r="L124" s="41">
        <v>0</v>
      </c>
      <c r="M124" s="42">
        <v>-3.06</v>
      </c>
      <c r="N124" s="10" t="str">
        <f t="shared" si="18"/>
        <v>L</v>
      </c>
      <c r="O124" s="11">
        <f t="shared" si="19"/>
        <v>45917</v>
      </c>
      <c r="P124" s="12" t="str">
        <f t="shared" si="20"/>
        <v>11</v>
      </c>
      <c r="Q124" s="13" t="str">
        <f>VLOOKUP($B124,Deals_Demo!$H:$N,7,0)</f>
        <v>strategy_09_demo</v>
      </c>
      <c r="R124" s="13" t="str">
        <f t="shared" si="21"/>
        <v>Wed</v>
      </c>
      <c r="S124" s="14">
        <f>VLOOKUP($B124,Deals_Demo!$H:$S,8,0)</f>
        <v>45917.481805555559</v>
      </c>
      <c r="T124" s="14">
        <f>VLOOKUP($B124,Deals_Demo!$H:$S,9,0)</f>
        <v>45917.690138888895</v>
      </c>
      <c r="U124" s="15" t="str">
        <f t="shared" si="22"/>
        <v>2025-09-17</v>
      </c>
      <c r="V124" s="13" t="str">
        <f>VLOOKUP($B124,Deals_Demo!$H:$S,11,0)</f>
        <v>16</v>
      </c>
      <c r="W124" s="13" t="str">
        <f>VLOOKUP($B124,Deals_Demo!$H:$S,12,0)</f>
        <v>Wed</v>
      </c>
      <c r="X124" s="13">
        <f t="shared" si="14"/>
        <v>-0.30600000000000005</v>
      </c>
      <c r="Y124" s="13">
        <f t="shared" si="15"/>
        <v>-0.6120000000000001</v>
      </c>
      <c r="Z124" s="13">
        <f t="shared" si="16"/>
        <v>-0.91799999999999993</v>
      </c>
      <c r="AA124" s="13">
        <f t="shared" si="17"/>
        <v>-3</v>
      </c>
    </row>
    <row r="125" spans="1:27" x14ac:dyDescent="0.25">
      <c r="A125" s="43">
        <v>45917.481805555559</v>
      </c>
      <c r="B125" s="44">
        <v>1460749185</v>
      </c>
      <c r="C125" s="45" t="s">
        <v>36</v>
      </c>
      <c r="D125" s="45" t="s">
        <v>37</v>
      </c>
      <c r="E125" s="45" t="s">
        <v>38</v>
      </c>
      <c r="F125" s="46">
        <v>3666.84</v>
      </c>
      <c r="G125" s="46">
        <v>3664.39</v>
      </c>
      <c r="H125" s="46">
        <v>3669.89</v>
      </c>
      <c r="I125" s="45" t="s">
        <v>228</v>
      </c>
      <c r="J125" s="46">
        <v>3664.36</v>
      </c>
      <c r="K125" s="46">
        <v>0</v>
      </c>
      <c r="L125" s="46">
        <v>0</v>
      </c>
      <c r="M125" s="47">
        <v>-2.48</v>
      </c>
      <c r="N125" s="10" t="str">
        <f t="shared" si="18"/>
        <v>L</v>
      </c>
      <c r="O125" s="11">
        <f t="shared" si="19"/>
        <v>45917</v>
      </c>
      <c r="P125" s="12" t="str">
        <f t="shared" si="20"/>
        <v>11</v>
      </c>
      <c r="Q125" s="13" t="str">
        <f>VLOOKUP($B125,Deals_Demo!$H:$N,7,0)</f>
        <v>strategy_10_demo</v>
      </c>
      <c r="R125" s="13" t="str">
        <f t="shared" si="21"/>
        <v>Wed</v>
      </c>
      <c r="S125" s="14">
        <f>VLOOKUP($B125,Deals_Demo!$H:$S,8,0)</f>
        <v>45917.481805555559</v>
      </c>
      <c r="T125" s="14">
        <f>VLOOKUP($B125,Deals_Demo!$H:$S,9,0)</f>
        <v>45917.690138888895</v>
      </c>
      <c r="U125" s="15" t="str">
        <f t="shared" si="22"/>
        <v>2025-09-17</v>
      </c>
      <c r="V125" s="13" t="str">
        <f>VLOOKUP($B125,Deals_Demo!$H:$S,11,0)</f>
        <v>16</v>
      </c>
      <c r="W125" s="13" t="str">
        <f>VLOOKUP($B125,Deals_Demo!$H:$S,12,0)</f>
        <v>Wed</v>
      </c>
      <c r="X125" s="13">
        <f t="shared" si="14"/>
        <v>-0.248</v>
      </c>
      <c r="Y125" s="13">
        <f t="shared" si="15"/>
        <v>-0.496</v>
      </c>
      <c r="Z125" s="13">
        <f t="shared" si="16"/>
        <v>-0.74399999999999999</v>
      </c>
      <c r="AA125" s="13">
        <f t="shared" si="17"/>
        <v>-3</v>
      </c>
    </row>
    <row r="126" spans="1:27" x14ac:dyDescent="0.25">
      <c r="A126" s="38">
        <v>45917.486203703702</v>
      </c>
      <c r="B126" s="39">
        <v>1460752713</v>
      </c>
      <c r="C126" s="40" t="s">
        <v>36</v>
      </c>
      <c r="D126" s="40" t="s">
        <v>44</v>
      </c>
      <c r="E126" s="40" t="s">
        <v>38</v>
      </c>
      <c r="F126" s="41">
        <v>3665.03</v>
      </c>
      <c r="G126" s="41">
        <v>3664.33</v>
      </c>
      <c r="H126" s="41">
        <v>3662.03</v>
      </c>
      <c r="I126" s="40" t="s">
        <v>229</v>
      </c>
      <c r="J126" s="41">
        <v>3664.36</v>
      </c>
      <c r="K126" s="41">
        <v>0</v>
      </c>
      <c r="L126" s="41">
        <v>0</v>
      </c>
      <c r="M126" s="42">
        <v>0.67</v>
      </c>
      <c r="N126" s="10" t="str">
        <f t="shared" si="18"/>
        <v>W</v>
      </c>
      <c r="O126" s="11">
        <f t="shared" si="19"/>
        <v>45917</v>
      </c>
      <c r="P126" s="12" t="str">
        <f t="shared" si="20"/>
        <v>11</v>
      </c>
      <c r="Q126" s="13" t="str">
        <f>VLOOKUP($B126,Deals_Demo!$H:$N,7,0)</f>
        <v>strategy_09_demo</v>
      </c>
      <c r="R126" s="13" t="str">
        <f t="shared" si="21"/>
        <v>Wed</v>
      </c>
      <c r="S126" s="14">
        <f>VLOOKUP($B126,Deals_Demo!$H:$S,8,0)</f>
        <v>45917.486203703702</v>
      </c>
      <c r="T126" s="14">
        <f>VLOOKUP($B126,Deals_Demo!$H:$S,9,0)</f>
        <v>45917.694537037038</v>
      </c>
      <c r="U126" s="15" t="str">
        <f t="shared" si="22"/>
        <v>2025-09-17</v>
      </c>
      <c r="V126" s="13" t="str">
        <f>VLOOKUP($B126,Deals_Demo!$H:$S,11,0)</f>
        <v>16</v>
      </c>
      <c r="W126" s="13" t="str">
        <f>VLOOKUP($B126,Deals_Demo!$H:$S,12,0)</f>
        <v>Wed</v>
      </c>
      <c r="X126" s="13">
        <f t="shared" si="14"/>
        <v>6.7000000000000004E-2</v>
      </c>
      <c r="Y126" s="13">
        <f t="shared" si="15"/>
        <v>0.13400000000000001</v>
      </c>
      <c r="Z126" s="13">
        <f t="shared" si="16"/>
        <v>0.20100000000000001</v>
      </c>
      <c r="AA126" s="13">
        <f t="shared" si="17"/>
        <v>-3</v>
      </c>
    </row>
    <row r="127" spans="1:27" x14ac:dyDescent="0.25">
      <c r="A127" s="43">
        <v>45917.486203703702</v>
      </c>
      <c r="B127" s="44">
        <v>1460752715</v>
      </c>
      <c r="C127" s="45" t="s">
        <v>36</v>
      </c>
      <c r="D127" s="45" t="s">
        <v>44</v>
      </c>
      <c r="E127" s="45" t="s">
        <v>38</v>
      </c>
      <c r="F127" s="46">
        <v>3665.04</v>
      </c>
      <c r="G127" s="46">
        <v>3664.33</v>
      </c>
      <c r="H127" s="46">
        <v>3662.03</v>
      </c>
      <c r="I127" s="45" t="s">
        <v>229</v>
      </c>
      <c r="J127" s="46">
        <v>3664.36</v>
      </c>
      <c r="K127" s="46">
        <v>0</v>
      </c>
      <c r="L127" s="46">
        <v>0</v>
      </c>
      <c r="M127" s="47">
        <v>0.68</v>
      </c>
      <c r="N127" s="10" t="str">
        <f t="shared" si="18"/>
        <v>W</v>
      </c>
      <c r="O127" s="11">
        <f t="shared" si="19"/>
        <v>45917</v>
      </c>
      <c r="P127" s="12" t="str">
        <f t="shared" si="20"/>
        <v>11</v>
      </c>
      <c r="Q127" s="13" t="str">
        <f>VLOOKUP($B127,Deals_Demo!$H:$N,7,0)</f>
        <v>strategy_10_demo</v>
      </c>
      <c r="R127" s="13" t="str">
        <f t="shared" si="21"/>
        <v>Wed</v>
      </c>
      <c r="S127" s="14">
        <f>VLOOKUP($B127,Deals_Demo!$H:$S,8,0)</f>
        <v>45917.486203703702</v>
      </c>
      <c r="T127" s="14">
        <f>VLOOKUP($B127,Deals_Demo!$H:$S,9,0)</f>
        <v>45917.694537037038</v>
      </c>
      <c r="U127" s="15" t="str">
        <f t="shared" si="22"/>
        <v>2025-09-17</v>
      </c>
      <c r="V127" s="13" t="str">
        <f>VLOOKUP($B127,Deals_Demo!$H:$S,11,0)</f>
        <v>16</v>
      </c>
      <c r="W127" s="13" t="str">
        <f>VLOOKUP($B127,Deals_Demo!$H:$S,12,0)</f>
        <v>Wed</v>
      </c>
      <c r="X127" s="13">
        <f t="shared" si="14"/>
        <v>6.8000000000000005E-2</v>
      </c>
      <c r="Y127" s="13">
        <f t="shared" si="15"/>
        <v>0.13600000000000001</v>
      </c>
      <c r="Z127" s="13">
        <f t="shared" si="16"/>
        <v>0.20400000000000001</v>
      </c>
      <c r="AA127" s="13">
        <f t="shared" si="17"/>
        <v>-3</v>
      </c>
    </row>
    <row r="128" spans="1:27" x14ac:dyDescent="0.25">
      <c r="A128" s="38">
        <v>45917.489444444444</v>
      </c>
      <c r="B128" s="39">
        <v>1460755615</v>
      </c>
      <c r="C128" s="40" t="s">
        <v>36</v>
      </c>
      <c r="D128" s="40" t="s">
        <v>44</v>
      </c>
      <c r="E128" s="40" t="s">
        <v>38</v>
      </c>
      <c r="F128" s="41">
        <v>3663.91</v>
      </c>
      <c r="G128" s="41">
        <v>3666.48</v>
      </c>
      <c r="H128" s="41">
        <v>3660.98</v>
      </c>
      <c r="I128" s="40" t="s">
        <v>230</v>
      </c>
      <c r="J128" s="41">
        <v>3666.54</v>
      </c>
      <c r="K128" s="41">
        <v>0</v>
      </c>
      <c r="L128" s="41">
        <v>0</v>
      </c>
      <c r="M128" s="42">
        <v>-2.63</v>
      </c>
      <c r="N128" s="10" t="str">
        <f t="shared" si="18"/>
        <v>L</v>
      </c>
      <c r="O128" s="11">
        <f t="shared" si="19"/>
        <v>45917</v>
      </c>
      <c r="P128" s="12" t="str">
        <f t="shared" si="20"/>
        <v>11</v>
      </c>
      <c r="Q128" s="13" t="str">
        <f>VLOOKUP($B128,Deals_Demo!$H:$N,7,0)</f>
        <v>strategy_10_demo</v>
      </c>
      <c r="R128" s="13" t="str">
        <f t="shared" si="21"/>
        <v>Wed</v>
      </c>
      <c r="S128" s="14">
        <f>VLOOKUP($B128,Deals_Demo!$H:$S,8,0)</f>
        <v>45917.489444444444</v>
      </c>
      <c r="T128" s="14">
        <f>VLOOKUP($B128,Deals_Demo!$H:$S,9,0)</f>
        <v>45917.697777777779</v>
      </c>
      <c r="U128" s="15" t="str">
        <f t="shared" si="22"/>
        <v>2025-09-17</v>
      </c>
      <c r="V128" s="13" t="str">
        <f>VLOOKUP($B128,Deals_Demo!$H:$S,11,0)</f>
        <v>16</v>
      </c>
      <c r="W128" s="13" t="str">
        <f>VLOOKUP($B128,Deals_Demo!$H:$S,12,0)</f>
        <v>Wed</v>
      </c>
      <c r="X128" s="13">
        <f t="shared" si="14"/>
        <v>-0.26300000000000001</v>
      </c>
      <c r="Y128" s="13">
        <f t="shared" si="15"/>
        <v>-0.52600000000000002</v>
      </c>
      <c r="Z128" s="13">
        <f t="shared" si="16"/>
        <v>-0.78899999999999992</v>
      </c>
      <c r="AA128" s="13">
        <f t="shared" si="17"/>
        <v>-3</v>
      </c>
    </row>
    <row r="129" spans="1:27" x14ac:dyDescent="0.25">
      <c r="A129" s="43">
        <v>45917.489444444444</v>
      </c>
      <c r="B129" s="44">
        <v>1460755618</v>
      </c>
      <c r="C129" s="45" t="s">
        <v>36</v>
      </c>
      <c r="D129" s="45" t="s">
        <v>44</v>
      </c>
      <c r="E129" s="45" t="s">
        <v>38</v>
      </c>
      <c r="F129" s="46">
        <v>3663.91</v>
      </c>
      <c r="G129" s="46">
        <v>3666.91</v>
      </c>
      <c r="H129" s="46">
        <v>3660.91</v>
      </c>
      <c r="I129" s="45" t="s">
        <v>231</v>
      </c>
      <c r="J129" s="46">
        <v>3666.94</v>
      </c>
      <c r="K129" s="46">
        <v>0</v>
      </c>
      <c r="L129" s="46">
        <v>0</v>
      </c>
      <c r="M129" s="47">
        <v>-3.03</v>
      </c>
      <c r="N129" s="10" t="str">
        <f t="shared" si="18"/>
        <v>L</v>
      </c>
      <c r="O129" s="11">
        <f t="shared" si="19"/>
        <v>45917</v>
      </c>
      <c r="P129" s="12" t="str">
        <f t="shared" si="20"/>
        <v>11</v>
      </c>
      <c r="Q129" s="13" t="str">
        <f>VLOOKUP($B129,Deals_Demo!$H:$N,7,0)</f>
        <v>strategy_09_demo</v>
      </c>
      <c r="R129" s="13" t="str">
        <f t="shared" si="21"/>
        <v>Wed</v>
      </c>
      <c r="S129" s="14">
        <f>VLOOKUP($B129,Deals_Demo!$H:$S,8,0)</f>
        <v>45917.489444444444</v>
      </c>
      <c r="T129" s="14">
        <f>VLOOKUP($B129,Deals_Demo!$H:$S,9,0)</f>
        <v>45917.697777777779</v>
      </c>
      <c r="U129" s="15" t="str">
        <f t="shared" si="22"/>
        <v>2025-09-17</v>
      </c>
      <c r="V129" s="13" t="str">
        <f>VLOOKUP($B129,Deals_Demo!$H:$S,11,0)</f>
        <v>16</v>
      </c>
      <c r="W129" s="13" t="str">
        <f>VLOOKUP($B129,Deals_Demo!$H:$S,12,0)</f>
        <v>Wed</v>
      </c>
      <c r="X129" s="13">
        <f t="shared" si="14"/>
        <v>-0.30299999999999999</v>
      </c>
      <c r="Y129" s="13">
        <f t="shared" si="15"/>
        <v>-0.60599999999999998</v>
      </c>
      <c r="Z129" s="13">
        <f t="shared" si="16"/>
        <v>-0.90899999999999992</v>
      </c>
      <c r="AA129" s="13">
        <f t="shared" si="17"/>
        <v>-3</v>
      </c>
    </row>
    <row r="130" spans="1:27" x14ac:dyDescent="0.25">
      <c r="A130" s="38">
        <v>45917.513981481483</v>
      </c>
      <c r="B130" s="39">
        <v>1460768649</v>
      </c>
      <c r="C130" s="40" t="s">
        <v>36</v>
      </c>
      <c r="D130" s="40" t="s">
        <v>37</v>
      </c>
      <c r="E130" s="40" t="s">
        <v>38</v>
      </c>
      <c r="F130" s="41">
        <v>3669.22</v>
      </c>
      <c r="G130" s="41">
        <v>3669.27</v>
      </c>
      <c r="H130" s="41">
        <v>3672.24</v>
      </c>
      <c r="I130" s="40" t="s">
        <v>232</v>
      </c>
      <c r="J130" s="41">
        <v>3669.27</v>
      </c>
      <c r="K130" s="41">
        <v>0</v>
      </c>
      <c r="L130" s="41">
        <v>0</v>
      </c>
      <c r="M130" s="42">
        <v>0.05</v>
      </c>
      <c r="N130" s="10" t="str">
        <f t="shared" si="18"/>
        <v>W</v>
      </c>
      <c r="O130" s="11">
        <f t="shared" si="19"/>
        <v>45917</v>
      </c>
      <c r="P130" s="12" t="str">
        <f t="shared" si="20"/>
        <v>12</v>
      </c>
      <c r="Q130" s="13" t="str">
        <f>VLOOKUP($B130,Deals_Demo!$H:$N,7,0)</f>
        <v>strategy_09_demo</v>
      </c>
      <c r="R130" s="13" t="str">
        <f t="shared" si="21"/>
        <v>Wed</v>
      </c>
      <c r="S130" s="14">
        <f>VLOOKUP($B130,Deals_Demo!$H:$S,8,0)</f>
        <v>45917.513981481483</v>
      </c>
      <c r="T130" s="14">
        <f>VLOOKUP($B130,Deals_Demo!$H:$S,9,0)</f>
        <v>45917.722314814819</v>
      </c>
      <c r="U130" s="15" t="str">
        <f t="shared" si="22"/>
        <v>2025-09-17</v>
      </c>
      <c r="V130" s="13" t="str">
        <f>VLOOKUP($B130,Deals_Demo!$H:$S,11,0)</f>
        <v>17</v>
      </c>
      <c r="W130" s="13" t="str">
        <f>VLOOKUP($B130,Deals_Demo!$H:$S,12,0)</f>
        <v>Wed</v>
      </c>
      <c r="X130" s="13">
        <f t="shared" si="14"/>
        <v>5.000000000000001E-3</v>
      </c>
      <c r="Y130" s="13">
        <f t="shared" si="15"/>
        <v>1.0000000000000002E-2</v>
      </c>
      <c r="Z130" s="13">
        <f t="shared" si="16"/>
        <v>1.4999999999999999E-2</v>
      </c>
      <c r="AA130" s="13">
        <f t="shared" si="17"/>
        <v>-3</v>
      </c>
    </row>
    <row r="131" spans="1:27" x14ac:dyDescent="0.25">
      <c r="A131" s="43">
        <v>45917.513981481483</v>
      </c>
      <c r="B131" s="44">
        <v>1460768654</v>
      </c>
      <c r="C131" s="45" t="s">
        <v>36</v>
      </c>
      <c r="D131" s="45" t="s">
        <v>37</v>
      </c>
      <c r="E131" s="45" t="s">
        <v>38</v>
      </c>
      <c r="F131" s="46">
        <v>3669.18</v>
      </c>
      <c r="G131" s="46">
        <v>3669.26</v>
      </c>
      <c r="H131" s="46">
        <v>3672.22</v>
      </c>
      <c r="I131" s="45" t="s">
        <v>232</v>
      </c>
      <c r="J131" s="46">
        <v>3669.24</v>
      </c>
      <c r="K131" s="46">
        <v>0</v>
      </c>
      <c r="L131" s="46">
        <v>0</v>
      </c>
      <c r="M131" s="47">
        <v>0.06</v>
      </c>
      <c r="N131" s="10" t="str">
        <f t="shared" si="18"/>
        <v>W</v>
      </c>
      <c r="O131" s="11">
        <f t="shared" si="19"/>
        <v>45917</v>
      </c>
      <c r="P131" s="12" t="str">
        <f t="shared" si="20"/>
        <v>12</v>
      </c>
      <c r="Q131" s="13" t="str">
        <f>VLOOKUP($B131,Deals_Demo!$H:$N,7,0)</f>
        <v>strategy_10_demo</v>
      </c>
      <c r="R131" s="13" t="str">
        <f t="shared" si="21"/>
        <v>Wed</v>
      </c>
      <c r="S131" s="14">
        <f>VLOOKUP($B131,Deals_Demo!$H:$S,8,0)</f>
        <v>45917.513981481483</v>
      </c>
      <c r="T131" s="14">
        <f>VLOOKUP($B131,Deals_Demo!$H:$S,9,0)</f>
        <v>45917.722314814819</v>
      </c>
      <c r="U131" s="15" t="str">
        <f t="shared" si="22"/>
        <v>2025-09-17</v>
      </c>
      <c r="V131" s="13" t="str">
        <f>VLOOKUP($B131,Deals_Demo!$H:$S,11,0)</f>
        <v>17</v>
      </c>
      <c r="W131" s="13" t="str">
        <f>VLOOKUP($B131,Deals_Demo!$H:$S,12,0)</f>
        <v>Wed</v>
      </c>
      <c r="X131" s="13">
        <f t="shared" ref="X131:X157" si="23">$M131*0.1</f>
        <v>6.0000000000000001E-3</v>
      </c>
      <c r="Y131" s="13">
        <f t="shared" ref="Y131:Y157" si="24">$M131*0.2</f>
        <v>1.2E-2</v>
      </c>
      <c r="Z131" s="13">
        <f t="shared" ref="Z131:Z157" si="25">$M131*0.3</f>
        <v>1.7999999999999999E-2</v>
      </c>
      <c r="AA131" s="13">
        <f t="shared" ref="AA131:AA148" si="26">IF(M131&lt;2.9,-3,M131)</f>
        <v>-3</v>
      </c>
    </row>
    <row r="132" spans="1:27" x14ac:dyDescent="0.25">
      <c r="A132" s="38">
        <v>45917.513993055552</v>
      </c>
      <c r="B132" s="39">
        <v>1460768662</v>
      </c>
      <c r="C132" s="40" t="s">
        <v>36</v>
      </c>
      <c r="D132" s="40" t="s">
        <v>37</v>
      </c>
      <c r="E132" s="40" t="s">
        <v>38</v>
      </c>
      <c r="F132" s="41">
        <v>3669.12</v>
      </c>
      <c r="G132" s="41">
        <v>3669.29</v>
      </c>
      <c r="H132" s="41">
        <v>3672.22</v>
      </c>
      <c r="I132" s="40" t="s">
        <v>232</v>
      </c>
      <c r="J132" s="41">
        <v>3669.27</v>
      </c>
      <c r="K132" s="41">
        <v>0</v>
      </c>
      <c r="L132" s="41">
        <v>0</v>
      </c>
      <c r="M132" s="42">
        <v>0.15</v>
      </c>
      <c r="N132" s="10" t="str">
        <f t="shared" si="18"/>
        <v>W</v>
      </c>
      <c r="O132" s="11">
        <f t="shared" si="19"/>
        <v>45917</v>
      </c>
      <c r="P132" s="12" t="str">
        <f t="shared" si="20"/>
        <v>12</v>
      </c>
      <c r="Q132" s="13" t="str">
        <f>VLOOKUP($B132,Deals_Demo!$H:$N,7,0)</f>
        <v>strategy_09.py</v>
      </c>
      <c r="R132" s="13" t="str">
        <f t="shared" si="21"/>
        <v>Wed</v>
      </c>
      <c r="S132" s="14">
        <f>VLOOKUP($B132,Deals_Demo!$H:$S,8,0)</f>
        <v>45917.513993055552</v>
      </c>
      <c r="T132" s="14">
        <f>VLOOKUP($B132,Deals_Demo!$H:$S,9,0)</f>
        <v>45917.722326388888</v>
      </c>
      <c r="U132" s="15" t="str">
        <f t="shared" si="22"/>
        <v>2025-09-17</v>
      </c>
      <c r="V132" s="13" t="str">
        <f>VLOOKUP($B132,Deals_Demo!$H:$S,11,0)</f>
        <v>17</v>
      </c>
      <c r="W132" s="13" t="str">
        <f>VLOOKUP($B132,Deals_Demo!$H:$S,12,0)</f>
        <v>Wed</v>
      </c>
      <c r="X132" s="13">
        <f t="shared" si="23"/>
        <v>1.4999999999999999E-2</v>
      </c>
      <c r="Y132" s="13">
        <f t="shared" si="24"/>
        <v>0.03</v>
      </c>
      <c r="Z132" s="13">
        <f t="shared" si="25"/>
        <v>4.4999999999999998E-2</v>
      </c>
      <c r="AA132" s="13">
        <f t="shared" si="26"/>
        <v>-3</v>
      </c>
    </row>
    <row r="133" spans="1:27" x14ac:dyDescent="0.25">
      <c r="A133" s="43">
        <v>45917.516643518517</v>
      </c>
      <c r="B133" s="44">
        <v>1460770225</v>
      </c>
      <c r="C133" s="45" t="s">
        <v>36</v>
      </c>
      <c r="D133" s="45" t="s">
        <v>37</v>
      </c>
      <c r="E133" s="45" t="s">
        <v>38</v>
      </c>
      <c r="F133" s="46">
        <v>3669.39</v>
      </c>
      <c r="G133" s="46">
        <v>3667.91</v>
      </c>
      <c r="H133" s="46">
        <v>3672.41</v>
      </c>
      <c r="I133" s="45" t="s">
        <v>233</v>
      </c>
      <c r="J133" s="46">
        <v>3667.89</v>
      </c>
      <c r="K133" s="46">
        <v>0</v>
      </c>
      <c r="L133" s="46">
        <v>0</v>
      </c>
      <c r="M133" s="47">
        <v>-1.5</v>
      </c>
      <c r="N133" s="10" t="str">
        <f t="shared" si="18"/>
        <v>L</v>
      </c>
      <c r="O133" s="11">
        <f t="shared" si="19"/>
        <v>45917</v>
      </c>
      <c r="P133" s="12" t="str">
        <f t="shared" si="20"/>
        <v>12</v>
      </c>
      <c r="Q133" s="13" t="str">
        <f>VLOOKUP($B133,Deals_Demo!$H:$N,7,0)</f>
        <v>strategy_09.py</v>
      </c>
      <c r="R133" s="13" t="str">
        <f t="shared" si="21"/>
        <v>Wed</v>
      </c>
      <c r="S133" s="14">
        <f>VLOOKUP($B133,Deals_Demo!$H:$S,8,0)</f>
        <v>45917.516643518517</v>
      </c>
      <c r="T133" s="14">
        <f>VLOOKUP($B133,Deals_Demo!$H:$S,9,0)</f>
        <v>45917.724976851852</v>
      </c>
      <c r="U133" s="15" t="str">
        <f t="shared" si="22"/>
        <v>2025-09-17</v>
      </c>
      <c r="V133" s="13" t="str">
        <f>VLOOKUP($B133,Deals_Demo!$H:$S,11,0)</f>
        <v>17</v>
      </c>
      <c r="W133" s="13" t="str">
        <f>VLOOKUP($B133,Deals_Demo!$H:$S,12,0)</f>
        <v>Wed</v>
      </c>
      <c r="X133" s="13">
        <f t="shared" si="23"/>
        <v>-0.15000000000000002</v>
      </c>
      <c r="Y133" s="13">
        <f t="shared" si="24"/>
        <v>-0.30000000000000004</v>
      </c>
      <c r="Z133" s="13">
        <f t="shared" si="25"/>
        <v>-0.44999999999999996</v>
      </c>
      <c r="AA133" s="13">
        <f t="shared" si="26"/>
        <v>-3</v>
      </c>
    </row>
    <row r="134" spans="1:27" x14ac:dyDescent="0.25">
      <c r="A134" s="38">
        <v>45917.516759259262</v>
      </c>
      <c r="B134" s="39">
        <v>1460770320</v>
      </c>
      <c r="C134" s="40" t="s">
        <v>36</v>
      </c>
      <c r="D134" s="40" t="s">
        <v>37</v>
      </c>
      <c r="E134" s="40" t="s">
        <v>38</v>
      </c>
      <c r="F134" s="41">
        <v>3669.4</v>
      </c>
      <c r="G134" s="41">
        <v>3666.9</v>
      </c>
      <c r="H134" s="41">
        <v>3672.4</v>
      </c>
      <c r="I134" s="40" t="s">
        <v>234</v>
      </c>
      <c r="J134" s="41">
        <v>3666.89</v>
      </c>
      <c r="K134" s="41">
        <v>0</v>
      </c>
      <c r="L134" s="41">
        <v>0</v>
      </c>
      <c r="M134" s="42">
        <v>-2.5099999999999998</v>
      </c>
      <c r="N134" s="10" t="str">
        <f t="shared" si="18"/>
        <v>L</v>
      </c>
      <c r="O134" s="11">
        <f t="shared" si="19"/>
        <v>45917</v>
      </c>
      <c r="P134" s="12" t="str">
        <f t="shared" si="20"/>
        <v>12</v>
      </c>
      <c r="Q134" s="13" t="str">
        <f>VLOOKUP($B134,Deals_Demo!$H:$N,7,0)</f>
        <v>strategy_10_demo</v>
      </c>
      <c r="R134" s="13" t="str">
        <f t="shared" si="21"/>
        <v>Wed</v>
      </c>
      <c r="S134" s="14">
        <f>VLOOKUP($B134,Deals_Demo!$H:$S,8,0)</f>
        <v>45917.516759259262</v>
      </c>
      <c r="T134" s="14">
        <f>VLOOKUP($B134,Deals_Demo!$H:$S,9,0)</f>
        <v>45917.725092592598</v>
      </c>
      <c r="U134" s="15" t="str">
        <f t="shared" si="22"/>
        <v>2025-09-17</v>
      </c>
      <c r="V134" s="13" t="str">
        <f>VLOOKUP($B134,Deals_Demo!$H:$S,11,0)</f>
        <v>17</v>
      </c>
      <c r="W134" s="13" t="str">
        <f>VLOOKUP($B134,Deals_Demo!$H:$S,12,0)</f>
        <v>Wed</v>
      </c>
      <c r="X134" s="13">
        <f t="shared" si="23"/>
        <v>-0.251</v>
      </c>
      <c r="Y134" s="13">
        <f t="shared" si="24"/>
        <v>-0.502</v>
      </c>
      <c r="Z134" s="13">
        <f t="shared" si="25"/>
        <v>-0.75299999999999989</v>
      </c>
      <c r="AA134" s="13">
        <f t="shared" si="26"/>
        <v>-3</v>
      </c>
    </row>
    <row r="135" spans="1:27" x14ac:dyDescent="0.25">
      <c r="A135" s="43">
        <v>45917.516759259262</v>
      </c>
      <c r="B135" s="44">
        <v>1460770321</v>
      </c>
      <c r="C135" s="45" t="s">
        <v>36</v>
      </c>
      <c r="D135" s="45" t="s">
        <v>37</v>
      </c>
      <c r="E135" s="45" t="s">
        <v>38</v>
      </c>
      <c r="F135" s="46">
        <v>3669.39</v>
      </c>
      <c r="G135" s="46">
        <v>3666.4</v>
      </c>
      <c r="H135" s="46">
        <v>3672.4</v>
      </c>
      <c r="I135" s="45" t="s">
        <v>235</v>
      </c>
      <c r="J135" s="46">
        <v>3666.34</v>
      </c>
      <c r="K135" s="46">
        <v>0</v>
      </c>
      <c r="L135" s="46">
        <v>0</v>
      </c>
      <c r="M135" s="47">
        <v>-3.05</v>
      </c>
      <c r="N135" s="10" t="str">
        <f t="shared" si="18"/>
        <v>L</v>
      </c>
      <c r="O135" s="11">
        <f t="shared" si="19"/>
        <v>45917</v>
      </c>
      <c r="P135" s="12" t="str">
        <f t="shared" si="20"/>
        <v>12</v>
      </c>
      <c r="Q135" s="13" t="str">
        <f>VLOOKUP($B135,Deals_Demo!$H:$N,7,0)</f>
        <v>strategy_09_demo</v>
      </c>
      <c r="R135" s="13" t="str">
        <f t="shared" si="21"/>
        <v>Wed</v>
      </c>
      <c r="S135" s="14">
        <f>VLOOKUP($B135,Deals_Demo!$H:$S,8,0)</f>
        <v>45917.516759259262</v>
      </c>
      <c r="T135" s="14">
        <f>VLOOKUP($B135,Deals_Demo!$H:$S,9,0)</f>
        <v>45917.725092592598</v>
      </c>
      <c r="U135" s="15" t="str">
        <f t="shared" si="22"/>
        <v>2025-09-17</v>
      </c>
      <c r="V135" s="13" t="str">
        <f>VLOOKUP($B135,Deals_Demo!$H:$S,11,0)</f>
        <v>17</v>
      </c>
      <c r="W135" s="13" t="str">
        <f>VLOOKUP($B135,Deals_Demo!$H:$S,12,0)</f>
        <v>Wed</v>
      </c>
      <c r="X135" s="13">
        <f t="shared" si="23"/>
        <v>-0.30499999999999999</v>
      </c>
      <c r="Y135" s="13">
        <f t="shared" si="24"/>
        <v>-0.61</v>
      </c>
      <c r="Z135" s="13">
        <f t="shared" si="25"/>
        <v>-0.91499999999999992</v>
      </c>
      <c r="AA135" s="13">
        <f t="shared" si="26"/>
        <v>-3</v>
      </c>
    </row>
    <row r="136" spans="1:27" x14ac:dyDescent="0.25">
      <c r="A136" s="38">
        <v>45917.551249999997</v>
      </c>
      <c r="B136" s="39">
        <v>1460791387</v>
      </c>
      <c r="C136" s="40" t="s">
        <v>36</v>
      </c>
      <c r="D136" s="40" t="s">
        <v>44</v>
      </c>
      <c r="E136" s="40" t="s">
        <v>38</v>
      </c>
      <c r="F136" s="41">
        <v>3663.91</v>
      </c>
      <c r="G136" s="41">
        <v>3666.47</v>
      </c>
      <c r="H136" s="41">
        <v>3660.97</v>
      </c>
      <c r="I136" s="40" t="s">
        <v>236</v>
      </c>
      <c r="J136" s="41">
        <v>3666.51</v>
      </c>
      <c r="K136" s="41">
        <v>0</v>
      </c>
      <c r="L136" s="41">
        <v>0</v>
      </c>
      <c r="M136" s="42">
        <v>-2.6</v>
      </c>
      <c r="N136" s="10" t="str">
        <f t="shared" si="18"/>
        <v>L</v>
      </c>
      <c r="O136" s="11">
        <f t="shared" si="19"/>
        <v>45917</v>
      </c>
      <c r="P136" s="12" t="str">
        <f t="shared" si="20"/>
        <v>13</v>
      </c>
      <c r="Q136" s="13" t="str">
        <f>VLOOKUP($B136,Deals_Demo!$H:$N,7,0)</f>
        <v>strategy_10_demo</v>
      </c>
      <c r="R136" s="13" t="str">
        <f t="shared" si="21"/>
        <v>Wed</v>
      </c>
      <c r="S136" s="14">
        <f>VLOOKUP($B136,Deals_Demo!$H:$S,8,0)</f>
        <v>45917.551249999997</v>
      </c>
      <c r="T136" s="14">
        <f>VLOOKUP($B136,Deals_Demo!$H:$S,9,0)</f>
        <v>45917.759583333333</v>
      </c>
      <c r="U136" s="15" t="str">
        <f t="shared" si="22"/>
        <v>2025-09-17</v>
      </c>
      <c r="V136" s="13" t="str">
        <f>VLOOKUP($B136,Deals_Demo!$H:$S,11,0)</f>
        <v>18</v>
      </c>
      <c r="W136" s="13" t="str">
        <f>VLOOKUP($B136,Deals_Demo!$H:$S,12,0)</f>
        <v>Wed</v>
      </c>
      <c r="X136" s="13">
        <f t="shared" si="23"/>
        <v>-0.26</v>
      </c>
      <c r="Y136" s="13">
        <f t="shared" si="24"/>
        <v>-0.52</v>
      </c>
      <c r="Z136" s="13">
        <f t="shared" si="25"/>
        <v>-0.78</v>
      </c>
      <c r="AA136" s="13">
        <f t="shared" si="26"/>
        <v>-3</v>
      </c>
    </row>
    <row r="137" spans="1:27" x14ac:dyDescent="0.25">
      <c r="A137" s="43">
        <v>45917.551249999997</v>
      </c>
      <c r="B137" s="44">
        <v>1460791397</v>
      </c>
      <c r="C137" s="45" t="s">
        <v>36</v>
      </c>
      <c r="D137" s="45" t="s">
        <v>44</v>
      </c>
      <c r="E137" s="45" t="s">
        <v>38</v>
      </c>
      <c r="F137" s="46">
        <v>3663.83</v>
      </c>
      <c r="G137" s="46">
        <v>3666.91</v>
      </c>
      <c r="H137" s="46">
        <v>3660.91</v>
      </c>
      <c r="I137" s="45" t="s">
        <v>237</v>
      </c>
      <c r="J137" s="46">
        <v>3666.91</v>
      </c>
      <c r="K137" s="46">
        <v>0</v>
      </c>
      <c r="L137" s="46">
        <v>0</v>
      </c>
      <c r="M137" s="47">
        <v>-3.08</v>
      </c>
      <c r="N137" s="10" t="str">
        <f t="shared" si="18"/>
        <v>L</v>
      </c>
      <c r="O137" s="11">
        <f t="shared" si="19"/>
        <v>45917</v>
      </c>
      <c r="P137" s="12" t="str">
        <f t="shared" si="20"/>
        <v>13</v>
      </c>
      <c r="Q137" s="13" t="str">
        <f>VLOOKUP($B137,Deals_Demo!$H:$N,7,0)</f>
        <v>strategy_09_demo</v>
      </c>
      <c r="R137" s="13" t="str">
        <f t="shared" si="21"/>
        <v>Wed</v>
      </c>
      <c r="S137" s="14">
        <f>VLOOKUP($B137,Deals_Demo!$H:$S,8,0)</f>
        <v>45917.551249999997</v>
      </c>
      <c r="T137" s="14">
        <f>VLOOKUP($B137,Deals_Demo!$H:$S,9,0)</f>
        <v>45917.759583333333</v>
      </c>
      <c r="U137" s="15" t="str">
        <f t="shared" si="22"/>
        <v>2025-09-17</v>
      </c>
      <c r="V137" s="13" t="str">
        <f>VLOOKUP($B137,Deals_Demo!$H:$S,11,0)</f>
        <v>18</v>
      </c>
      <c r="W137" s="13" t="str">
        <f>VLOOKUP($B137,Deals_Demo!$H:$S,12,0)</f>
        <v>Wed</v>
      </c>
      <c r="X137" s="13">
        <f t="shared" si="23"/>
        <v>-0.30800000000000005</v>
      </c>
      <c r="Y137" s="13">
        <f t="shared" si="24"/>
        <v>-0.6160000000000001</v>
      </c>
      <c r="Z137" s="13">
        <f t="shared" si="25"/>
        <v>-0.92399999999999993</v>
      </c>
      <c r="AA137" s="13">
        <f t="shared" si="26"/>
        <v>-3</v>
      </c>
    </row>
    <row r="138" spans="1:27" x14ac:dyDescent="0.25">
      <c r="A138" s="38">
        <v>45917.566759259258</v>
      </c>
      <c r="B138" s="39">
        <v>1460799779</v>
      </c>
      <c r="C138" s="40" t="s">
        <v>36</v>
      </c>
      <c r="D138" s="40" t="s">
        <v>44</v>
      </c>
      <c r="E138" s="40" t="s">
        <v>38</v>
      </c>
      <c r="F138" s="41">
        <v>3665.37</v>
      </c>
      <c r="G138" s="41">
        <v>3665.28</v>
      </c>
      <c r="H138" s="41">
        <v>3662.37</v>
      </c>
      <c r="I138" s="40" t="s">
        <v>238</v>
      </c>
      <c r="J138" s="41">
        <v>3662.35</v>
      </c>
      <c r="K138" s="41">
        <v>0</v>
      </c>
      <c r="L138" s="41">
        <v>0</v>
      </c>
      <c r="M138" s="42">
        <v>3.02</v>
      </c>
      <c r="N138" s="10" t="str">
        <f t="shared" si="18"/>
        <v>W</v>
      </c>
      <c r="O138" s="11">
        <f t="shared" si="19"/>
        <v>45917</v>
      </c>
      <c r="P138" s="12" t="str">
        <f t="shared" si="20"/>
        <v>13</v>
      </c>
      <c r="Q138" s="13" t="str">
        <f>VLOOKUP($B138,Deals_Demo!$H:$N,7,0)</f>
        <v>strategy_10_demo</v>
      </c>
      <c r="R138" s="13" t="str">
        <f t="shared" si="21"/>
        <v>Wed</v>
      </c>
      <c r="S138" s="14">
        <f>VLOOKUP($B138,Deals_Demo!$H:$S,8,0)</f>
        <v>45917.566759259258</v>
      </c>
      <c r="T138" s="14">
        <f>VLOOKUP($B138,Deals_Demo!$H:$S,9,0)</f>
        <v>45917.775092592594</v>
      </c>
      <c r="U138" s="15" t="str">
        <f t="shared" si="22"/>
        <v>2025-09-17</v>
      </c>
      <c r="V138" s="13" t="str">
        <f>VLOOKUP($B138,Deals_Demo!$H:$S,11,0)</f>
        <v>18</v>
      </c>
      <c r="W138" s="13" t="str">
        <f>VLOOKUP($B138,Deals_Demo!$H:$S,12,0)</f>
        <v>Wed</v>
      </c>
      <c r="X138" s="13">
        <f t="shared" si="23"/>
        <v>0.30200000000000005</v>
      </c>
      <c r="Y138" s="13">
        <f t="shared" si="24"/>
        <v>0.60400000000000009</v>
      </c>
      <c r="Z138" s="13">
        <f t="shared" si="25"/>
        <v>0.90599999999999992</v>
      </c>
      <c r="AA138" s="13">
        <f t="shared" si="26"/>
        <v>3.02</v>
      </c>
    </row>
    <row r="139" spans="1:27" x14ac:dyDescent="0.25">
      <c r="A139" s="43">
        <v>45917.566759259258</v>
      </c>
      <c r="B139" s="44">
        <v>1460799780</v>
      </c>
      <c r="C139" s="45" t="s">
        <v>36</v>
      </c>
      <c r="D139" s="45" t="s">
        <v>44</v>
      </c>
      <c r="E139" s="45" t="s">
        <v>38</v>
      </c>
      <c r="F139" s="46">
        <v>3665.37</v>
      </c>
      <c r="G139" s="46">
        <v>3665.28</v>
      </c>
      <c r="H139" s="46">
        <v>3662.37</v>
      </c>
      <c r="I139" s="45" t="s">
        <v>238</v>
      </c>
      <c r="J139" s="46">
        <v>3662.35</v>
      </c>
      <c r="K139" s="46">
        <v>0</v>
      </c>
      <c r="L139" s="46">
        <v>0</v>
      </c>
      <c r="M139" s="47">
        <v>3.02</v>
      </c>
      <c r="N139" s="10" t="str">
        <f t="shared" si="18"/>
        <v>W</v>
      </c>
      <c r="O139" s="11">
        <f t="shared" si="19"/>
        <v>45917</v>
      </c>
      <c r="P139" s="12" t="str">
        <f t="shared" si="20"/>
        <v>13</v>
      </c>
      <c r="Q139" s="13" t="str">
        <f>VLOOKUP($B139,Deals_Demo!$H:$N,7,0)</f>
        <v>strategy_09_demo</v>
      </c>
      <c r="R139" s="13" t="str">
        <f t="shared" si="21"/>
        <v>Wed</v>
      </c>
      <c r="S139" s="14">
        <f>VLOOKUP($B139,Deals_Demo!$H:$S,8,0)</f>
        <v>45917.566759259258</v>
      </c>
      <c r="T139" s="14">
        <f>VLOOKUP($B139,Deals_Demo!$H:$S,9,0)</f>
        <v>45917.775092592594</v>
      </c>
      <c r="U139" s="15" t="str">
        <f t="shared" si="22"/>
        <v>2025-09-17</v>
      </c>
      <c r="V139" s="13" t="str">
        <f>VLOOKUP($B139,Deals_Demo!$H:$S,11,0)</f>
        <v>18</v>
      </c>
      <c r="W139" s="13" t="str">
        <f>VLOOKUP($B139,Deals_Demo!$H:$S,12,0)</f>
        <v>Wed</v>
      </c>
      <c r="X139" s="13">
        <f t="shared" si="23"/>
        <v>0.30200000000000005</v>
      </c>
      <c r="Y139" s="13">
        <f t="shared" si="24"/>
        <v>0.60400000000000009</v>
      </c>
      <c r="Z139" s="13">
        <f t="shared" si="25"/>
        <v>0.90599999999999992</v>
      </c>
      <c r="AA139" s="13">
        <f t="shared" si="26"/>
        <v>3.02</v>
      </c>
    </row>
    <row r="140" spans="1:27" x14ac:dyDescent="0.25">
      <c r="A140" s="38">
        <v>45917.577986111108</v>
      </c>
      <c r="B140" s="39">
        <v>1460805464</v>
      </c>
      <c r="C140" s="40" t="s">
        <v>36</v>
      </c>
      <c r="D140" s="40" t="s">
        <v>44</v>
      </c>
      <c r="E140" s="40" t="s">
        <v>38</v>
      </c>
      <c r="F140" s="41">
        <v>3663.3</v>
      </c>
      <c r="G140" s="41">
        <v>3662.33</v>
      </c>
      <c r="H140" s="41">
        <v>3659.9</v>
      </c>
      <c r="I140" s="40" t="s">
        <v>239</v>
      </c>
      <c r="J140" s="41">
        <v>3662.38</v>
      </c>
      <c r="K140" s="41">
        <v>0</v>
      </c>
      <c r="L140" s="41">
        <v>0</v>
      </c>
      <c r="M140" s="42">
        <v>0.92</v>
      </c>
      <c r="N140" s="10" t="str">
        <f t="shared" si="18"/>
        <v>W</v>
      </c>
      <c r="O140" s="11">
        <f t="shared" si="19"/>
        <v>45917</v>
      </c>
      <c r="P140" s="12" t="str">
        <f t="shared" si="20"/>
        <v>13</v>
      </c>
      <c r="Q140" s="13" t="str">
        <f>VLOOKUP($B140,Deals_Demo!$H:$N,7,0)</f>
        <v>strategy_11_demo</v>
      </c>
      <c r="R140" s="13" t="str">
        <f t="shared" si="21"/>
        <v>Wed</v>
      </c>
      <c r="S140" s="14">
        <f>VLOOKUP($B140,Deals_Demo!$H:$S,8,0)</f>
        <v>45917.577986111108</v>
      </c>
      <c r="T140" s="14">
        <f>VLOOKUP($B140,Deals_Demo!$H:$S,9,0)</f>
        <v>45917.786319444444</v>
      </c>
      <c r="U140" s="15" t="str">
        <f t="shared" si="22"/>
        <v>2025-09-17</v>
      </c>
      <c r="V140" s="13" t="str">
        <f>VLOOKUP($B140,Deals_Demo!$H:$S,11,0)</f>
        <v>18</v>
      </c>
      <c r="W140" s="13" t="str">
        <f>VLOOKUP($B140,Deals_Demo!$H:$S,12,0)</f>
        <v>Wed</v>
      </c>
      <c r="X140" s="13">
        <f t="shared" si="23"/>
        <v>9.2000000000000012E-2</v>
      </c>
      <c r="Y140" s="13">
        <f t="shared" si="24"/>
        <v>0.18400000000000002</v>
      </c>
      <c r="Z140" s="13">
        <f t="shared" si="25"/>
        <v>0.27600000000000002</v>
      </c>
      <c r="AA140" s="13">
        <f t="shared" si="26"/>
        <v>-3</v>
      </c>
    </row>
    <row r="141" spans="1:27" x14ac:dyDescent="0.25">
      <c r="A141" s="43">
        <v>45917.577986111108</v>
      </c>
      <c r="B141" s="44">
        <v>1460805466</v>
      </c>
      <c r="C141" s="45" t="s">
        <v>36</v>
      </c>
      <c r="D141" s="45" t="s">
        <v>44</v>
      </c>
      <c r="E141" s="45" t="s">
        <v>38</v>
      </c>
      <c r="F141" s="46">
        <v>3663.06</v>
      </c>
      <c r="G141" s="46">
        <v>3662.33</v>
      </c>
      <c r="H141" s="46">
        <v>3660.3</v>
      </c>
      <c r="I141" s="45" t="s">
        <v>239</v>
      </c>
      <c r="J141" s="46">
        <v>3662.38</v>
      </c>
      <c r="K141" s="46">
        <v>0</v>
      </c>
      <c r="L141" s="46">
        <v>0</v>
      </c>
      <c r="M141" s="47">
        <v>0.68</v>
      </c>
      <c r="N141" s="10" t="str">
        <f t="shared" si="18"/>
        <v>W</v>
      </c>
      <c r="O141" s="11">
        <f t="shared" si="19"/>
        <v>45917</v>
      </c>
      <c r="P141" s="12" t="str">
        <f t="shared" si="20"/>
        <v>13</v>
      </c>
      <c r="Q141" s="13" t="str">
        <f>VLOOKUP($B141,Deals_Demo!$H:$N,7,0)</f>
        <v>strategy_10_demo</v>
      </c>
      <c r="R141" s="13" t="str">
        <f t="shared" si="21"/>
        <v>Wed</v>
      </c>
      <c r="S141" s="14">
        <f>VLOOKUP($B141,Deals_Demo!$H:$S,8,0)</f>
        <v>45917.577986111108</v>
      </c>
      <c r="T141" s="14">
        <f>VLOOKUP($B141,Deals_Demo!$H:$S,9,0)</f>
        <v>45917.786319444444</v>
      </c>
      <c r="U141" s="15" t="str">
        <f t="shared" si="22"/>
        <v>2025-09-17</v>
      </c>
      <c r="V141" s="13" t="str">
        <f>VLOOKUP($B141,Deals_Demo!$H:$S,11,0)</f>
        <v>18</v>
      </c>
      <c r="W141" s="13" t="str">
        <f>VLOOKUP($B141,Deals_Demo!$H:$S,12,0)</f>
        <v>Wed</v>
      </c>
      <c r="X141" s="13">
        <f t="shared" si="23"/>
        <v>6.8000000000000005E-2</v>
      </c>
      <c r="Y141" s="13">
        <f t="shared" si="24"/>
        <v>0.13600000000000001</v>
      </c>
      <c r="Z141" s="13">
        <f t="shared" si="25"/>
        <v>0.20400000000000001</v>
      </c>
      <c r="AA141" s="13">
        <f t="shared" si="26"/>
        <v>-3</v>
      </c>
    </row>
    <row r="142" spans="1:27" x14ac:dyDescent="0.25">
      <c r="A142" s="38">
        <v>45917.577986111108</v>
      </c>
      <c r="B142" s="39">
        <v>1460805470</v>
      </c>
      <c r="C142" s="40" t="s">
        <v>36</v>
      </c>
      <c r="D142" s="40" t="s">
        <v>44</v>
      </c>
      <c r="E142" s="40" t="s">
        <v>38</v>
      </c>
      <c r="F142" s="41">
        <v>3662.98</v>
      </c>
      <c r="G142" s="41">
        <v>3662.33</v>
      </c>
      <c r="H142" s="41">
        <v>3660.3</v>
      </c>
      <c r="I142" s="40" t="s">
        <v>239</v>
      </c>
      <c r="J142" s="41">
        <v>3662.38</v>
      </c>
      <c r="K142" s="41">
        <v>0</v>
      </c>
      <c r="L142" s="41">
        <v>0</v>
      </c>
      <c r="M142" s="42">
        <v>0.6</v>
      </c>
      <c r="N142" s="10" t="str">
        <f t="shared" si="18"/>
        <v>W</v>
      </c>
      <c r="O142" s="11">
        <f t="shared" si="19"/>
        <v>45917</v>
      </c>
      <c r="P142" s="12" t="str">
        <f t="shared" si="20"/>
        <v>13</v>
      </c>
      <c r="Q142" s="13" t="str">
        <f>VLOOKUP($B142,Deals_Demo!$H:$N,7,0)</f>
        <v>strategy_09_demo</v>
      </c>
      <c r="R142" s="13" t="str">
        <f t="shared" si="21"/>
        <v>Wed</v>
      </c>
      <c r="S142" s="14">
        <f>VLOOKUP($B142,Deals_Demo!$H:$S,8,0)</f>
        <v>45917.577986111108</v>
      </c>
      <c r="T142" s="14">
        <f>VLOOKUP($B142,Deals_Demo!$H:$S,9,0)</f>
        <v>45917.786319444444</v>
      </c>
      <c r="U142" s="15" t="str">
        <f t="shared" si="22"/>
        <v>2025-09-17</v>
      </c>
      <c r="V142" s="13" t="str">
        <f>VLOOKUP($B142,Deals_Demo!$H:$S,11,0)</f>
        <v>18</v>
      </c>
      <c r="W142" s="13" t="str">
        <f>VLOOKUP($B142,Deals_Demo!$H:$S,12,0)</f>
        <v>Wed</v>
      </c>
      <c r="X142" s="13">
        <f t="shared" si="23"/>
        <v>0.06</v>
      </c>
      <c r="Y142" s="13">
        <f t="shared" si="24"/>
        <v>0.12</v>
      </c>
      <c r="Z142" s="13">
        <f t="shared" si="25"/>
        <v>0.18</v>
      </c>
      <c r="AA142" s="13">
        <f t="shared" si="26"/>
        <v>-3</v>
      </c>
    </row>
    <row r="143" spans="1:27" x14ac:dyDescent="0.25">
      <c r="A143" s="43">
        <v>45917.582962962966</v>
      </c>
      <c r="B143" s="44">
        <v>1460808619</v>
      </c>
      <c r="C143" s="45" t="s">
        <v>36</v>
      </c>
      <c r="D143" s="45" t="s">
        <v>44</v>
      </c>
      <c r="E143" s="45" t="s">
        <v>38</v>
      </c>
      <c r="F143" s="46">
        <v>3661.72</v>
      </c>
      <c r="G143" s="46">
        <v>3661.45</v>
      </c>
      <c r="H143" s="46">
        <v>3658.72</v>
      </c>
      <c r="I143" s="45" t="s">
        <v>240</v>
      </c>
      <c r="J143" s="46">
        <v>3661.47</v>
      </c>
      <c r="K143" s="46">
        <v>0</v>
      </c>
      <c r="L143" s="46">
        <v>0</v>
      </c>
      <c r="M143" s="47">
        <v>0.25</v>
      </c>
      <c r="N143" s="10" t="str">
        <f t="shared" si="18"/>
        <v>W</v>
      </c>
      <c r="O143" s="11">
        <f t="shared" si="19"/>
        <v>45917</v>
      </c>
      <c r="P143" s="12" t="str">
        <f t="shared" si="20"/>
        <v>13</v>
      </c>
      <c r="Q143" s="13" t="str">
        <f>VLOOKUP($B143,Deals_Demo!$H:$N,7,0)</f>
        <v>strategy_09_demo</v>
      </c>
      <c r="R143" s="13" t="str">
        <f t="shared" si="21"/>
        <v>Wed</v>
      </c>
      <c r="S143" s="14">
        <f>VLOOKUP($B143,Deals_Demo!$H:$S,8,0)</f>
        <v>45917.582962962966</v>
      </c>
      <c r="T143" s="14">
        <f>VLOOKUP($B143,Deals_Demo!$H:$S,9,0)</f>
        <v>45917.791296296302</v>
      </c>
      <c r="U143" s="15" t="str">
        <f t="shared" si="22"/>
        <v>2025-09-17</v>
      </c>
      <c r="V143" s="13" t="str">
        <f>VLOOKUP($B143,Deals_Demo!$H:$S,11,0)</f>
        <v>18</v>
      </c>
      <c r="W143" s="13" t="str">
        <f>VLOOKUP($B143,Deals_Demo!$H:$S,12,0)</f>
        <v>Wed</v>
      </c>
      <c r="X143" s="13">
        <f t="shared" si="23"/>
        <v>2.5000000000000001E-2</v>
      </c>
      <c r="Y143" s="13">
        <f t="shared" si="24"/>
        <v>0.05</v>
      </c>
      <c r="Z143" s="13">
        <f t="shared" si="25"/>
        <v>7.4999999999999997E-2</v>
      </c>
      <c r="AA143" s="13">
        <f t="shared" si="26"/>
        <v>-3</v>
      </c>
    </row>
    <row r="144" spans="1:27" x14ac:dyDescent="0.25">
      <c r="A144" s="38">
        <v>45917.582962962966</v>
      </c>
      <c r="B144" s="39">
        <v>1460808621</v>
      </c>
      <c r="C144" s="40" t="s">
        <v>36</v>
      </c>
      <c r="D144" s="40" t="s">
        <v>44</v>
      </c>
      <c r="E144" s="40" t="s">
        <v>38</v>
      </c>
      <c r="F144" s="41">
        <v>3661.87</v>
      </c>
      <c r="G144" s="41">
        <v>3661.4</v>
      </c>
      <c r="H144" s="41">
        <v>3658.22</v>
      </c>
      <c r="I144" s="40" t="s">
        <v>240</v>
      </c>
      <c r="J144" s="41">
        <v>3661.47</v>
      </c>
      <c r="K144" s="41">
        <v>0</v>
      </c>
      <c r="L144" s="41">
        <v>0</v>
      </c>
      <c r="M144" s="42">
        <v>0.4</v>
      </c>
      <c r="N144" s="10" t="str">
        <f t="shared" si="18"/>
        <v>W</v>
      </c>
      <c r="O144" s="11">
        <f t="shared" si="19"/>
        <v>45917</v>
      </c>
      <c r="P144" s="12" t="str">
        <f t="shared" si="20"/>
        <v>13</v>
      </c>
      <c r="Q144" s="13" t="str">
        <f>VLOOKUP($B144,Deals_Demo!$H:$N,7,0)</f>
        <v>strategy_11_demo</v>
      </c>
      <c r="R144" s="13" t="str">
        <f t="shared" si="21"/>
        <v>Wed</v>
      </c>
      <c r="S144" s="14">
        <f>VLOOKUP($B144,Deals_Demo!$H:$S,8,0)</f>
        <v>45917.582962962966</v>
      </c>
      <c r="T144" s="14">
        <f>VLOOKUP($B144,Deals_Demo!$H:$S,9,0)</f>
        <v>45917.791296296302</v>
      </c>
      <c r="U144" s="15" t="str">
        <f t="shared" si="22"/>
        <v>2025-09-17</v>
      </c>
      <c r="V144" s="13" t="str">
        <f>VLOOKUP($B144,Deals_Demo!$H:$S,11,0)</f>
        <v>18</v>
      </c>
      <c r="W144" s="13" t="str">
        <f>VLOOKUP($B144,Deals_Demo!$H:$S,12,0)</f>
        <v>Wed</v>
      </c>
      <c r="X144" s="13">
        <f t="shared" si="23"/>
        <v>4.0000000000000008E-2</v>
      </c>
      <c r="Y144" s="13">
        <f t="shared" si="24"/>
        <v>8.0000000000000016E-2</v>
      </c>
      <c r="Z144" s="13">
        <f t="shared" si="25"/>
        <v>0.12</v>
      </c>
      <c r="AA144" s="13">
        <f t="shared" si="26"/>
        <v>-3</v>
      </c>
    </row>
    <row r="145" spans="1:27" x14ac:dyDescent="0.25">
      <c r="A145" s="43">
        <v>45917.582962962966</v>
      </c>
      <c r="B145" s="44">
        <v>1460808624</v>
      </c>
      <c r="C145" s="45" t="s">
        <v>36</v>
      </c>
      <c r="D145" s="45" t="s">
        <v>44</v>
      </c>
      <c r="E145" s="45" t="s">
        <v>38</v>
      </c>
      <c r="F145" s="46">
        <v>3661.9</v>
      </c>
      <c r="G145" s="46">
        <v>3661.4</v>
      </c>
      <c r="H145" s="46">
        <v>3658.72</v>
      </c>
      <c r="I145" s="45" t="s">
        <v>240</v>
      </c>
      <c r="J145" s="46">
        <v>3661.47</v>
      </c>
      <c r="K145" s="46">
        <v>0</v>
      </c>
      <c r="L145" s="46">
        <v>0</v>
      </c>
      <c r="M145" s="47">
        <v>0.43</v>
      </c>
      <c r="N145" s="10" t="str">
        <f t="shared" si="18"/>
        <v>W</v>
      </c>
      <c r="O145" s="11">
        <f t="shared" si="19"/>
        <v>45917</v>
      </c>
      <c r="P145" s="12" t="str">
        <f t="shared" si="20"/>
        <v>13</v>
      </c>
      <c r="Q145" s="13" t="str">
        <f>VLOOKUP($B145,Deals_Demo!$H:$N,7,0)</f>
        <v>strategy_10_demo</v>
      </c>
      <c r="R145" s="13" t="str">
        <f t="shared" si="21"/>
        <v>Wed</v>
      </c>
      <c r="S145" s="14">
        <f>VLOOKUP($B145,Deals_Demo!$H:$S,8,0)</f>
        <v>45917.582962962966</v>
      </c>
      <c r="T145" s="14">
        <f>VLOOKUP($B145,Deals_Demo!$H:$S,9,0)</f>
        <v>45917.791296296302</v>
      </c>
      <c r="U145" s="15" t="str">
        <f t="shared" si="22"/>
        <v>2025-09-17</v>
      </c>
      <c r="V145" s="13" t="str">
        <f>VLOOKUP($B145,Deals_Demo!$H:$S,11,0)</f>
        <v>18</v>
      </c>
      <c r="W145" s="13" t="str">
        <f>VLOOKUP($B145,Deals_Demo!$H:$S,12,0)</f>
        <v>Wed</v>
      </c>
      <c r="X145" s="13">
        <f t="shared" si="23"/>
        <v>4.3000000000000003E-2</v>
      </c>
      <c r="Y145" s="13">
        <f t="shared" si="24"/>
        <v>8.6000000000000007E-2</v>
      </c>
      <c r="Z145" s="13">
        <f t="shared" si="25"/>
        <v>0.129</v>
      </c>
      <c r="AA145" s="13">
        <f t="shared" si="26"/>
        <v>-3</v>
      </c>
    </row>
    <row r="146" spans="1:27" x14ac:dyDescent="0.25">
      <c r="A146" s="38">
        <v>45917.585509259261</v>
      </c>
      <c r="B146" s="39">
        <v>1460810941</v>
      </c>
      <c r="C146" s="40" t="s">
        <v>36</v>
      </c>
      <c r="D146" s="40" t="s">
        <v>44</v>
      </c>
      <c r="E146" s="40" t="s">
        <v>38</v>
      </c>
      <c r="F146" s="41">
        <v>3660.98</v>
      </c>
      <c r="G146" s="41">
        <v>3663.97</v>
      </c>
      <c r="H146" s="41">
        <v>3657.97</v>
      </c>
      <c r="I146" s="40" t="s">
        <v>241</v>
      </c>
      <c r="J146" s="41">
        <v>3664.14</v>
      </c>
      <c r="K146" s="41">
        <v>0</v>
      </c>
      <c r="L146" s="41">
        <v>0</v>
      </c>
      <c r="M146" s="42">
        <v>-3.16</v>
      </c>
      <c r="N146" s="10" t="str">
        <f t="shared" si="18"/>
        <v>L</v>
      </c>
      <c r="O146" s="11">
        <f t="shared" si="19"/>
        <v>45917</v>
      </c>
      <c r="P146" s="12" t="str">
        <f t="shared" si="20"/>
        <v>14</v>
      </c>
      <c r="Q146" s="13" t="str">
        <f>VLOOKUP($B146,Deals_Demo!$H:$N,7,0)</f>
        <v>strategy_09_demo</v>
      </c>
      <c r="R146" s="13" t="str">
        <f t="shared" si="21"/>
        <v>Wed</v>
      </c>
      <c r="S146" s="14">
        <f>VLOOKUP($B146,Deals_Demo!$H:$S,8,0)</f>
        <v>45917.585509259261</v>
      </c>
      <c r="T146" s="14">
        <f>VLOOKUP($B146,Deals_Demo!$H:$S,9,0)</f>
        <v>45917.793842592597</v>
      </c>
      <c r="U146" s="15" t="str">
        <f t="shared" si="22"/>
        <v>2025-09-17</v>
      </c>
      <c r="V146" s="13" t="str">
        <f>VLOOKUP($B146,Deals_Demo!$H:$S,11,0)</f>
        <v>19</v>
      </c>
      <c r="W146" s="13" t="str">
        <f>VLOOKUP($B146,Deals_Demo!$H:$S,12,0)</f>
        <v>Wed</v>
      </c>
      <c r="X146" s="13">
        <f t="shared" si="23"/>
        <v>-0.31600000000000006</v>
      </c>
      <c r="Y146" s="13">
        <f t="shared" si="24"/>
        <v>-0.63200000000000012</v>
      </c>
      <c r="Z146" s="13">
        <f t="shared" si="25"/>
        <v>-0.94799999999999995</v>
      </c>
      <c r="AA146" s="13">
        <f t="shared" si="26"/>
        <v>-3</v>
      </c>
    </row>
    <row r="147" spans="1:27" x14ac:dyDescent="0.25">
      <c r="A147" s="43">
        <v>45917.585509259261</v>
      </c>
      <c r="B147" s="44">
        <v>1460810945</v>
      </c>
      <c r="C147" s="45" t="s">
        <v>36</v>
      </c>
      <c r="D147" s="45" t="s">
        <v>44</v>
      </c>
      <c r="E147" s="45" t="s">
        <v>38</v>
      </c>
      <c r="F147" s="46">
        <v>3660.99</v>
      </c>
      <c r="G147" s="46">
        <v>3663.98</v>
      </c>
      <c r="H147" s="46">
        <v>3657.48</v>
      </c>
      <c r="I147" s="45" t="s">
        <v>241</v>
      </c>
      <c r="J147" s="46">
        <v>3664.14</v>
      </c>
      <c r="K147" s="46">
        <v>0</v>
      </c>
      <c r="L147" s="46">
        <v>0</v>
      </c>
      <c r="M147" s="47">
        <v>-3.15</v>
      </c>
      <c r="N147" s="10" t="str">
        <f t="shared" si="18"/>
        <v>L</v>
      </c>
      <c r="O147" s="11">
        <f t="shared" si="19"/>
        <v>45917</v>
      </c>
      <c r="P147" s="12" t="str">
        <f t="shared" si="20"/>
        <v>14</v>
      </c>
      <c r="Q147" s="13" t="str">
        <f>VLOOKUP($B147,Deals_Demo!$H:$N,7,0)</f>
        <v>strategy_11_demo</v>
      </c>
      <c r="R147" s="13" t="str">
        <f t="shared" si="21"/>
        <v>Wed</v>
      </c>
      <c r="S147" s="14">
        <f>VLOOKUP($B147,Deals_Demo!$H:$S,8,0)</f>
        <v>45917.585509259261</v>
      </c>
      <c r="T147" s="14">
        <f>VLOOKUP($B147,Deals_Demo!$H:$S,9,0)</f>
        <v>45917.793842592597</v>
      </c>
      <c r="U147" s="15" t="str">
        <f t="shared" si="22"/>
        <v>2025-09-17</v>
      </c>
      <c r="V147" s="13" t="str">
        <f>VLOOKUP($B147,Deals_Demo!$H:$S,11,0)</f>
        <v>19</v>
      </c>
      <c r="W147" s="13" t="str">
        <f>VLOOKUP($B147,Deals_Demo!$H:$S,12,0)</f>
        <v>Wed</v>
      </c>
      <c r="X147" s="13">
        <f t="shared" si="23"/>
        <v>-0.315</v>
      </c>
      <c r="Y147" s="13">
        <f t="shared" si="24"/>
        <v>-0.63</v>
      </c>
      <c r="Z147" s="13">
        <f t="shared" si="25"/>
        <v>-0.94499999999999995</v>
      </c>
      <c r="AA147" s="13">
        <f t="shared" si="26"/>
        <v>-3</v>
      </c>
    </row>
    <row r="148" spans="1:27" x14ac:dyDescent="0.25">
      <c r="A148" s="38">
        <v>45917.585509259261</v>
      </c>
      <c r="B148" s="39">
        <v>1460810948</v>
      </c>
      <c r="C148" s="40" t="s">
        <v>36</v>
      </c>
      <c r="D148" s="40" t="s">
        <v>44</v>
      </c>
      <c r="E148" s="40" t="s">
        <v>38</v>
      </c>
      <c r="F148" s="41">
        <v>3660.95</v>
      </c>
      <c r="G148" s="41">
        <v>3663.48</v>
      </c>
      <c r="H148" s="41">
        <v>3657.98</v>
      </c>
      <c r="I148" s="40" t="s">
        <v>242</v>
      </c>
      <c r="J148" s="41">
        <v>3663.48</v>
      </c>
      <c r="K148" s="41">
        <v>0</v>
      </c>
      <c r="L148" s="41">
        <v>0</v>
      </c>
      <c r="M148" s="42">
        <v>-2.5299999999999998</v>
      </c>
      <c r="N148" s="10" t="str">
        <f t="shared" si="18"/>
        <v>L</v>
      </c>
      <c r="O148" s="11">
        <f t="shared" si="19"/>
        <v>45917</v>
      </c>
      <c r="P148" s="12" t="str">
        <f t="shared" si="20"/>
        <v>14</v>
      </c>
      <c r="Q148" s="13" t="str">
        <f>VLOOKUP($B148,Deals_Demo!$H:$N,7,0)</f>
        <v>strategy_10_demo</v>
      </c>
      <c r="R148" s="13" t="str">
        <f t="shared" si="21"/>
        <v>Wed</v>
      </c>
      <c r="S148" s="14">
        <f>VLOOKUP($B148,Deals_Demo!$H:$S,8,0)</f>
        <v>45917.585509259261</v>
      </c>
      <c r="T148" s="14">
        <f>VLOOKUP($B148,Deals_Demo!$H:$S,9,0)</f>
        <v>45917.793842592597</v>
      </c>
      <c r="U148" s="15" t="str">
        <f t="shared" si="22"/>
        <v>2025-09-17</v>
      </c>
      <c r="V148" s="13" t="str">
        <f>VLOOKUP($B148,Deals_Demo!$H:$S,11,0)</f>
        <v>19</v>
      </c>
      <c r="W148" s="13" t="str">
        <f>VLOOKUP($B148,Deals_Demo!$H:$S,12,0)</f>
        <v>Wed</v>
      </c>
      <c r="X148" s="13">
        <f t="shared" si="23"/>
        <v>-0.253</v>
      </c>
      <c r="Y148" s="13">
        <f t="shared" si="24"/>
        <v>-0.50600000000000001</v>
      </c>
      <c r="Z148" s="13">
        <f t="shared" si="25"/>
        <v>-0.7589999999999999</v>
      </c>
      <c r="AA148" s="13">
        <f t="shared" si="26"/>
        <v>-3</v>
      </c>
    </row>
    <row r="149" spans="1:27" x14ac:dyDescent="0.25">
      <c r="A149" s="43">
        <v>45917.601597222223</v>
      </c>
      <c r="B149" s="44">
        <v>1460821345</v>
      </c>
      <c r="C149" s="45" t="s">
        <v>36</v>
      </c>
      <c r="D149" s="45" t="s">
        <v>37</v>
      </c>
      <c r="E149" s="45" t="s">
        <v>38</v>
      </c>
      <c r="F149" s="46">
        <v>3666.64</v>
      </c>
      <c r="G149" s="46">
        <v>3667.26</v>
      </c>
      <c r="H149" s="46">
        <v>3669.62</v>
      </c>
      <c r="I149" s="45" t="s">
        <v>284</v>
      </c>
      <c r="J149" s="46">
        <v>3667.25</v>
      </c>
      <c r="K149" s="46">
        <v>0</v>
      </c>
      <c r="L149" s="46">
        <v>0</v>
      </c>
      <c r="M149" s="47">
        <v>0.61</v>
      </c>
      <c r="N149" s="10" t="str">
        <f t="shared" ref="N149:N157" si="27">IF(M149&gt;0,"W",IF(M149&lt;0,"L","BE"))</f>
        <v>W</v>
      </c>
      <c r="O149" s="11">
        <f t="shared" ref="O149:O157" si="28">INT(LEFT(A149,10))</f>
        <v>45917</v>
      </c>
      <c r="P149" s="12" t="str">
        <f t="shared" ref="P149:P157" si="29">TEXT(A149,"hh")</f>
        <v>14</v>
      </c>
      <c r="Q149" s="13" t="str">
        <f>VLOOKUP($B149,Deals_Demo!$H:$N,7,0)</f>
        <v>strategy_09_demo</v>
      </c>
      <c r="R149" s="13" t="str">
        <f t="shared" ref="R149:R157" si="30">TEXT(O149,"ddd")</f>
        <v>Wed</v>
      </c>
      <c r="S149" s="14">
        <f>VLOOKUP($B149,Deals_Demo!$H:$S,8,0)</f>
        <v>45917.601597222223</v>
      </c>
      <c r="T149" s="14">
        <f>VLOOKUP($B149,Deals_Demo!$H:$S,9,0)</f>
        <v>45917.809930555559</v>
      </c>
      <c r="U149" s="15" t="str">
        <f t="shared" ref="U149:U157" si="31">TEXT(T149,"yyyy-mm-dd")</f>
        <v>2025-09-17</v>
      </c>
      <c r="V149" s="13" t="str">
        <f>VLOOKUP($B149,Deals_Demo!$H:$S,11,0)</f>
        <v>19</v>
      </c>
      <c r="W149" s="13" t="str">
        <f>VLOOKUP($B149,Deals_Demo!$H:$S,12,0)</f>
        <v>Wed</v>
      </c>
      <c r="X149" s="13">
        <f t="shared" si="23"/>
        <v>6.0999999999999999E-2</v>
      </c>
      <c r="Y149" s="13">
        <f t="shared" si="24"/>
        <v>0.122</v>
      </c>
      <c r="Z149" s="13">
        <f t="shared" si="25"/>
        <v>0.183</v>
      </c>
      <c r="AA149" s="13">
        <f t="shared" ref="AA149:AA157" si="32">IF(M149&lt;2.9,-3,M149)</f>
        <v>-3</v>
      </c>
    </row>
    <row r="150" spans="1:27" x14ac:dyDescent="0.25">
      <c r="A150" s="38">
        <v>45917.601597222223</v>
      </c>
      <c r="B150" s="39">
        <v>1460821349</v>
      </c>
      <c r="C150" s="40" t="s">
        <v>36</v>
      </c>
      <c r="D150" s="40" t="s">
        <v>37</v>
      </c>
      <c r="E150" s="40" t="s">
        <v>38</v>
      </c>
      <c r="F150" s="41">
        <v>3666.61</v>
      </c>
      <c r="G150" s="41">
        <v>3667.26</v>
      </c>
      <c r="H150" s="41">
        <v>3670.14</v>
      </c>
      <c r="I150" s="40" t="s">
        <v>284</v>
      </c>
      <c r="J150" s="41">
        <v>3667.25</v>
      </c>
      <c r="K150" s="41">
        <v>0</v>
      </c>
      <c r="L150" s="41">
        <v>0</v>
      </c>
      <c r="M150" s="42">
        <v>0.64</v>
      </c>
      <c r="N150" s="10" t="str">
        <f t="shared" si="27"/>
        <v>W</v>
      </c>
      <c r="O150" s="11">
        <f t="shared" si="28"/>
        <v>45917</v>
      </c>
      <c r="P150" s="12" t="str">
        <f t="shared" si="29"/>
        <v>14</v>
      </c>
      <c r="Q150" s="13" t="str">
        <f>VLOOKUP($B150,Deals_Demo!$H:$N,7,0)</f>
        <v>strategy_11_demo</v>
      </c>
      <c r="R150" s="13" t="str">
        <f t="shared" si="30"/>
        <v>Wed</v>
      </c>
      <c r="S150" s="14">
        <f>VLOOKUP($B150,Deals_Demo!$H:$S,8,0)</f>
        <v>45917.601597222223</v>
      </c>
      <c r="T150" s="14">
        <f>VLOOKUP($B150,Deals_Demo!$H:$S,9,0)</f>
        <v>45917.809930555559</v>
      </c>
      <c r="U150" s="15" t="str">
        <f t="shared" si="31"/>
        <v>2025-09-17</v>
      </c>
      <c r="V150" s="13" t="str">
        <f>VLOOKUP($B150,Deals_Demo!$H:$S,11,0)</f>
        <v>19</v>
      </c>
      <c r="W150" s="13" t="str">
        <f>VLOOKUP($B150,Deals_Demo!$H:$S,12,0)</f>
        <v>Wed</v>
      </c>
      <c r="X150" s="13">
        <f t="shared" si="23"/>
        <v>6.4000000000000001E-2</v>
      </c>
      <c r="Y150" s="13">
        <f t="shared" si="24"/>
        <v>0.128</v>
      </c>
      <c r="Z150" s="13">
        <f t="shared" si="25"/>
        <v>0.192</v>
      </c>
      <c r="AA150" s="13">
        <f t="shared" si="32"/>
        <v>-3</v>
      </c>
    </row>
    <row r="151" spans="1:27" x14ac:dyDescent="0.25">
      <c r="A151" s="43">
        <v>45917.601597222223</v>
      </c>
      <c r="B151" s="44">
        <v>1460821351</v>
      </c>
      <c r="C151" s="45" t="s">
        <v>36</v>
      </c>
      <c r="D151" s="45" t="s">
        <v>37</v>
      </c>
      <c r="E151" s="45" t="s">
        <v>38</v>
      </c>
      <c r="F151" s="46">
        <v>3666.58</v>
      </c>
      <c r="G151" s="46">
        <v>3667.52</v>
      </c>
      <c r="H151" s="46">
        <v>3669.64</v>
      </c>
      <c r="I151" s="45" t="s">
        <v>285</v>
      </c>
      <c r="J151" s="46">
        <v>3667.5</v>
      </c>
      <c r="K151" s="46">
        <v>0</v>
      </c>
      <c r="L151" s="46">
        <v>0</v>
      </c>
      <c r="M151" s="47">
        <v>0.92</v>
      </c>
      <c r="N151" s="10" t="str">
        <f t="shared" si="27"/>
        <v>W</v>
      </c>
      <c r="O151" s="11">
        <f t="shared" si="28"/>
        <v>45917</v>
      </c>
      <c r="P151" s="12" t="str">
        <f t="shared" si="29"/>
        <v>14</v>
      </c>
      <c r="Q151" s="13" t="str">
        <f>VLOOKUP($B151,Deals_Demo!$H:$N,7,0)</f>
        <v>strategy_10_demo</v>
      </c>
      <c r="R151" s="13" t="str">
        <f t="shared" si="30"/>
        <v>Wed</v>
      </c>
      <c r="S151" s="14">
        <f>VLOOKUP($B151,Deals_Demo!$H:$S,8,0)</f>
        <v>45917.601597222223</v>
      </c>
      <c r="T151" s="14">
        <f>VLOOKUP($B151,Deals_Demo!$H:$S,9,0)</f>
        <v>45917.809930555559</v>
      </c>
      <c r="U151" s="15" t="str">
        <f t="shared" si="31"/>
        <v>2025-09-17</v>
      </c>
      <c r="V151" s="13" t="str">
        <f>VLOOKUP($B151,Deals_Demo!$H:$S,11,0)</f>
        <v>19</v>
      </c>
      <c r="W151" s="13" t="str">
        <f>VLOOKUP($B151,Deals_Demo!$H:$S,12,0)</f>
        <v>Wed</v>
      </c>
      <c r="X151" s="13">
        <f t="shared" si="23"/>
        <v>9.2000000000000012E-2</v>
      </c>
      <c r="Y151" s="13">
        <f t="shared" si="24"/>
        <v>0.18400000000000002</v>
      </c>
      <c r="Z151" s="13">
        <f t="shared" si="25"/>
        <v>0.27600000000000002</v>
      </c>
      <c r="AA151" s="13">
        <f t="shared" si="32"/>
        <v>-3</v>
      </c>
    </row>
    <row r="152" spans="1:27" x14ac:dyDescent="0.25">
      <c r="A152" s="38">
        <v>45917.606342592589</v>
      </c>
      <c r="B152" s="39">
        <v>1460824031</v>
      </c>
      <c r="C152" s="40" t="s">
        <v>36</v>
      </c>
      <c r="D152" s="40" t="s">
        <v>37</v>
      </c>
      <c r="E152" s="40" t="s">
        <v>38</v>
      </c>
      <c r="F152" s="41">
        <v>3667.8</v>
      </c>
      <c r="G152" s="41">
        <v>3668.36</v>
      </c>
      <c r="H152" s="41">
        <v>3671.35</v>
      </c>
      <c r="I152" s="40" t="s">
        <v>286</v>
      </c>
      <c r="J152" s="41">
        <v>3668.35</v>
      </c>
      <c r="K152" s="41">
        <v>0</v>
      </c>
      <c r="L152" s="41">
        <v>0</v>
      </c>
      <c r="M152" s="42">
        <v>0.55000000000000004</v>
      </c>
      <c r="N152" s="10" t="str">
        <f t="shared" si="27"/>
        <v>W</v>
      </c>
      <c r="O152" s="11">
        <f t="shared" si="28"/>
        <v>45917</v>
      </c>
      <c r="P152" s="12" t="str">
        <f t="shared" si="29"/>
        <v>14</v>
      </c>
      <c r="Q152" s="13" t="str">
        <f>VLOOKUP($B152,Deals_Demo!$H:$N,7,0)</f>
        <v>strategy_11_demo</v>
      </c>
      <c r="R152" s="13" t="str">
        <f t="shared" si="30"/>
        <v>Wed</v>
      </c>
      <c r="S152" s="14">
        <f>VLOOKUP($B152,Deals_Demo!$H:$S,8,0)</f>
        <v>45917.606342592589</v>
      </c>
      <c r="T152" s="14">
        <f>VLOOKUP($B152,Deals_Demo!$H:$S,9,0)</f>
        <v>45917.814675925925</v>
      </c>
      <c r="U152" s="15" t="str">
        <f t="shared" si="31"/>
        <v>2025-09-17</v>
      </c>
      <c r="V152" s="13" t="str">
        <f>VLOOKUP($B152,Deals_Demo!$H:$S,11,0)</f>
        <v>19</v>
      </c>
      <c r="W152" s="13" t="str">
        <f>VLOOKUP($B152,Deals_Demo!$H:$S,12,0)</f>
        <v>Wed</v>
      </c>
      <c r="X152" s="13">
        <f t="shared" si="23"/>
        <v>5.5000000000000007E-2</v>
      </c>
      <c r="Y152" s="13">
        <f t="shared" si="24"/>
        <v>0.11000000000000001</v>
      </c>
      <c r="Z152" s="13">
        <f t="shared" si="25"/>
        <v>0.16500000000000001</v>
      </c>
      <c r="AA152" s="13">
        <f t="shared" si="32"/>
        <v>-3</v>
      </c>
    </row>
    <row r="153" spans="1:27" x14ac:dyDescent="0.25">
      <c r="A153" s="43">
        <v>45917.606342592589</v>
      </c>
      <c r="B153" s="44">
        <v>1460824033</v>
      </c>
      <c r="C153" s="45" t="s">
        <v>36</v>
      </c>
      <c r="D153" s="45" t="s">
        <v>37</v>
      </c>
      <c r="E153" s="45" t="s">
        <v>38</v>
      </c>
      <c r="F153" s="46">
        <v>3667.82</v>
      </c>
      <c r="G153" s="46">
        <v>3668.36</v>
      </c>
      <c r="H153" s="46">
        <v>3670.85</v>
      </c>
      <c r="I153" s="45" t="s">
        <v>286</v>
      </c>
      <c r="J153" s="46">
        <v>3668.35</v>
      </c>
      <c r="K153" s="46">
        <v>0</v>
      </c>
      <c r="L153" s="46">
        <v>0</v>
      </c>
      <c r="M153" s="47">
        <v>0.53</v>
      </c>
      <c r="N153" s="10" t="str">
        <f t="shared" si="27"/>
        <v>W</v>
      </c>
      <c r="O153" s="11">
        <f t="shared" si="28"/>
        <v>45917</v>
      </c>
      <c r="P153" s="12" t="str">
        <f t="shared" si="29"/>
        <v>14</v>
      </c>
      <c r="Q153" s="13" t="str">
        <f>VLOOKUP($B153,Deals_Demo!$H:$N,7,0)</f>
        <v>strategy_09_demo</v>
      </c>
      <c r="R153" s="13" t="str">
        <f t="shared" si="30"/>
        <v>Wed</v>
      </c>
      <c r="S153" s="14">
        <f>VLOOKUP($B153,Deals_Demo!$H:$S,8,0)</f>
        <v>45917.606342592589</v>
      </c>
      <c r="T153" s="14">
        <f>VLOOKUP($B153,Deals_Demo!$H:$S,9,0)</f>
        <v>45917.814675925925</v>
      </c>
      <c r="U153" s="15" t="str">
        <f t="shared" si="31"/>
        <v>2025-09-17</v>
      </c>
      <c r="V153" s="13" t="str">
        <f>VLOOKUP($B153,Deals_Demo!$H:$S,11,0)</f>
        <v>19</v>
      </c>
      <c r="W153" s="13" t="str">
        <f>VLOOKUP($B153,Deals_Demo!$H:$S,12,0)</f>
        <v>Wed</v>
      </c>
      <c r="X153" s="13">
        <f t="shared" si="23"/>
        <v>5.3000000000000005E-2</v>
      </c>
      <c r="Y153" s="13">
        <f t="shared" si="24"/>
        <v>0.10600000000000001</v>
      </c>
      <c r="Z153" s="13">
        <f t="shared" si="25"/>
        <v>0.159</v>
      </c>
      <c r="AA153" s="13">
        <f t="shared" si="32"/>
        <v>-3</v>
      </c>
    </row>
    <row r="154" spans="1:27" x14ac:dyDescent="0.25">
      <c r="A154" s="38">
        <v>45917.607615740744</v>
      </c>
      <c r="B154" s="39">
        <v>1460824344</v>
      </c>
      <c r="C154" s="40" t="s">
        <v>36</v>
      </c>
      <c r="D154" s="40" t="s">
        <v>37</v>
      </c>
      <c r="E154" s="40" t="s">
        <v>38</v>
      </c>
      <c r="F154" s="41">
        <v>3667.95</v>
      </c>
      <c r="G154" s="41">
        <v>3668.38</v>
      </c>
      <c r="H154" s="41">
        <v>3670.95</v>
      </c>
      <c r="I154" s="40" t="s">
        <v>286</v>
      </c>
      <c r="J154" s="41">
        <v>3668.38</v>
      </c>
      <c r="K154" s="41">
        <v>0</v>
      </c>
      <c r="L154" s="41">
        <v>0</v>
      </c>
      <c r="M154" s="42">
        <v>0.43</v>
      </c>
      <c r="N154" s="10" t="str">
        <f t="shared" si="27"/>
        <v>W</v>
      </c>
      <c r="O154" s="11">
        <f t="shared" si="28"/>
        <v>45917</v>
      </c>
      <c r="P154" s="12" t="str">
        <f t="shared" si="29"/>
        <v>14</v>
      </c>
      <c r="Q154" s="13" t="str">
        <f>VLOOKUP($B154,Deals_Demo!$H:$N,7,0)</f>
        <v>strategy_10_demo</v>
      </c>
      <c r="R154" s="13" t="str">
        <f t="shared" si="30"/>
        <v>Wed</v>
      </c>
      <c r="S154" s="14">
        <f>VLOOKUP($B154,Deals_Demo!$H:$S,8,0)</f>
        <v>45917.607615740744</v>
      </c>
      <c r="T154" s="14">
        <f>VLOOKUP($B154,Deals_Demo!$H:$S,9,0)</f>
        <v>45917.81594907408</v>
      </c>
      <c r="U154" s="15" t="str">
        <f t="shared" si="31"/>
        <v>2025-09-17</v>
      </c>
      <c r="V154" s="13" t="str">
        <f>VLOOKUP($B154,Deals_Demo!$H:$S,11,0)</f>
        <v>19</v>
      </c>
      <c r="W154" s="13" t="str">
        <f>VLOOKUP($B154,Deals_Demo!$H:$S,12,0)</f>
        <v>Wed</v>
      </c>
      <c r="X154" s="13">
        <f t="shared" si="23"/>
        <v>4.3000000000000003E-2</v>
      </c>
      <c r="Y154" s="13">
        <f t="shared" si="24"/>
        <v>8.6000000000000007E-2</v>
      </c>
      <c r="Z154" s="13">
        <f t="shared" si="25"/>
        <v>0.129</v>
      </c>
      <c r="AA154" s="13">
        <f t="shared" si="32"/>
        <v>-3</v>
      </c>
    </row>
    <row r="155" spans="1:27" x14ac:dyDescent="0.25">
      <c r="A155" s="43">
        <v>45917.618148148147</v>
      </c>
      <c r="B155" s="44">
        <v>1460829798</v>
      </c>
      <c r="C155" s="45" t="s">
        <v>36</v>
      </c>
      <c r="D155" s="45" t="s">
        <v>37</v>
      </c>
      <c r="E155" s="45" t="s">
        <v>38</v>
      </c>
      <c r="F155" s="46">
        <v>3668.75</v>
      </c>
      <c r="G155" s="46">
        <v>3665.78</v>
      </c>
      <c r="H155" s="46">
        <v>3672.28</v>
      </c>
      <c r="I155" s="45" t="s">
        <v>287</v>
      </c>
      <c r="J155" s="46">
        <v>3665.77</v>
      </c>
      <c r="K155" s="46">
        <v>0</v>
      </c>
      <c r="L155" s="46">
        <v>0</v>
      </c>
      <c r="M155" s="47">
        <v>-2.98</v>
      </c>
      <c r="N155" s="10" t="str">
        <f t="shared" si="27"/>
        <v>L</v>
      </c>
      <c r="O155" s="11">
        <f t="shared" si="28"/>
        <v>45917</v>
      </c>
      <c r="P155" s="12" t="str">
        <f t="shared" si="29"/>
        <v>14</v>
      </c>
      <c r="Q155" s="13" t="str">
        <f>VLOOKUP($B155,Deals_Demo!$H:$N,7,0)</f>
        <v>strategy_11_demo</v>
      </c>
      <c r="R155" s="13" t="str">
        <f t="shared" si="30"/>
        <v>Wed</v>
      </c>
      <c r="S155" s="14">
        <f>VLOOKUP($B155,Deals_Demo!$H:$S,8,0)</f>
        <v>45917.618148148147</v>
      </c>
      <c r="T155" s="14">
        <f>VLOOKUP($B155,Deals_Demo!$H:$S,9,0)</f>
        <v>45917.826481481483</v>
      </c>
      <c r="U155" s="15" t="str">
        <f t="shared" si="31"/>
        <v>2025-09-17</v>
      </c>
      <c r="V155" s="13" t="str">
        <f>VLOOKUP($B155,Deals_Demo!$H:$S,11,0)</f>
        <v>19</v>
      </c>
      <c r="W155" s="13" t="str">
        <f>VLOOKUP($B155,Deals_Demo!$H:$S,12,0)</f>
        <v>Wed</v>
      </c>
      <c r="X155" s="13">
        <f t="shared" si="23"/>
        <v>-0.29799999999999999</v>
      </c>
      <c r="Y155" s="13">
        <f t="shared" si="24"/>
        <v>-0.59599999999999997</v>
      </c>
      <c r="Z155" s="13">
        <f t="shared" si="25"/>
        <v>-0.89400000000000002</v>
      </c>
      <c r="AA155" s="13">
        <f t="shared" si="32"/>
        <v>-3</v>
      </c>
    </row>
    <row r="156" spans="1:27" x14ac:dyDescent="0.25">
      <c r="A156" s="38">
        <v>45917.618148148147</v>
      </c>
      <c r="B156" s="39">
        <v>1460829801</v>
      </c>
      <c r="C156" s="40" t="s">
        <v>36</v>
      </c>
      <c r="D156" s="40" t="s">
        <v>37</v>
      </c>
      <c r="E156" s="40" t="s">
        <v>38</v>
      </c>
      <c r="F156" s="41">
        <v>3668.73</v>
      </c>
      <c r="G156" s="41">
        <v>3665.75</v>
      </c>
      <c r="H156" s="41">
        <v>3671.75</v>
      </c>
      <c r="I156" s="40" t="s">
        <v>288</v>
      </c>
      <c r="J156" s="41">
        <v>3665.64</v>
      </c>
      <c r="K156" s="41">
        <v>0</v>
      </c>
      <c r="L156" s="41">
        <v>0</v>
      </c>
      <c r="M156" s="42">
        <v>-3.09</v>
      </c>
      <c r="N156" s="10" t="str">
        <f t="shared" si="27"/>
        <v>L</v>
      </c>
      <c r="O156" s="11">
        <f t="shared" si="28"/>
        <v>45917</v>
      </c>
      <c r="P156" s="12" t="str">
        <f t="shared" si="29"/>
        <v>14</v>
      </c>
      <c r="Q156" s="13" t="str">
        <f>VLOOKUP($B156,Deals_Demo!$H:$N,7,0)</f>
        <v>strategy_09_demo</v>
      </c>
      <c r="R156" s="13" t="str">
        <f t="shared" si="30"/>
        <v>Wed</v>
      </c>
      <c r="S156" s="14">
        <f>VLOOKUP($B156,Deals_Demo!$H:$S,8,0)</f>
        <v>45917.618148148147</v>
      </c>
      <c r="T156" s="14">
        <f>VLOOKUP($B156,Deals_Demo!$H:$S,9,0)</f>
        <v>45917.826481481483</v>
      </c>
      <c r="U156" s="15" t="str">
        <f t="shared" si="31"/>
        <v>2025-09-17</v>
      </c>
      <c r="V156" s="13" t="str">
        <f>VLOOKUP($B156,Deals_Demo!$H:$S,11,0)</f>
        <v>19</v>
      </c>
      <c r="W156" s="13" t="str">
        <f>VLOOKUP($B156,Deals_Demo!$H:$S,12,0)</f>
        <v>Wed</v>
      </c>
      <c r="X156" s="13">
        <f t="shared" si="23"/>
        <v>-0.309</v>
      </c>
      <c r="Y156" s="13">
        <f t="shared" si="24"/>
        <v>-0.61799999999999999</v>
      </c>
      <c r="Z156" s="13">
        <f t="shared" si="25"/>
        <v>-0.92699999999999994</v>
      </c>
      <c r="AA156" s="13">
        <f t="shared" si="32"/>
        <v>-3</v>
      </c>
    </row>
    <row r="157" spans="1:27" x14ac:dyDescent="0.25">
      <c r="A157" s="43">
        <v>45917.618148148147</v>
      </c>
      <c r="B157" s="44">
        <v>1460829803</v>
      </c>
      <c r="C157" s="45" t="s">
        <v>36</v>
      </c>
      <c r="D157" s="45" t="s">
        <v>37</v>
      </c>
      <c r="E157" s="45" t="s">
        <v>38</v>
      </c>
      <c r="F157" s="46">
        <v>3668.75</v>
      </c>
      <c r="G157" s="46">
        <v>3666.25</v>
      </c>
      <c r="H157" s="46">
        <v>3671.75</v>
      </c>
      <c r="I157" s="45" t="s">
        <v>289</v>
      </c>
      <c r="J157" s="46">
        <v>3666.24</v>
      </c>
      <c r="K157" s="46">
        <v>0</v>
      </c>
      <c r="L157" s="46">
        <v>0</v>
      </c>
      <c r="M157" s="47">
        <v>-2.5099999999999998</v>
      </c>
      <c r="N157" s="10" t="str">
        <f t="shared" si="27"/>
        <v>L</v>
      </c>
      <c r="O157" s="11">
        <f t="shared" si="28"/>
        <v>45917</v>
      </c>
      <c r="P157" s="12" t="str">
        <f t="shared" si="29"/>
        <v>14</v>
      </c>
      <c r="Q157" s="13" t="str">
        <f>VLOOKUP($B157,Deals_Demo!$H:$N,7,0)</f>
        <v>strategy_10_demo</v>
      </c>
      <c r="R157" s="13" t="str">
        <f t="shared" si="30"/>
        <v>Wed</v>
      </c>
      <c r="S157" s="14">
        <f>VLOOKUP($B157,Deals_Demo!$H:$S,8,0)</f>
        <v>45917.618148148147</v>
      </c>
      <c r="T157" s="14">
        <f>VLOOKUP($B157,Deals_Demo!$H:$S,9,0)</f>
        <v>45917.826481481483</v>
      </c>
      <c r="U157" s="15" t="str">
        <f t="shared" si="31"/>
        <v>2025-09-17</v>
      </c>
      <c r="V157" s="13" t="str">
        <f>VLOOKUP($B157,Deals_Demo!$H:$S,11,0)</f>
        <v>19</v>
      </c>
      <c r="W157" s="13" t="str">
        <f>VLOOKUP($B157,Deals_Demo!$H:$S,12,0)</f>
        <v>Wed</v>
      </c>
      <c r="X157" s="13">
        <f t="shared" si="23"/>
        <v>-0.251</v>
      </c>
      <c r="Y157" s="13">
        <f t="shared" si="24"/>
        <v>-0.502</v>
      </c>
      <c r="Z157" s="13">
        <f t="shared" si="25"/>
        <v>-0.75299999999999989</v>
      </c>
      <c r="AA157" s="13">
        <f t="shared" si="32"/>
        <v>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6A4C-84AA-4DD1-AF54-70DB3ABB83CF}">
  <sheetPr>
    <tabColor theme="1" tint="0.34998626667073579"/>
  </sheetPr>
  <dimension ref="A1:S313"/>
  <sheetViews>
    <sheetView showGridLines="0" topLeftCell="A277" workbookViewId="0">
      <selection activeCell="O313" sqref="O295:T313"/>
    </sheetView>
  </sheetViews>
  <sheetFormatPr defaultColWidth="0" defaultRowHeight="15" x14ac:dyDescent="0.25"/>
  <cols>
    <col min="1" max="1" width="13.5703125" bestFit="1" customWidth="1"/>
    <col min="2" max="2" width="9.5703125" bestFit="1" customWidth="1"/>
    <col min="3" max="7" width="9.140625" customWidth="1"/>
    <col min="8" max="8" width="9.5703125" bestFit="1" customWidth="1"/>
    <col min="9" max="14" width="9.140625" customWidth="1"/>
    <col min="15" max="15" width="17.5703125" bestFit="1" customWidth="1"/>
    <col min="16" max="16" width="24.140625" bestFit="1" customWidth="1"/>
    <col min="17" max="17" width="18.85546875" bestFit="1" customWidth="1"/>
    <col min="18" max="19" width="9.140625" customWidth="1"/>
    <col min="20" max="20" width="29.5703125" customWidth="1"/>
    <col min="21" max="16384" width="9.140625" hidden="1"/>
  </cols>
  <sheetData>
    <row r="1" spans="1:19" x14ac:dyDescent="0.25">
      <c r="A1" s="3" t="s">
        <v>15</v>
      </c>
      <c r="B1" s="3" t="s">
        <v>119</v>
      </c>
      <c r="C1" s="3" t="s">
        <v>17</v>
      </c>
      <c r="D1" s="3" t="s">
        <v>18</v>
      </c>
      <c r="E1" s="3" t="s">
        <v>120</v>
      </c>
      <c r="F1" s="3" t="s">
        <v>19</v>
      </c>
      <c r="G1" s="3" t="s">
        <v>20</v>
      </c>
      <c r="H1" s="3" t="s">
        <v>121</v>
      </c>
      <c r="I1" s="3" t="s">
        <v>23</v>
      </c>
      <c r="J1" s="3" t="s">
        <v>122</v>
      </c>
      <c r="K1" s="3" t="s">
        <v>24</v>
      </c>
      <c r="L1" s="3" t="s">
        <v>25</v>
      </c>
      <c r="M1" s="3" t="s">
        <v>123</v>
      </c>
      <c r="N1" s="4" t="s">
        <v>124</v>
      </c>
      <c r="O1" s="16" t="s">
        <v>31</v>
      </c>
      <c r="P1" s="17" t="s">
        <v>32</v>
      </c>
      <c r="Q1" s="18" t="s">
        <v>33</v>
      </c>
      <c r="R1" s="17" t="s">
        <v>34</v>
      </c>
      <c r="S1" s="17" t="s">
        <v>35</v>
      </c>
    </row>
    <row r="2" spans="1:19" x14ac:dyDescent="0.25">
      <c r="A2" s="38">
        <v>45916.378217592595</v>
      </c>
      <c r="B2" s="39">
        <v>1429967039</v>
      </c>
      <c r="C2" s="40" t="s">
        <v>36</v>
      </c>
      <c r="D2" s="40" t="s">
        <v>37</v>
      </c>
      <c r="E2" s="40" t="s">
        <v>125</v>
      </c>
      <c r="F2" s="40" t="s">
        <v>38</v>
      </c>
      <c r="G2" s="41">
        <v>3683.44</v>
      </c>
      <c r="H2" s="39">
        <v>1460163290</v>
      </c>
      <c r="I2" s="42">
        <v>0</v>
      </c>
      <c r="J2" s="41">
        <v>0</v>
      </c>
      <c r="K2" s="41">
        <v>0</v>
      </c>
      <c r="L2" s="41">
        <v>0</v>
      </c>
      <c r="M2" s="41">
        <v>7495.62</v>
      </c>
      <c r="N2" s="48" t="s">
        <v>126</v>
      </c>
      <c r="O2" s="14">
        <f>A2</f>
        <v>45916.378217592595</v>
      </c>
      <c r="P2" s="19">
        <f>O2+(5/24)</f>
        <v>45916.586550925931</v>
      </c>
      <c r="Q2" s="20" t="str">
        <f>TEXT(P2,"dd/mm/yyyy")</f>
        <v>16/09/2025</v>
      </c>
      <c r="R2" s="13" t="str">
        <f>TEXT(P2,"hh")</f>
        <v>14</v>
      </c>
      <c r="S2" s="13" t="str">
        <f>TEXT(P2,"ddd")</f>
        <v>Tue</v>
      </c>
    </row>
    <row r="3" spans="1:19" x14ac:dyDescent="0.25">
      <c r="A3" s="43">
        <v>45916.381307870368</v>
      </c>
      <c r="B3" s="44">
        <v>1429967868</v>
      </c>
      <c r="C3" s="45" t="s">
        <v>36</v>
      </c>
      <c r="D3" s="45" t="s">
        <v>44</v>
      </c>
      <c r="E3" s="45" t="s">
        <v>127</v>
      </c>
      <c r="F3" s="45" t="s">
        <v>38</v>
      </c>
      <c r="G3" s="46">
        <v>3681.92</v>
      </c>
      <c r="H3" s="44">
        <v>1460164190</v>
      </c>
      <c r="I3" s="47">
        <v>0</v>
      </c>
      <c r="J3" s="46">
        <v>0</v>
      </c>
      <c r="K3" s="46">
        <v>0</v>
      </c>
      <c r="L3" s="46">
        <v>-1.52</v>
      </c>
      <c r="M3" s="46">
        <v>7494.1</v>
      </c>
      <c r="N3" s="49" t="s">
        <v>128</v>
      </c>
      <c r="O3" s="14">
        <f t="shared" ref="O3:O66" si="0">A3</f>
        <v>45916.381307870368</v>
      </c>
      <c r="P3" s="19">
        <f t="shared" ref="P3:P66" si="1">O3+(5/24)</f>
        <v>45916.589641203704</v>
      </c>
      <c r="Q3" s="20" t="str">
        <f t="shared" ref="Q3:Q66" si="2">TEXT(P3,"dd/mm/yyyy")</f>
        <v>16/09/2025</v>
      </c>
      <c r="R3" s="13" t="str">
        <f t="shared" ref="R3:R66" si="3">TEXT(P3,"hh")</f>
        <v>14</v>
      </c>
      <c r="S3" s="13" t="str">
        <f t="shared" ref="S3:S66" si="4">TEXT(P3,"ddd")</f>
        <v>Tue</v>
      </c>
    </row>
    <row r="4" spans="1:19" x14ac:dyDescent="0.25">
      <c r="A4" s="38">
        <v>45916.392337962963</v>
      </c>
      <c r="B4" s="39">
        <v>1429972973</v>
      </c>
      <c r="C4" s="40" t="s">
        <v>36</v>
      </c>
      <c r="D4" s="40" t="s">
        <v>37</v>
      </c>
      <c r="E4" s="40" t="s">
        <v>125</v>
      </c>
      <c r="F4" s="40" t="s">
        <v>38</v>
      </c>
      <c r="G4" s="41">
        <v>3685.64</v>
      </c>
      <c r="H4" s="39">
        <v>1460169415</v>
      </c>
      <c r="I4" s="42">
        <v>0</v>
      </c>
      <c r="J4" s="41">
        <v>0</v>
      </c>
      <c r="K4" s="41">
        <v>0</v>
      </c>
      <c r="L4" s="41">
        <v>0</v>
      </c>
      <c r="M4" s="41">
        <v>7494.1</v>
      </c>
      <c r="N4" s="48" t="s">
        <v>126</v>
      </c>
      <c r="O4" s="14">
        <f t="shared" si="0"/>
        <v>45916.392337962963</v>
      </c>
      <c r="P4" s="19">
        <f t="shared" si="1"/>
        <v>45916.600671296299</v>
      </c>
      <c r="Q4" s="20" t="str">
        <f t="shared" si="2"/>
        <v>16/09/2025</v>
      </c>
      <c r="R4" s="13" t="str">
        <f t="shared" si="3"/>
        <v>14</v>
      </c>
      <c r="S4" s="13" t="str">
        <f t="shared" si="4"/>
        <v>Tue</v>
      </c>
    </row>
    <row r="5" spans="1:19" x14ac:dyDescent="0.25">
      <c r="A5" s="43">
        <v>45916.392337962963</v>
      </c>
      <c r="B5" s="44">
        <v>1429972978</v>
      </c>
      <c r="C5" s="45" t="s">
        <v>36</v>
      </c>
      <c r="D5" s="45" t="s">
        <v>37</v>
      </c>
      <c r="E5" s="45" t="s">
        <v>125</v>
      </c>
      <c r="F5" s="45" t="s">
        <v>38</v>
      </c>
      <c r="G5" s="46">
        <v>3685.64</v>
      </c>
      <c r="H5" s="44">
        <v>1460169420</v>
      </c>
      <c r="I5" s="47">
        <v>0</v>
      </c>
      <c r="J5" s="46">
        <v>0</v>
      </c>
      <c r="K5" s="46">
        <v>0</v>
      </c>
      <c r="L5" s="46">
        <v>0</v>
      </c>
      <c r="M5" s="46">
        <v>7494.1</v>
      </c>
      <c r="N5" s="49" t="s">
        <v>129</v>
      </c>
      <c r="O5" s="14">
        <f t="shared" si="0"/>
        <v>45916.392337962963</v>
      </c>
      <c r="P5" s="19">
        <f t="shared" si="1"/>
        <v>45916.600671296299</v>
      </c>
      <c r="Q5" s="20" t="str">
        <f t="shared" si="2"/>
        <v>16/09/2025</v>
      </c>
      <c r="R5" s="13" t="str">
        <f t="shared" si="3"/>
        <v>14</v>
      </c>
      <c r="S5" s="13" t="str">
        <f t="shared" si="4"/>
        <v>Tue</v>
      </c>
    </row>
    <row r="6" spans="1:19" x14ac:dyDescent="0.25">
      <c r="A6" s="38">
        <v>45916.403368055559</v>
      </c>
      <c r="B6" s="39">
        <v>1429978486</v>
      </c>
      <c r="C6" s="40" t="s">
        <v>36</v>
      </c>
      <c r="D6" s="40" t="s">
        <v>44</v>
      </c>
      <c r="E6" s="40" t="s">
        <v>127</v>
      </c>
      <c r="F6" s="40" t="s">
        <v>38</v>
      </c>
      <c r="G6" s="41">
        <v>3687.07</v>
      </c>
      <c r="H6" s="39">
        <v>1460175084</v>
      </c>
      <c r="I6" s="42">
        <v>0</v>
      </c>
      <c r="J6" s="41">
        <v>0</v>
      </c>
      <c r="K6" s="41">
        <v>0</v>
      </c>
      <c r="L6" s="41">
        <v>1.43</v>
      </c>
      <c r="M6" s="41">
        <v>7495.53</v>
      </c>
      <c r="N6" s="48" t="s">
        <v>130</v>
      </c>
      <c r="O6" s="14">
        <f t="shared" si="0"/>
        <v>45916.403368055559</v>
      </c>
      <c r="P6" s="19">
        <f t="shared" si="1"/>
        <v>45916.611701388894</v>
      </c>
      <c r="Q6" s="20" t="str">
        <f t="shared" si="2"/>
        <v>16/09/2025</v>
      </c>
      <c r="R6" s="13" t="str">
        <f t="shared" si="3"/>
        <v>14</v>
      </c>
      <c r="S6" s="13" t="str">
        <f t="shared" si="4"/>
        <v>Tue</v>
      </c>
    </row>
    <row r="7" spans="1:19" x14ac:dyDescent="0.25">
      <c r="A7" s="43">
        <v>45916.403368055559</v>
      </c>
      <c r="B7" s="44">
        <v>1429978487</v>
      </c>
      <c r="C7" s="45" t="s">
        <v>36</v>
      </c>
      <c r="D7" s="45" t="s">
        <v>44</v>
      </c>
      <c r="E7" s="45" t="s">
        <v>127</v>
      </c>
      <c r="F7" s="45" t="s">
        <v>38</v>
      </c>
      <c r="G7" s="46">
        <v>3687.07</v>
      </c>
      <c r="H7" s="44">
        <v>1460175085</v>
      </c>
      <c r="I7" s="47">
        <v>0</v>
      </c>
      <c r="J7" s="46">
        <v>0</v>
      </c>
      <c r="K7" s="46">
        <v>0</v>
      </c>
      <c r="L7" s="46">
        <v>1.43</v>
      </c>
      <c r="M7" s="46">
        <v>7496.96</v>
      </c>
      <c r="N7" s="49" t="s">
        <v>130</v>
      </c>
      <c r="O7" s="14">
        <f t="shared" si="0"/>
        <v>45916.403368055559</v>
      </c>
      <c r="P7" s="19">
        <f t="shared" si="1"/>
        <v>45916.611701388894</v>
      </c>
      <c r="Q7" s="20" t="str">
        <f t="shared" si="2"/>
        <v>16/09/2025</v>
      </c>
      <c r="R7" s="13" t="str">
        <f t="shared" si="3"/>
        <v>14</v>
      </c>
      <c r="S7" s="13" t="str">
        <f t="shared" si="4"/>
        <v>Tue</v>
      </c>
    </row>
    <row r="8" spans="1:19" x14ac:dyDescent="0.25">
      <c r="A8" s="38">
        <v>45916.403449074074</v>
      </c>
      <c r="B8" s="39">
        <v>1429978568</v>
      </c>
      <c r="C8" s="40" t="s">
        <v>36</v>
      </c>
      <c r="D8" s="40" t="s">
        <v>37</v>
      </c>
      <c r="E8" s="40" t="s">
        <v>125</v>
      </c>
      <c r="F8" s="40" t="s">
        <v>38</v>
      </c>
      <c r="G8" s="41">
        <v>3687.32</v>
      </c>
      <c r="H8" s="39">
        <v>1460175165</v>
      </c>
      <c r="I8" s="42">
        <v>0</v>
      </c>
      <c r="J8" s="41">
        <v>0</v>
      </c>
      <c r="K8" s="41">
        <v>0</v>
      </c>
      <c r="L8" s="41">
        <v>0</v>
      </c>
      <c r="M8" s="41">
        <v>7496.96</v>
      </c>
      <c r="N8" s="48" t="s">
        <v>126</v>
      </c>
      <c r="O8" s="14">
        <f t="shared" si="0"/>
        <v>45916.403449074074</v>
      </c>
      <c r="P8" s="19">
        <f t="shared" si="1"/>
        <v>45916.61178240741</v>
      </c>
      <c r="Q8" s="20" t="str">
        <f t="shared" si="2"/>
        <v>16/09/2025</v>
      </c>
      <c r="R8" s="13" t="str">
        <f t="shared" si="3"/>
        <v>14</v>
      </c>
      <c r="S8" s="13" t="str">
        <f t="shared" si="4"/>
        <v>Tue</v>
      </c>
    </row>
    <row r="9" spans="1:19" x14ac:dyDescent="0.25">
      <c r="A9" s="43">
        <v>45916.403449074074</v>
      </c>
      <c r="B9" s="44">
        <v>1429978572</v>
      </c>
      <c r="C9" s="45" t="s">
        <v>36</v>
      </c>
      <c r="D9" s="45" t="s">
        <v>37</v>
      </c>
      <c r="E9" s="45" t="s">
        <v>125</v>
      </c>
      <c r="F9" s="45" t="s">
        <v>38</v>
      </c>
      <c r="G9" s="46">
        <v>3687.32</v>
      </c>
      <c r="H9" s="44">
        <v>1460175169</v>
      </c>
      <c r="I9" s="47">
        <v>0</v>
      </c>
      <c r="J9" s="46">
        <v>0</v>
      </c>
      <c r="K9" s="46">
        <v>0</v>
      </c>
      <c r="L9" s="46">
        <v>0</v>
      </c>
      <c r="M9" s="46">
        <v>7496.96</v>
      </c>
      <c r="N9" s="49" t="s">
        <v>129</v>
      </c>
      <c r="O9" s="14">
        <f t="shared" si="0"/>
        <v>45916.403449074074</v>
      </c>
      <c r="P9" s="19">
        <f t="shared" si="1"/>
        <v>45916.61178240741</v>
      </c>
      <c r="Q9" s="20" t="str">
        <f t="shared" si="2"/>
        <v>16/09/2025</v>
      </c>
      <c r="R9" s="13" t="str">
        <f t="shared" si="3"/>
        <v>14</v>
      </c>
      <c r="S9" s="13" t="str">
        <f t="shared" si="4"/>
        <v>Tue</v>
      </c>
    </row>
    <row r="10" spans="1:19" x14ac:dyDescent="0.25">
      <c r="A10" s="38">
        <v>45916.406770833331</v>
      </c>
      <c r="B10" s="39">
        <v>1429982611</v>
      </c>
      <c r="C10" s="40" t="s">
        <v>36</v>
      </c>
      <c r="D10" s="40" t="s">
        <v>44</v>
      </c>
      <c r="E10" s="40" t="s">
        <v>127</v>
      </c>
      <c r="F10" s="40" t="s">
        <v>38</v>
      </c>
      <c r="G10" s="41">
        <v>3690.32</v>
      </c>
      <c r="H10" s="39">
        <v>1460179356</v>
      </c>
      <c r="I10" s="42">
        <v>0</v>
      </c>
      <c r="J10" s="41">
        <v>0</v>
      </c>
      <c r="K10" s="41">
        <v>0</v>
      </c>
      <c r="L10" s="41">
        <v>3</v>
      </c>
      <c r="M10" s="41">
        <v>7499.96</v>
      </c>
      <c r="N10" s="48" t="s">
        <v>131</v>
      </c>
      <c r="O10" s="14">
        <f t="shared" si="0"/>
        <v>45916.406770833331</v>
      </c>
      <c r="P10" s="19">
        <f t="shared" si="1"/>
        <v>45916.615104166667</v>
      </c>
      <c r="Q10" s="20" t="str">
        <f t="shared" si="2"/>
        <v>16/09/2025</v>
      </c>
      <c r="R10" s="13" t="str">
        <f t="shared" si="3"/>
        <v>14</v>
      </c>
      <c r="S10" s="13" t="str">
        <f t="shared" si="4"/>
        <v>Tue</v>
      </c>
    </row>
    <row r="11" spans="1:19" x14ac:dyDescent="0.25">
      <c r="A11" s="43">
        <v>45916.406770833331</v>
      </c>
      <c r="B11" s="44">
        <v>1429982612</v>
      </c>
      <c r="C11" s="45" t="s">
        <v>36</v>
      </c>
      <c r="D11" s="45" t="s">
        <v>44</v>
      </c>
      <c r="E11" s="45" t="s">
        <v>127</v>
      </c>
      <c r="F11" s="45" t="s">
        <v>38</v>
      </c>
      <c r="G11" s="46">
        <v>3690.32</v>
      </c>
      <c r="H11" s="44">
        <v>1460179359</v>
      </c>
      <c r="I11" s="47">
        <v>0</v>
      </c>
      <c r="J11" s="46">
        <v>0</v>
      </c>
      <c r="K11" s="46">
        <v>0</v>
      </c>
      <c r="L11" s="46">
        <v>3</v>
      </c>
      <c r="M11" s="46">
        <v>7502.96</v>
      </c>
      <c r="N11" s="49" t="s">
        <v>132</v>
      </c>
      <c r="O11" s="14">
        <f t="shared" si="0"/>
        <v>45916.406770833331</v>
      </c>
      <c r="P11" s="19">
        <f t="shared" si="1"/>
        <v>45916.615104166667</v>
      </c>
      <c r="Q11" s="20" t="str">
        <f t="shared" si="2"/>
        <v>16/09/2025</v>
      </c>
      <c r="R11" s="13" t="str">
        <f t="shared" si="3"/>
        <v>14</v>
      </c>
      <c r="S11" s="13" t="str">
        <f t="shared" si="4"/>
        <v>Tue</v>
      </c>
    </row>
    <row r="12" spans="1:19" x14ac:dyDescent="0.25">
      <c r="A12" s="38">
        <v>45916.417453703703</v>
      </c>
      <c r="B12" s="39">
        <v>1429993712</v>
      </c>
      <c r="C12" s="40" t="s">
        <v>36</v>
      </c>
      <c r="D12" s="40" t="s">
        <v>37</v>
      </c>
      <c r="E12" s="40" t="s">
        <v>125</v>
      </c>
      <c r="F12" s="40" t="s">
        <v>38</v>
      </c>
      <c r="G12" s="41">
        <v>3692.18</v>
      </c>
      <c r="H12" s="39">
        <v>1460191582</v>
      </c>
      <c r="I12" s="42">
        <v>0</v>
      </c>
      <c r="J12" s="41">
        <v>0</v>
      </c>
      <c r="K12" s="41">
        <v>0</v>
      </c>
      <c r="L12" s="41">
        <v>0</v>
      </c>
      <c r="M12" s="41">
        <v>7502.96</v>
      </c>
      <c r="N12" s="48" t="s">
        <v>126</v>
      </c>
      <c r="O12" s="14">
        <f t="shared" si="0"/>
        <v>45916.417453703703</v>
      </c>
      <c r="P12" s="19">
        <f t="shared" si="1"/>
        <v>45916.625787037039</v>
      </c>
      <c r="Q12" s="20" t="str">
        <f t="shared" si="2"/>
        <v>16/09/2025</v>
      </c>
      <c r="R12" s="13" t="str">
        <f t="shared" si="3"/>
        <v>15</v>
      </c>
      <c r="S12" s="13" t="str">
        <f t="shared" si="4"/>
        <v>Tue</v>
      </c>
    </row>
    <row r="13" spans="1:19" x14ac:dyDescent="0.25">
      <c r="A13" s="43">
        <v>45916.417453703703</v>
      </c>
      <c r="B13" s="44">
        <v>1429993713</v>
      </c>
      <c r="C13" s="45" t="s">
        <v>36</v>
      </c>
      <c r="D13" s="45" t="s">
        <v>37</v>
      </c>
      <c r="E13" s="45" t="s">
        <v>125</v>
      </c>
      <c r="F13" s="45" t="s">
        <v>38</v>
      </c>
      <c r="G13" s="46">
        <v>3692.17</v>
      </c>
      <c r="H13" s="44">
        <v>1460191583</v>
      </c>
      <c r="I13" s="47">
        <v>0</v>
      </c>
      <c r="J13" s="46">
        <v>0</v>
      </c>
      <c r="K13" s="46">
        <v>0</v>
      </c>
      <c r="L13" s="46">
        <v>0</v>
      </c>
      <c r="M13" s="46">
        <v>7502.96</v>
      </c>
      <c r="N13" s="49" t="s">
        <v>129</v>
      </c>
      <c r="O13" s="14">
        <f t="shared" si="0"/>
        <v>45916.417453703703</v>
      </c>
      <c r="P13" s="19">
        <f t="shared" si="1"/>
        <v>45916.625787037039</v>
      </c>
      <c r="Q13" s="20" t="str">
        <f t="shared" si="2"/>
        <v>16/09/2025</v>
      </c>
      <c r="R13" s="13" t="str">
        <f t="shared" si="3"/>
        <v>15</v>
      </c>
      <c r="S13" s="13" t="str">
        <f t="shared" si="4"/>
        <v>Tue</v>
      </c>
    </row>
    <row r="14" spans="1:19" x14ac:dyDescent="0.25">
      <c r="A14" s="38">
        <v>45916.424317129633</v>
      </c>
      <c r="B14" s="39">
        <v>1429998914</v>
      </c>
      <c r="C14" s="40" t="s">
        <v>36</v>
      </c>
      <c r="D14" s="40" t="s">
        <v>44</v>
      </c>
      <c r="E14" s="40" t="s">
        <v>127</v>
      </c>
      <c r="F14" s="40" t="s">
        <v>38</v>
      </c>
      <c r="G14" s="41">
        <v>3690.57</v>
      </c>
      <c r="H14" s="39">
        <v>1460196747</v>
      </c>
      <c r="I14" s="42">
        <v>0</v>
      </c>
      <c r="J14" s="41">
        <v>0</v>
      </c>
      <c r="K14" s="41">
        <v>0</v>
      </c>
      <c r="L14" s="41">
        <v>-1.61</v>
      </c>
      <c r="M14" s="41">
        <v>7501.35</v>
      </c>
      <c r="N14" s="48" t="s">
        <v>133</v>
      </c>
      <c r="O14" s="14">
        <f t="shared" si="0"/>
        <v>45916.424317129633</v>
      </c>
      <c r="P14" s="19">
        <f t="shared" si="1"/>
        <v>45916.632650462969</v>
      </c>
      <c r="Q14" s="20" t="str">
        <f t="shared" si="2"/>
        <v>16/09/2025</v>
      </c>
      <c r="R14" s="13" t="str">
        <f t="shared" si="3"/>
        <v>15</v>
      </c>
      <c r="S14" s="13" t="str">
        <f t="shared" si="4"/>
        <v>Tue</v>
      </c>
    </row>
    <row r="15" spans="1:19" x14ac:dyDescent="0.25">
      <c r="A15" s="43">
        <v>45916.424317129633</v>
      </c>
      <c r="B15" s="44">
        <v>1429998916</v>
      </c>
      <c r="C15" s="45" t="s">
        <v>36</v>
      </c>
      <c r="D15" s="45" t="s">
        <v>44</v>
      </c>
      <c r="E15" s="45" t="s">
        <v>127</v>
      </c>
      <c r="F15" s="45" t="s">
        <v>38</v>
      </c>
      <c r="G15" s="46">
        <v>3690.57</v>
      </c>
      <c r="H15" s="44">
        <v>1460196748</v>
      </c>
      <c r="I15" s="47">
        <v>0</v>
      </c>
      <c r="J15" s="46">
        <v>0</v>
      </c>
      <c r="K15" s="46">
        <v>0</v>
      </c>
      <c r="L15" s="46">
        <v>-1.6</v>
      </c>
      <c r="M15" s="46">
        <v>7499.75</v>
      </c>
      <c r="N15" s="49" t="s">
        <v>133</v>
      </c>
      <c r="O15" s="14">
        <f t="shared" si="0"/>
        <v>45916.424317129633</v>
      </c>
      <c r="P15" s="19">
        <f t="shared" si="1"/>
        <v>45916.632650462969</v>
      </c>
      <c r="Q15" s="20" t="str">
        <f t="shared" si="2"/>
        <v>16/09/2025</v>
      </c>
      <c r="R15" s="13" t="str">
        <f t="shared" si="3"/>
        <v>15</v>
      </c>
      <c r="S15" s="13" t="str">
        <f t="shared" si="4"/>
        <v>Tue</v>
      </c>
    </row>
    <row r="16" spans="1:19" x14ac:dyDescent="0.25">
      <c r="A16" s="38">
        <v>45916.431689814817</v>
      </c>
      <c r="B16" s="39">
        <v>1430001964</v>
      </c>
      <c r="C16" s="40" t="s">
        <v>36</v>
      </c>
      <c r="D16" s="40" t="s">
        <v>37</v>
      </c>
      <c r="E16" s="40" t="s">
        <v>125</v>
      </c>
      <c r="F16" s="40" t="s">
        <v>38</v>
      </c>
      <c r="G16" s="41">
        <v>3692.83</v>
      </c>
      <c r="H16" s="39">
        <v>1460199907</v>
      </c>
      <c r="I16" s="42">
        <v>0</v>
      </c>
      <c r="J16" s="41">
        <v>0</v>
      </c>
      <c r="K16" s="41">
        <v>0</v>
      </c>
      <c r="L16" s="41">
        <v>0</v>
      </c>
      <c r="M16" s="41">
        <v>7499.75</v>
      </c>
      <c r="N16" s="48" t="s">
        <v>129</v>
      </c>
      <c r="O16" s="14">
        <f t="shared" si="0"/>
        <v>45916.431689814817</v>
      </c>
      <c r="P16" s="19">
        <f t="shared" si="1"/>
        <v>45916.640023148153</v>
      </c>
      <c r="Q16" s="20" t="str">
        <f t="shared" si="2"/>
        <v>16/09/2025</v>
      </c>
      <c r="R16" s="13" t="str">
        <f t="shared" si="3"/>
        <v>15</v>
      </c>
      <c r="S16" s="13" t="str">
        <f t="shared" si="4"/>
        <v>Tue</v>
      </c>
    </row>
    <row r="17" spans="1:19" x14ac:dyDescent="0.25">
      <c r="A17" s="43">
        <v>45916.431689814817</v>
      </c>
      <c r="B17" s="44">
        <v>1430001967</v>
      </c>
      <c r="C17" s="45" t="s">
        <v>36</v>
      </c>
      <c r="D17" s="45" t="s">
        <v>37</v>
      </c>
      <c r="E17" s="45" t="s">
        <v>125</v>
      </c>
      <c r="F17" s="45" t="s">
        <v>38</v>
      </c>
      <c r="G17" s="46">
        <v>3692.85</v>
      </c>
      <c r="H17" s="44">
        <v>1460199910</v>
      </c>
      <c r="I17" s="47">
        <v>0</v>
      </c>
      <c r="J17" s="46">
        <v>0</v>
      </c>
      <c r="K17" s="46">
        <v>0</v>
      </c>
      <c r="L17" s="46">
        <v>0</v>
      </c>
      <c r="M17" s="46">
        <v>7499.75</v>
      </c>
      <c r="N17" s="49" t="s">
        <v>126</v>
      </c>
      <c r="O17" s="14">
        <f t="shared" si="0"/>
        <v>45916.431689814817</v>
      </c>
      <c r="P17" s="19">
        <f t="shared" si="1"/>
        <v>45916.640023148153</v>
      </c>
      <c r="Q17" s="20" t="str">
        <f t="shared" si="2"/>
        <v>16/09/2025</v>
      </c>
      <c r="R17" s="13" t="str">
        <f t="shared" si="3"/>
        <v>15</v>
      </c>
      <c r="S17" s="13" t="str">
        <f t="shared" si="4"/>
        <v>Tue</v>
      </c>
    </row>
    <row r="18" spans="1:19" x14ac:dyDescent="0.25">
      <c r="A18" s="38">
        <v>45916.433368055557</v>
      </c>
      <c r="B18" s="39">
        <v>1430002818</v>
      </c>
      <c r="C18" s="40" t="s">
        <v>36</v>
      </c>
      <c r="D18" s="40" t="s">
        <v>44</v>
      </c>
      <c r="E18" s="40" t="s">
        <v>127</v>
      </c>
      <c r="F18" s="40" t="s">
        <v>38</v>
      </c>
      <c r="G18" s="41">
        <v>3691.37</v>
      </c>
      <c r="H18" s="39">
        <v>1460200775</v>
      </c>
      <c r="I18" s="42">
        <v>0</v>
      </c>
      <c r="J18" s="41">
        <v>0</v>
      </c>
      <c r="K18" s="41">
        <v>0</v>
      </c>
      <c r="L18" s="41">
        <v>-1.46</v>
      </c>
      <c r="M18" s="41">
        <v>7498.29</v>
      </c>
      <c r="N18" s="48" t="s">
        <v>134</v>
      </c>
      <c r="O18" s="14">
        <f t="shared" si="0"/>
        <v>45916.433368055557</v>
      </c>
      <c r="P18" s="19">
        <f t="shared" si="1"/>
        <v>45916.641701388893</v>
      </c>
      <c r="Q18" s="20" t="str">
        <f t="shared" si="2"/>
        <v>16/09/2025</v>
      </c>
      <c r="R18" s="13" t="str">
        <f t="shared" si="3"/>
        <v>15</v>
      </c>
      <c r="S18" s="13" t="str">
        <f t="shared" si="4"/>
        <v>Tue</v>
      </c>
    </row>
    <row r="19" spans="1:19" x14ac:dyDescent="0.25">
      <c r="A19" s="43">
        <v>45916.433368055557</v>
      </c>
      <c r="B19" s="44">
        <v>1430002819</v>
      </c>
      <c r="C19" s="45" t="s">
        <v>36</v>
      </c>
      <c r="D19" s="45" t="s">
        <v>44</v>
      </c>
      <c r="E19" s="45" t="s">
        <v>127</v>
      </c>
      <c r="F19" s="45" t="s">
        <v>38</v>
      </c>
      <c r="G19" s="46">
        <v>3691.37</v>
      </c>
      <c r="H19" s="44">
        <v>1460200776</v>
      </c>
      <c r="I19" s="47">
        <v>0</v>
      </c>
      <c r="J19" s="46">
        <v>0</v>
      </c>
      <c r="K19" s="46">
        <v>0</v>
      </c>
      <c r="L19" s="46">
        <v>-1.48</v>
      </c>
      <c r="M19" s="46">
        <v>7496.81</v>
      </c>
      <c r="N19" s="49" t="s">
        <v>134</v>
      </c>
      <c r="O19" s="14">
        <f t="shared" si="0"/>
        <v>45916.433368055557</v>
      </c>
      <c r="P19" s="19">
        <f t="shared" si="1"/>
        <v>45916.641701388893</v>
      </c>
      <c r="Q19" s="20" t="str">
        <f t="shared" si="2"/>
        <v>16/09/2025</v>
      </c>
      <c r="R19" s="13" t="str">
        <f t="shared" si="3"/>
        <v>15</v>
      </c>
      <c r="S19" s="13" t="str">
        <f t="shared" si="4"/>
        <v>Tue</v>
      </c>
    </row>
    <row r="20" spans="1:19" x14ac:dyDescent="0.25">
      <c r="A20" s="38">
        <v>45916.437013888892</v>
      </c>
      <c r="B20" s="39">
        <v>1430005151</v>
      </c>
      <c r="C20" s="40" t="s">
        <v>36</v>
      </c>
      <c r="D20" s="40" t="s">
        <v>44</v>
      </c>
      <c r="E20" s="40" t="s">
        <v>125</v>
      </c>
      <c r="F20" s="40" t="s">
        <v>38</v>
      </c>
      <c r="G20" s="41">
        <v>3691.4</v>
      </c>
      <c r="H20" s="39">
        <v>1460203202</v>
      </c>
      <c r="I20" s="42">
        <v>0</v>
      </c>
      <c r="J20" s="41">
        <v>0</v>
      </c>
      <c r="K20" s="41">
        <v>0</v>
      </c>
      <c r="L20" s="41">
        <v>0</v>
      </c>
      <c r="M20" s="41">
        <v>7496.81</v>
      </c>
      <c r="N20" s="48" t="s">
        <v>129</v>
      </c>
      <c r="O20" s="14">
        <f t="shared" si="0"/>
        <v>45916.437013888892</v>
      </c>
      <c r="P20" s="19">
        <f t="shared" si="1"/>
        <v>45916.645347222227</v>
      </c>
      <c r="Q20" s="20" t="str">
        <f t="shared" si="2"/>
        <v>16/09/2025</v>
      </c>
      <c r="R20" s="13" t="str">
        <f t="shared" si="3"/>
        <v>15</v>
      </c>
      <c r="S20" s="13" t="str">
        <f t="shared" si="4"/>
        <v>Tue</v>
      </c>
    </row>
    <row r="21" spans="1:19" x14ac:dyDescent="0.25">
      <c r="A21" s="43">
        <v>45916.442407407405</v>
      </c>
      <c r="B21" s="44">
        <v>1430008124</v>
      </c>
      <c r="C21" s="45" t="s">
        <v>36</v>
      </c>
      <c r="D21" s="45" t="s">
        <v>37</v>
      </c>
      <c r="E21" s="45" t="s">
        <v>127</v>
      </c>
      <c r="F21" s="45" t="s">
        <v>38</v>
      </c>
      <c r="G21" s="46">
        <v>3688.39</v>
      </c>
      <c r="H21" s="44">
        <v>1460206364</v>
      </c>
      <c r="I21" s="47">
        <v>0</v>
      </c>
      <c r="J21" s="46">
        <v>0</v>
      </c>
      <c r="K21" s="46">
        <v>0</v>
      </c>
      <c r="L21" s="46">
        <v>3.01</v>
      </c>
      <c r="M21" s="46">
        <v>7499.82</v>
      </c>
      <c r="N21" s="49" t="s">
        <v>135</v>
      </c>
      <c r="O21" s="14">
        <f t="shared" si="0"/>
        <v>45916.442407407405</v>
      </c>
      <c r="P21" s="19">
        <f t="shared" si="1"/>
        <v>45916.650740740741</v>
      </c>
      <c r="Q21" s="20" t="str">
        <f t="shared" si="2"/>
        <v>16/09/2025</v>
      </c>
      <c r="R21" s="13" t="str">
        <f t="shared" si="3"/>
        <v>15</v>
      </c>
      <c r="S21" s="13" t="str">
        <f t="shared" si="4"/>
        <v>Tue</v>
      </c>
    </row>
    <row r="22" spans="1:19" x14ac:dyDescent="0.25">
      <c r="A22" s="38">
        <v>45916.447430555556</v>
      </c>
      <c r="B22" s="39">
        <v>1430011806</v>
      </c>
      <c r="C22" s="40" t="s">
        <v>36</v>
      </c>
      <c r="D22" s="40" t="s">
        <v>44</v>
      </c>
      <c r="E22" s="40" t="s">
        <v>125</v>
      </c>
      <c r="F22" s="40" t="s">
        <v>38</v>
      </c>
      <c r="G22" s="41">
        <v>3688.27</v>
      </c>
      <c r="H22" s="39">
        <v>1460210089</v>
      </c>
      <c r="I22" s="42">
        <v>0</v>
      </c>
      <c r="J22" s="41">
        <v>0</v>
      </c>
      <c r="K22" s="41">
        <v>0</v>
      </c>
      <c r="L22" s="41">
        <v>0</v>
      </c>
      <c r="M22" s="41">
        <v>7499.82</v>
      </c>
      <c r="N22" s="48" t="s">
        <v>129</v>
      </c>
      <c r="O22" s="14">
        <f t="shared" si="0"/>
        <v>45916.447430555556</v>
      </c>
      <c r="P22" s="19">
        <f t="shared" si="1"/>
        <v>45916.655763888892</v>
      </c>
      <c r="Q22" s="20" t="str">
        <f t="shared" si="2"/>
        <v>16/09/2025</v>
      </c>
      <c r="R22" s="13" t="str">
        <f t="shared" si="3"/>
        <v>15</v>
      </c>
      <c r="S22" s="13" t="str">
        <f t="shared" si="4"/>
        <v>Tue</v>
      </c>
    </row>
    <row r="23" spans="1:19" x14ac:dyDescent="0.25">
      <c r="A23" s="43">
        <v>45916.459085648145</v>
      </c>
      <c r="B23" s="44">
        <v>1430017439</v>
      </c>
      <c r="C23" s="45" t="s">
        <v>36</v>
      </c>
      <c r="D23" s="45" t="s">
        <v>37</v>
      </c>
      <c r="E23" s="45" t="s">
        <v>127</v>
      </c>
      <c r="F23" s="45" t="s">
        <v>38</v>
      </c>
      <c r="G23" s="46">
        <v>3687.36</v>
      </c>
      <c r="H23" s="44">
        <v>1460215882</v>
      </c>
      <c r="I23" s="47">
        <v>0</v>
      </c>
      <c r="J23" s="46">
        <v>0</v>
      </c>
      <c r="K23" s="46">
        <v>0</v>
      </c>
      <c r="L23" s="46">
        <v>0.91</v>
      </c>
      <c r="M23" s="46">
        <v>7500.73</v>
      </c>
      <c r="N23" s="49" t="s">
        <v>136</v>
      </c>
      <c r="O23" s="14">
        <f t="shared" si="0"/>
        <v>45916.459085648145</v>
      </c>
      <c r="P23" s="19">
        <f t="shared" si="1"/>
        <v>45916.66741898148</v>
      </c>
      <c r="Q23" s="20" t="str">
        <f t="shared" si="2"/>
        <v>16/09/2025</v>
      </c>
      <c r="R23" s="13" t="str">
        <f t="shared" si="3"/>
        <v>16</v>
      </c>
      <c r="S23" s="13" t="str">
        <f t="shared" si="4"/>
        <v>Tue</v>
      </c>
    </row>
    <row r="24" spans="1:19" x14ac:dyDescent="0.25">
      <c r="A24" s="38">
        <v>45916.459120370368</v>
      </c>
      <c r="B24" s="39">
        <v>1430017451</v>
      </c>
      <c r="C24" s="40" t="s">
        <v>36</v>
      </c>
      <c r="D24" s="40" t="s">
        <v>44</v>
      </c>
      <c r="E24" s="40" t="s">
        <v>125</v>
      </c>
      <c r="F24" s="40" t="s">
        <v>38</v>
      </c>
      <c r="G24" s="41">
        <v>3687.12</v>
      </c>
      <c r="H24" s="39">
        <v>1460215894</v>
      </c>
      <c r="I24" s="42">
        <v>0</v>
      </c>
      <c r="J24" s="41">
        <v>0</v>
      </c>
      <c r="K24" s="41">
        <v>0</v>
      </c>
      <c r="L24" s="41">
        <v>0</v>
      </c>
      <c r="M24" s="41">
        <v>7500.73</v>
      </c>
      <c r="N24" s="48" t="s">
        <v>129</v>
      </c>
      <c r="O24" s="14">
        <f t="shared" si="0"/>
        <v>45916.459120370368</v>
      </c>
      <c r="P24" s="19">
        <f t="shared" si="1"/>
        <v>45916.667453703703</v>
      </c>
      <c r="Q24" s="20" t="str">
        <f t="shared" si="2"/>
        <v>16/09/2025</v>
      </c>
      <c r="R24" s="13" t="str">
        <f t="shared" si="3"/>
        <v>16</v>
      </c>
      <c r="S24" s="13" t="str">
        <f t="shared" si="4"/>
        <v>Tue</v>
      </c>
    </row>
    <row r="25" spans="1:19" x14ac:dyDescent="0.25">
      <c r="A25" s="43">
        <v>45916.461805555555</v>
      </c>
      <c r="B25" s="44">
        <v>1430018374</v>
      </c>
      <c r="C25" s="45" t="s">
        <v>36</v>
      </c>
      <c r="D25" s="45" t="s">
        <v>37</v>
      </c>
      <c r="E25" s="45" t="s">
        <v>127</v>
      </c>
      <c r="F25" s="45" t="s">
        <v>38</v>
      </c>
      <c r="G25" s="46">
        <v>3688.68</v>
      </c>
      <c r="H25" s="44">
        <v>1460216844</v>
      </c>
      <c r="I25" s="47">
        <v>0</v>
      </c>
      <c r="J25" s="46">
        <v>0</v>
      </c>
      <c r="K25" s="46">
        <v>0</v>
      </c>
      <c r="L25" s="46">
        <v>-1.56</v>
      </c>
      <c r="M25" s="46">
        <v>7499.17</v>
      </c>
      <c r="N25" s="49" t="s">
        <v>137</v>
      </c>
      <c r="O25" s="14">
        <f t="shared" si="0"/>
        <v>45916.461805555555</v>
      </c>
      <c r="P25" s="19">
        <f t="shared" si="1"/>
        <v>45916.670138888891</v>
      </c>
      <c r="Q25" s="20" t="str">
        <f t="shared" si="2"/>
        <v>16/09/2025</v>
      </c>
      <c r="R25" s="13" t="str">
        <f t="shared" si="3"/>
        <v>16</v>
      </c>
      <c r="S25" s="13" t="str">
        <f t="shared" si="4"/>
        <v>Tue</v>
      </c>
    </row>
    <row r="26" spans="1:19" x14ac:dyDescent="0.25">
      <c r="A26" s="38">
        <v>45916.537118055552</v>
      </c>
      <c r="B26" s="39">
        <v>1430066867</v>
      </c>
      <c r="C26" s="40" t="s">
        <v>36</v>
      </c>
      <c r="D26" s="40" t="s">
        <v>37</v>
      </c>
      <c r="E26" s="40" t="s">
        <v>125</v>
      </c>
      <c r="F26" s="40" t="s">
        <v>38</v>
      </c>
      <c r="G26" s="41">
        <v>3697.66</v>
      </c>
      <c r="H26" s="39">
        <v>1460270162</v>
      </c>
      <c r="I26" s="42">
        <v>0</v>
      </c>
      <c r="J26" s="41">
        <v>0</v>
      </c>
      <c r="K26" s="41">
        <v>0</v>
      </c>
      <c r="L26" s="41">
        <v>0</v>
      </c>
      <c r="M26" s="41">
        <v>7499.17</v>
      </c>
      <c r="N26" s="48" t="s">
        <v>129</v>
      </c>
      <c r="O26" s="14">
        <f t="shared" si="0"/>
        <v>45916.537118055552</v>
      </c>
      <c r="P26" s="19">
        <f t="shared" si="1"/>
        <v>45916.745451388888</v>
      </c>
      <c r="Q26" s="20" t="str">
        <f t="shared" si="2"/>
        <v>16/09/2025</v>
      </c>
      <c r="R26" s="13" t="str">
        <f t="shared" si="3"/>
        <v>17</v>
      </c>
      <c r="S26" s="13" t="str">
        <f t="shared" si="4"/>
        <v>Tue</v>
      </c>
    </row>
    <row r="27" spans="1:19" x14ac:dyDescent="0.25">
      <c r="A27" s="43">
        <v>45916.537129629629</v>
      </c>
      <c r="B27" s="44">
        <v>1430066868</v>
      </c>
      <c r="C27" s="45" t="s">
        <v>36</v>
      </c>
      <c r="D27" s="45" t="s">
        <v>37</v>
      </c>
      <c r="E27" s="45" t="s">
        <v>125</v>
      </c>
      <c r="F27" s="45" t="s">
        <v>38</v>
      </c>
      <c r="G27" s="46">
        <v>3697.66</v>
      </c>
      <c r="H27" s="44">
        <v>1460270163</v>
      </c>
      <c r="I27" s="47">
        <v>0</v>
      </c>
      <c r="J27" s="46">
        <v>0</v>
      </c>
      <c r="K27" s="46">
        <v>0</v>
      </c>
      <c r="L27" s="46">
        <v>0</v>
      </c>
      <c r="M27" s="46">
        <v>7499.17</v>
      </c>
      <c r="N27" s="49" t="s">
        <v>126</v>
      </c>
      <c r="O27" s="14">
        <f t="shared" si="0"/>
        <v>45916.537129629629</v>
      </c>
      <c r="P27" s="19">
        <f t="shared" si="1"/>
        <v>45916.745462962965</v>
      </c>
      <c r="Q27" s="20" t="str">
        <f t="shared" si="2"/>
        <v>16/09/2025</v>
      </c>
      <c r="R27" s="13" t="str">
        <f t="shared" si="3"/>
        <v>17</v>
      </c>
      <c r="S27" s="13" t="str">
        <f t="shared" si="4"/>
        <v>Tue</v>
      </c>
    </row>
    <row r="28" spans="1:19" x14ac:dyDescent="0.25">
      <c r="A28" s="38">
        <v>45916.550902777781</v>
      </c>
      <c r="B28" s="39">
        <v>1430074267</v>
      </c>
      <c r="C28" s="40" t="s">
        <v>36</v>
      </c>
      <c r="D28" s="40" t="s">
        <v>44</v>
      </c>
      <c r="E28" s="40" t="s">
        <v>127</v>
      </c>
      <c r="F28" s="40" t="s">
        <v>38</v>
      </c>
      <c r="G28" s="41">
        <v>3696.03</v>
      </c>
      <c r="H28" s="39">
        <v>1460277888</v>
      </c>
      <c r="I28" s="42">
        <v>0</v>
      </c>
      <c r="J28" s="41">
        <v>0</v>
      </c>
      <c r="K28" s="41">
        <v>0</v>
      </c>
      <c r="L28" s="41">
        <v>-1.63</v>
      </c>
      <c r="M28" s="41">
        <v>7497.54</v>
      </c>
      <c r="N28" s="48" t="s">
        <v>138</v>
      </c>
      <c r="O28" s="14">
        <f t="shared" si="0"/>
        <v>45916.550902777781</v>
      </c>
      <c r="P28" s="19">
        <f t="shared" si="1"/>
        <v>45916.759236111116</v>
      </c>
      <c r="Q28" s="20" t="str">
        <f t="shared" si="2"/>
        <v>16/09/2025</v>
      </c>
      <c r="R28" s="13" t="str">
        <f t="shared" si="3"/>
        <v>18</v>
      </c>
      <c r="S28" s="13" t="str">
        <f t="shared" si="4"/>
        <v>Tue</v>
      </c>
    </row>
    <row r="29" spans="1:19" x14ac:dyDescent="0.25">
      <c r="A29" s="43">
        <v>45916.550902777781</v>
      </c>
      <c r="B29" s="44">
        <v>1430074272</v>
      </c>
      <c r="C29" s="45" t="s">
        <v>36</v>
      </c>
      <c r="D29" s="45" t="s">
        <v>44</v>
      </c>
      <c r="E29" s="45" t="s">
        <v>127</v>
      </c>
      <c r="F29" s="45" t="s">
        <v>38</v>
      </c>
      <c r="G29" s="46">
        <v>3696.03</v>
      </c>
      <c r="H29" s="44">
        <v>1460277889</v>
      </c>
      <c r="I29" s="47">
        <v>0</v>
      </c>
      <c r="J29" s="46">
        <v>0</v>
      </c>
      <c r="K29" s="46">
        <v>0</v>
      </c>
      <c r="L29" s="46">
        <v>-1.63</v>
      </c>
      <c r="M29" s="46">
        <v>7495.91</v>
      </c>
      <c r="N29" s="49" t="s">
        <v>139</v>
      </c>
      <c r="O29" s="14">
        <f t="shared" si="0"/>
        <v>45916.550902777781</v>
      </c>
      <c r="P29" s="19">
        <f t="shared" si="1"/>
        <v>45916.759236111116</v>
      </c>
      <c r="Q29" s="20" t="str">
        <f t="shared" si="2"/>
        <v>16/09/2025</v>
      </c>
      <c r="R29" s="13" t="str">
        <f t="shared" si="3"/>
        <v>18</v>
      </c>
      <c r="S29" s="13" t="str">
        <f t="shared" si="4"/>
        <v>Tue</v>
      </c>
    </row>
    <row r="30" spans="1:19" x14ac:dyDescent="0.25">
      <c r="A30" s="38">
        <v>45916.552858796298</v>
      </c>
      <c r="B30" s="39">
        <v>1430075112</v>
      </c>
      <c r="C30" s="40" t="s">
        <v>36</v>
      </c>
      <c r="D30" s="40" t="s">
        <v>44</v>
      </c>
      <c r="E30" s="40" t="s">
        <v>125</v>
      </c>
      <c r="F30" s="40" t="s">
        <v>38</v>
      </c>
      <c r="G30" s="41">
        <v>3696.8</v>
      </c>
      <c r="H30" s="39">
        <v>1460278781</v>
      </c>
      <c r="I30" s="42">
        <v>0</v>
      </c>
      <c r="J30" s="41">
        <v>0</v>
      </c>
      <c r="K30" s="41">
        <v>0</v>
      </c>
      <c r="L30" s="41">
        <v>0</v>
      </c>
      <c r="M30" s="41">
        <v>7495.91</v>
      </c>
      <c r="N30" s="48" t="s">
        <v>129</v>
      </c>
      <c r="O30" s="14">
        <f t="shared" si="0"/>
        <v>45916.552858796298</v>
      </c>
      <c r="P30" s="19">
        <f t="shared" si="1"/>
        <v>45916.761192129634</v>
      </c>
      <c r="Q30" s="20" t="str">
        <f t="shared" si="2"/>
        <v>16/09/2025</v>
      </c>
      <c r="R30" s="13" t="str">
        <f t="shared" si="3"/>
        <v>18</v>
      </c>
      <c r="S30" s="13" t="str">
        <f t="shared" si="4"/>
        <v>Tue</v>
      </c>
    </row>
    <row r="31" spans="1:19" x14ac:dyDescent="0.25">
      <c r="A31" s="43">
        <v>45916.569884259261</v>
      </c>
      <c r="B31" s="44">
        <v>1430080860</v>
      </c>
      <c r="C31" s="45" t="s">
        <v>36</v>
      </c>
      <c r="D31" s="45" t="s">
        <v>37</v>
      </c>
      <c r="E31" s="45" t="s">
        <v>127</v>
      </c>
      <c r="F31" s="45" t="s">
        <v>38</v>
      </c>
      <c r="G31" s="46">
        <v>3695.98</v>
      </c>
      <c r="H31" s="44">
        <v>1460285059</v>
      </c>
      <c r="I31" s="47">
        <v>0</v>
      </c>
      <c r="J31" s="46">
        <v>0</v>
      </c>
      <c r="K31" s="46">
        <v>0</v>
      </c>
      <c r="L31" s="46">
        <v>0.82</v>
      </c>
      <c r="M31" s="46">
        <v>7496.73</v>
      </c>
      <c r="N31" s="49" t="s">
        <v>140</v>
      </c>
      <c r="O31" s="14">
        <f t="shared" si="0"/>
        <v>45916.569884259261</v>
      </c>
      <c r="P31" s="19">
        <f t="shared" si="1"/>
        <v>45916.778217592597</v>
      </c>
      <c r="Q31" s="20" t="str">
        <f t="shared" si="2"/>
        <v>16/09/2025</v>
      </c>
      <c r="R31" s="13" t="str">
        <f t="shared" si="3"/>
        <v>18</v>
      </c>
      <c r="S31" s="13" t="str">
        <f t="shared" si="4"/>
        <v>Tue</v>
      </c>
    </row>
    <row r="32" spans="1:19" x14ac:dyDescent="0.25">
      <c r="A32" s="38">
        <v>45916.569988425923</v>
      </c>
      <c r="B32" s="39">
        <v>1430080912</v>
      </c>
      <c r="C32" s="40" t="s">
        <v>36</v>
      </c>
      <c r="D32" s="40" t="s">
        <v>44</v>
      </c>
      <c r="E32" s="40" t="s">
        <v>125</v>
      </c>
      <c r="F32" s="40" t="s">
        <v>38</v>
      </c>
      <c r="G32" s="41">
        <v>3696.04</v>
      </c>
      <c r="H32" s="39">
        <v>1460285179</v>
      </c>
      <c r="I32" s="42">
        <v>0</v>
      </c>
      <c r="J32" s="41">
        <v>0</v>
      </c>
      <c r="K32" s="41">
        <v>0</v>
      </c>
      <c r="L32" s="41">
        <v>0</v>
      </c>
      <c r="M32" s="41">
        <v>7496.73</v>
      </c>
      <c r="N32" s="48" t="s">
        <v>129</v>
      </c>
      <c r="O32" s="14">
        <f t="shared" si="0"/>
        <v>45916.569988425923</v>
      </c>
      <c r="P32" s="19">
        <f t="shared" si="1"/>
        <v>45916.778321759259</v>
      </c>
      <c r="Q32" s="20" t="str">
        <f t="shared" si="2"/>
        <v>16/09/2025</v>
      </c>
      <c r="R32" s="13" t="str">
        <f t="shared" si="3"/>
        <v>18</v>
      </c>
      <c r="S32" s="13" t="str">
        <f t="shared" si="4"/>
        <v>Tue</v>
      </c>
    </row>
    <row r="33" spans="1:19" x14ac:dyDescent="0.25">
      <c r="A33" s="43">
        <v>45916.573171296295</v>
      </c>
      <c r="B33" s="44">
        <v>1430083746</v>
      </c>
      <c r="C33" s="45" t="s">
        <v>36</v>
      </c>
      <c r="D33" s="45" t="s">
        <v>37</v>
      </c>
      <c r="E33" s="45" t="s">
        <v>127</v>
      </c>
      <c r="F33" s="45" t="s">
        <v>38</v>
      </c>
      <c r="G33" s="46">
        <v>3695.41</v>
      </c>
      <c r="H33" s="44">
        <v>1460288071</v>
      </c>
      <c r="I33" s="47">
        <v>0</v>
      </c>
      <c r="J33" s="46">
        <v>0</v>
      </c>
      <c r="K33" s="46">
        <v>0</v>
      </c>
      <c r="L33" s="46">
        <v>0.63</v>
      </c>
      <c r="M33" s="46">
        <v>7497.36</v>
      </c>
      <c r="N33" s="49" t="s">
        <v>141</v>
      </c>
      <c r="O33" s="14">
        <f t="shared" si="0"/>
        <v>45916.573171296295</v>
      </c>
      <c r="P33" s="19">
        <f t="shared" si="1"/>
        <v>45916.781504629631</v>
      </c>
      <c r="Q33" s="20" t="str">
        <f t="shared" si="2"/>
        <v>16/09/2025</v>
      </c>
      <c r="R33" s="13" t="str">
        <f t="shared" si="3"/>
        <v>18</v>
      </c>
      <c r="S33" s="13" t="str">
        <f t="shared" si="4"/>
        <v>Tue</v>
      </c>
    </row>
    <row r="34" spans="1:19" x14ac:dyDescent="0.25">
      <c r="A34" s="38">
        <v>45916.574502314812</v>
      </c>
      <c r="B34" s="39">
        <v>1430084301</v>
      </c>
      <c r="C34" s="40" t="s">
        <v>36</v>
      </c>
      <c r="D34" s="40" t="s">
        <v>44</v>
      </c>
      <c r="E34" s="40" t="s">
        <v>125</v>
      </c>
      <c r="F34" s="40" t="s">
        <v>38</v>
      </c>
      <c r="G34" s="41">
        <v>3695.54</v>
      </c>
      <c r="H34" s="39">
        <v>1460288716</v>
      </c>
      <c r="I34" s="42">
        <v>0</v>
      </c>
      <c r="J34" s="41">
        <v>0</v>
      </c>
      <c r="K34" s="41">
        <v>0</v>
      </c>
      <c r="L34" s="41">
        <v>0</v>
      </c>
      <c r="M34" s="41">
        <v>7497.36</v>
      </c>
      <c r="N34" s="48" t="s">
        <v>129</v>
      </c>
      <c r="O34" s="14">
        <f t="shared" si="0"/>
        <v>45916.574502314812</v>
      </c>
      <c r="P34" s="19">
        <f t="shared" si="1"/>
        <v>45916.782835648148</v>
      </c>
      <c r="Q34" s="20" t="str">
        <f t="shared" si="2"/>
        <v>16/09/2025</v>
      </c>
      <c r="R34" s="13" t="str">
        <f t="shared" si="3"/>
        <v>18</v>
      </c>
      <c r="S34" s="13" t="str">
        <f t="shared" si="4"/>
        <v>Tue</v>
      </c>
    </row>
    <row r="35" spans="1:19" x14ac:dyDescent="0.25">
      <c r="A35" s="43">
        <v>45916.586875000001</v>
      </c>
      <c r="B35" s="44">
        <v>1430091195</v>
      </c>
      <c r="C35" s="45" t="s">
        <v>36</v>
      </c>
      <c r="D35" s="45" t="s">
        <v>37</v>
      </c>
      <c r="E35" s="45" t="s">
        <v>127</v>
      </c>
      <c r="F35" s="45" t="s">
        <v>38</v>
      </c>
      <c r="G35" s="46">
        <v>3692.3</v>
      </c>
      <c r="H35" s="44">
        <v>1460295720</v>
      </c>
      <c r="I35" s="47">
        <v>0</v>
      </c>
      <c r="J35" s="46">
        <v>0</v>
      </c>
      <c r="K35" s="46">
        <v>0</v>
      </c>
      <c r="L35" s="46">
        <v>3.24</v>
      </c>
      <c r="M35" s="46">
        <v>7500.6</v>
      </c>
      <c r="N35" s="49" t="s">
        <v>142</v>
      </c>
      <c r="O35" s="14">
        <f t="shared" si="0"/>
        <v>45916.586875000001</v>
      </c>
      <c r="P35" s="19">
        <f t="shared" si="1"/>
        <v>45916.795208333337</v>
      </c>
      <c r="Q35" s="20" t="str">
        <f t="shared" si="2"/>
        <v>16/09/2025</v>
      </c>
      <c r="R35" s="13" t="str">
        <f t="shared" si="3"/>
        <v>19</v>
      </c>
      <c r="S35" s="13" t="str">
        <f t="shared" si="4"/>
        <v>Tue</v>
      </c>
    </row>
    <row r="36" spans="1:19" x14ac:dyDescent="0.25">
      <c r="A36" s="38">
        <v>45916.87431712963</v>
      </c>
      <c r="B36" s="39">
        <v>1430353266</v>
      </c>
      <c r="C36" s="40" t="s">
        <v>36</v>
      </c>
      <c r="D36" s="40" t="s">
        <v>44</v>
      </c>
      <c r="E36" s="40" t="s">
        <v>125</v>
      </c>
      <c r="F36" s="40" t="s">
        <v>38</v>
      </c>
      <c r="G36" s="41">
        <v>3687.27</v>
      </c>
      <c r="H36" s="39">
        <v>1460560668</v>
      </c>
      <c r="I36" s="42">
        <v>0</v>
      </c>
      <c r="J36" s="41">
        <v>0</v>
      </c>
      <c r="K36" s="41">
        <v>0</v>
      </c>
      <c r="L36" s="41">
        <v>0</v>
      </c>
      <c r="M36" s="41">
        <v>7500.6</v>
      </c>
      <c r="N36" s="48" t="s">
        <v>143</v>
      </c>
      <c r="O36" s="14">
        <f t="shared" si="0"/>
        <v>45916.87431712963</v>
      </c>
      <c r="P36" s="19">
        <f t="shared" si="1"/>
        <v>45917.082650462966</v>
      </c>
      <c r="Q36" s="20" t="str">
        <f t="shared" si="2"/>
        <v>17/09/2025</v>
      </c>
      <c r="R36" s="13" t="str">
        <f t="shared" si="3"/>
        <v>01</v>
      </c>
      <c r="S36" s="13" t="str">
        <f t="shared" si="4"/>
        <v>Wed</v>
      </c>
    </row>
    <row r="37" spans="1:19" x14ac:dyDescent="0.25">
      <c r="A37" s="43">
        <v>45916.897800925923</v>
      </c>
      <c r="B37" s="44">
        <v>1430358054</v>
      </c>
      <c r="C37" s="45" t="s">
        <v>36</v>
      </c>
      <c r="D37" s="45" t="s">
        <v>37</v>
      </c>
      <c r="E37" s="45" t="s">
        <v>125</v>
      </c>
      <c r="F37" s="45" t="s">
        <v>38</v>
      </c>
      <c r="G37" s="46">
        <v>3689.12</v>
      </c>
      <c r="H37" s="44">
        <v>1460565656</v>
      </c>
      <c r="I37" s="47">
        <v>0</v>
      </c>
      <c r="J37" s="46">
        <v>0</v>
      </c>
      <c r="K37" s="46">
        <v>0</v>
      </c>
      <c r="L37" s="46">
        <v>0</v>
      </c>
      <c r="M37" s="46">
        <v>7500.6</v>
      </c>
      <c r="N37" s="49" t="s">
        <v>126</v>
      </c>
      <c r="O37" s="14">
        <f t="shared" si="0"/>
        <v>45916.897800925923</v>
      </c>
      <c r="P37" s="19">
        <f t="shared" si="1"/>
        <v>45917.106134259258</v>
      </c>
      <c r="Q37" s="20" t="str">
        <f t="shared" si="2"/>
        <v>17/09/2025</v>
      </c>
      <c r="R37" s="13" t="str">
        <f t="shared" si="3"/>
        <v>02</v>
      </c>
      <c r="S37" s="13" t="str">
        <f t="shared" si="4"/>
        <v>Wed</v>
      </c>
    </row>
    <row r="38" spans="1:19" x14ac:dyDescent="0.25">
      <c r="A38" s="38">
        <v>45916.897812499999</v>
      </c>
      <c r="B38" s="39">
        <v>1430358057</v>
      </c>
      <c r="C38" s="40" t="s">
        <v>36</v>
      </c>
      <c r="D38" s="40" t="s">
        <v>37</v>
      </c>
      <c r="E38" s="40" t="s">
        <v>125</v>
      </c>
      <c r="F38" s="40" t="s">
        <v>38</v>
      </c>
      <c r="G38" s="41">
        <v>3689.18</v>
      </c>
      <c r="H38" s="39">
        <v>1460565658</v>
      </c>
      <c r="I38" s="42">
        <v>0</v>
      </c>
      <c r="J38" s="41">
        <v>0</v>
      </c>
      <c r="K38" s="41">
        <v>0</v>
      </c>
      <c r="L38" s="41">
        <v>0</v>
      </c>
      <c r="M38" s="41">
        <v>7500.6</v>
      </c>
      <c r="N38" s="48" t="s">
        <v>143</v>
      </c>
      <c r="O38" s="14">
        <f t="shared" si="0"/>
        <v>45916.897812499999</v>
      </c>
      <c r="P38" s="19">
        <f t="shared" si="1"/>
        <v>45917.106145833335</v>
      </c>
      <c r="Q38" s="20" t="str">
        <f t="shared" si="2"/>
        <v>17/09/2025</v>
      </c>
      <c r="R38" s="13" t="str">
        <f t="shared" si="3"/>
        <v>02</v>
      </c>
      <c r="S38" s="13" t="str">
        <f t="shared" si="4"/>
        <v>Wed</v>
      </c>
    </row>
    <row r="39" spans="1:19" x14ac:dyDescent="0.25">
      <c r="A39" s="43">
        <v>45916.901863425926</v>
      </c>
      <c r="B39" s="44">
        <v>1430358920</v>
      </c>
      <c r="C39" s="45" t="s">
        <v>36</v>
      </c>
      <c r="D39" s="45" t="s">
        <v>44</v>
      </c>
      <c r="E39" s="45" t="s">
        <v>127</v>
      </c>
      <c r="F39" s="45" t="s">
        <v>38</v>
      </c>
      <c r="G39" s="46">
        <v>3689.03</v>
      </c>
      <c r="H39" s="44">
        <v>1460566540</v>
      </c>
      <c r="I39" s="47">
        <v>0</v>
      </c>
      <c r="J39" s="46">
        <v>0</v>
      </c>
      <c r="K39" s="46">
        <v>0</v>
      </c>
      <c r="L39" s="46">
        <v>-0.09</v>
      </c>
      <c r="M39" s="46">
        <v>7500.51</v>
      </c>
      <c r="N39" s="49"/>
      <c r="O39" s="14">
        <f t="shared" si="0"/>
        <v>45916.901863425926</v>
      </c>
      <c r="P39" s="19">
        <f t="shared" si="1"/>
        <v>45917.110196759262</v>
      </c>
      <c r="Q39" s="20" t="str">
        <f t="shared" si="2"/>
        <v>17/09/2025</v>
      </c>
      <c r="R39" s="13" t="str">
        <f t="shared" si="3"/>
        <v>02</v>
      </c>
      <c r="S39" s="13" t="str">
        <f t="shared" si="4"/>
        <v>Wed</v>
      </c>
    </row>
    <row r="40" spans="1:19" x14ac:dyDescent="0.25">
      <c r="A40" s="38">
        <v>45916.901875000003</v>
      </c>
      <c r="B40" s="39">
        <v>1430358923</v>
      </c>
      <c r="C40" s="40" t="s">
        <v>36</v>
      </c>
      <c r="D40" s="40" t="s">
        <v>37</v>
      </c>
      <c r="E40" s="40" t="s">
        <v>127</v>
      </c>
      <c r="F40" s="40" t="s">
        <v>38</v>
      </c>
      <c r="G40" s="41">
        <v>3689.18</v>
      </c>
      <c r="H40" s="39">
        <v>1460566542</v>
      </c>
      <c r="I40" s="42">
        <v>0</v>
      </c>
      <c r="J40" s="41">
        <v>0</v>
      </c>
      <c r="K40" s="41">
        <v>0</v>
      </c>
      <c r="L40" s="41">
        <v>-1.91</v>
      </c>
      <c r="M40" s="41">
        <v>7498.6</v>
      </c>
      <c r="N40" s="48"/>
      <c r="O40" s="14">
        <f t="shared" si="0"/>
        <v>45916.901875000003</v>
      </c>
      <c r="P40" s="19">
        <f t="shared" si="1"/>
        <v>45917.110208333339</v>
      </c>
      <c r="Q40" s="20" t="str">
        <f t="shared" si="2"/>
        <v>17/09/2025</v>
      </c>
      <c r="R40" s="13" t="str">
        <f t="shared" si="3"/>
        <v>02</v>
      </c>
      <c r="S40" s="13" t="str">
        <f t="shared" si="4"/>
        <v>Wed</v>
      </c>
    </row>
    <row r="41" spans="1:19" x14ac:dyDescent="0.25">
      <c r="A41" s="43">
        <v>45916.901886574073</v>
      </c>
      <c r="B41" s="44">
        <v>1430358925</v>
      </c>
      <c r="C41" s="45" t="s">
        <v>36</v>
      </c>
      <c r="D41" s="45" t="s">
        <v>44</v>
      </c>
      <c r="E41" s="45" t="s">
        <v>127</v>
      </c>
      <c r="F41" s="45" t="s">
        <v>38</v>
      </c>
      <c r="G41" s="46">
        <v>3688.99</v>
      </c>
      <c r="H41" s="44">
        <v>1460566544</v>
      </c>
      <c r="I41" s="47">
        <v>0</v>
      </c>
      <c r="J41" s="46">
        <v>0</v>
      </c>
      <c r="K41" s="46">
        <v>0</v>
      </c>
      <c r="L41" s="46">
        <v>-0.19</v>
      </c>
      <c r="M41" s="46">
        <v>7498.41</v>
      </c>
      <c r="N41" s="49"/>
      <c r="O41" s="14">
        <f t="shared" si="0"/>
        <v>45916.901886574073</v>
      </c>
      <c r="P41" s="19">
        <f t="shared" si="1"/>
        <v>45917.110219907408</v>
      </c>
      <c r="Q41" s="20" t="str">
        <f t="shared" si="2"/>
        <v>17/09/2025</v>
      </c>
      <c r="R41" s="13" t="str">
        <f t="shared" si="3"/>
        <v>02</v>
      </c>
      <c r="S41" s="13" t="str">
        <f t="shared" si="4"/>
        <v>Wed</v>
      </c>
    </row>
    <row r="42" spans="1:19" x14ac:dyDescent="0.25">
      <c r="A42" s="38">
        <v>45916.901967592596</v>
      </c>
      <c r="B42" s="39">
        <v>1430358938</v>
      </c>
      <c r="C42" s="40" t="s">
        <v>36</v>
      </c>
      <c r="D42" s="40" t="s">
        <v>37</v>
      </c>
      <c r="E42" s="40" t="s">
        <v>125</v>
      </c>
      <c r="F42" s="40" t="s">
        <v>38</v>
      </c>
      <c r="G42" s="41">
        <v>3689.19</v>
      </c>
      <c r="H42" s="39">
        <v>1460566557</v>
      </c>
      <c r="I42" s="42">
        <v>0</v>
      </c>
      <c r="J42" s="41">
        <v>0</v>
      </c>
      <c r="K42" s="41">
        <v>0</v>
      </c>
      <c r="L42" s="41">
        <v>0</v>
      </c>
      <c r="M42" s="41">
        <v>7498.41</v>
      </c>
      <c r="N42" s="48" t="s">
        <v>126</v>
      </c>
      <c r="O42" s="14">
        <f t="shared" si="0"/>
        <v>45916.901967592596</v>
      </c>
      <c r="P42" s="19">
        <f t="shared" si="1"/>
        <v>45917.110300925931</v>
      </c>
      <c r="Q42" s="20" t="str">
        <f t="shared" si="2"/>
        <v>17/09/2025</v>
      </c>
      <c r="R42" s="13" t="str">
        <f t="shared" si="3"/>
        <v>02</v>
      </c>
      <c r="S42" s="13" t="str">
        <f t="shared" si="4"/>
        <v>Wed</v>
      </c>
    </row>
    <row r="43" spans="1:19" x14ac:dyDescent="0.25">
      <c r="A43" s="43">
        <v>45916.901979166665</v>
      </c>
      <c r="B43" s="44">
        <v>1430358939</v>
      </c>
      <c r="C43" s="45" t="s">
        <v>36</v>
      </c>
      <c r="D43" s="45" t="s">
        <v>37</v>
      </c>
      <c r="E43" s="45" t="s">
        <v>125</v>
      </c>
      <c r="F43" s="45" t="s">
        <v>38</v>
      </c>
      <c r="G43" s="46">
        <v>3689.19</v>
      </c>
      <c r="H43" s="44">
        <v>1460566558</v>
      </c>
      <c r="I43" s="47">
        <v>0</v>
      </c>
      <c r="J43" s="46">
        <v>0</v>
      </c>
      <c r="K43" s="46">
        <v>0</v>
      </c>
      <c r="L43" s="46">
        <v>0</v>
      </c>
      <c r="M43" s="46">
        <v>7498.41</v>
      </c>
      <c r="N43" s="49" t="s">
        <v>143</v>
      </c>
      <c r="O43" s="14">
        <f t="shared" si="0"/>
        <v>45916.901979166665</v>
      </c>
      <c r="P43" s="19">
        <f t="shared" si="1"/>
        <v>45917.110312500001</v>
      </c>
      <c r="Q43" s="20" t="str">
        <f t="shared" si="2"/>
        <v>17/09/2025</v>
      </c>
      <c r="R43" s="13" t="str">
        <f t="shared" si="3"/>
        <v>02</v>
      </c>
      <c r="S43" s="13" t="str">
        <f t="shared" si="4"/>
        <v>Wed</v>
      </c>
    </row>
    <row r="44" spans="1:19" x14ac:dyDescent="0.25">
      <c r="A44" s="38">
        <v>45916.902083333334</v>
      </c>
      <c r="B44" s="39">
        <v>1430358967</v>
      </c>
      <c r="C44" s="40" t="s">
        <v>36</v>
      </c>
      <c r="D44" s="40" t="s">
        <v>37</v>
      </c>
      <c r="E44" s="40" t="s">
        <v>125</v>
      </c>
      <c r="F44" s="40" t="s">
        <v>38</v>
      </c>
      <c r="G44" s="41">
        <v>3689.14</v>
      </c>
      <c r="H44" s="39">
        <v>1460566586</v>
      </c>
      <c r="I44" s="42">
        <v>0</v>
      </c>
      <c r="J44" s="41">
        <v>0</v>
      </c>
      <c r="K44" s="41">
        <v>0</v>
      </c>
      <c r="L44" s="41">
        <v>0</v>
      </c>
      <c r="M44" s="41">
        <v>7498.41</v>
      </c>
      <c r="N44" s="48" t="s">
        <v>144</v>
      </c>
      <c r="O44" s="14">
        <f t="shared" si="0"/>
        <v>45916.902083333334</v>
      </c>
      <c r="P44" s="19">
        <f t="shared" si="1"/>
        <v>45917.11041666667</v>
      </c>
      <c r="Q44" s="20" t="str">
        <f t="shared" si="2"/>
        <v>17/09/2025</v>
      </c>
      <c r="R44" s="13" t="str">
        <f t="shared" si="3"/>
        <v>02</v>
      </c>
      <c r="S44" s="13" t="str">
        <f t="shared" si="4"/>
        <v>Wed</v>
      </c>
    </row>
    <row r="45" spans="1:19" x14ac:dyDescent="0.25">
      <c r="A45" s="43">
        <v>45916.917002314818</v>
      </c>
      <c r="B45" s="44">
        <v>1430362068</v>
      </c>
      <c r="C45" s="45" t="s">
        <v>36</v>
      </c>
      <c r="D45" s="45" t="s">
        <v>44</v>
      </c>
      <c r="E45" s="45" t="s">
        <v>127</v>
      </c>
      <c r="F45" s="45" t="s">
        <v>38</v>
      </c>
      <c r="G45" s="46">
        <v>3690.12</v>
      </c>
      <c r="H45" s="44">
        <v>1460569756</v>
      </c>
      <c r="I45" s="47">
        <v>0</v>
      </c>
      <c r="J45" s="46">
        <v>0</v>
      </c>
      <c r="K45" s="46">
        <v>0</v>
      </c>
      <c r="L45" s="46">
        <v>0.93</v>
      </c>
      <c r="M45" s="46">
        <v>7499.34</v>
      </c>
      <c r="N45" s="49" t="s">
        <v>145</v>
      </c>
      <c r="O45" s="14">
        <f t="shared" si="0"/>
        <v>45916.917002314818</v>
      </c>
      <c r="P45" s="19">
        <f t="shared" si="1"/>
        <v>45917.125335648154</v>
      </c>
      <c r="Q45" s="20" t="str">
        <f t="shared" si="2"/>
        <v>17/09/2025</v>
      </c>
      <c r="R45" s="13" t="str">
        <f t="shared" si="3"/>
        <v>03</v>
      </c>
      <c r="S45" s="13" t="str">
        <f t="shared" si="4"/>
        <v>Wed</v>
      </c>
    </row>
    <row r="46" spans="1:19" x14ac:dyDescent="0.25">
      <c r="A46" s="38">
        <v>45916.917002314818</v>
      </c>
      <c r="B46" s="39">
        <v>1430362069</v>
      </c>
      <c r="C46" s="40" t="s">
        <v>36</v>
      </c>
      <c r="D46" s="40" t="s">
        <v>44</v>
      </c>
      <c r="E46" s="40" t="s">
        <v>127</v>
      </c>
      <c r="F46" s="40" t="s">
        <v>38</v>
      </c>
      <c r="G46" s="41">
        <v>3690.12</v>
      </c>
      <c r="H46" s="39">
        <v>1460569757</v>
      </c>
      <c r="I46" s="42">
        <v>0</v>
      </c>
      <c r="J46" s="41">
        <v>0</v>
      </c>
      <c r="K46" s="41">
        <v>0</v>
      </c>
      <c r="L46" s="41">
        <v>0.93</v>
      </c>
      <c r="M46" s="41">
        <v>7500.27</v>
      </c>
      <c r="N46" s="48" t="s">
        <v>145</v>
      </c>
      <c r="O46" s="14">
        <f t="shared" si="0"/>
        <v>45916.917002314818</v>
      </c>
      <c r="P46" s="19">
        <f t="shared" si="1"/>
        <v>45917.125335648154</v>
      </c>
      <c r="Q46" s="20" t="str">
        <f t="shared" si="2"/>
        <v>17/09/2025</v>
      </c>
      <c r="R46" s="13" t="str">
        <f t="shared" si="3"/>
        <v>03</v>
      </c>
      <c r="S46" s="13" t="str">
        <f t="shared" si="4"/>
        <v>Wed</v>
      </c>
    </row>
    <row r="47" spans="1:19" x14ac:dyDescent="0.25">
      <c r="A47" s="43">
        <v>45916.917002314818</v>
      </c>
      <c r="B47" s="44">
        <v>1430362070</v>
      </c>
      <c r="C47" s="45" t="s">
        <v>36</v>
      </c>
      <c r="D47" s="45" t="s">
        <v>44</v>
      </c>
      <c r="E47" s="45" t="s">
        <v>127</v>
      </c>
      <c r="F47" s="45" t="s">
        <v>38</v>
      </c>
      <c r="G47" s="46">
        <v>3690.12</v>
      </c>
      <c r="H47" s="44">
        <v>1460569758</v>
      </c>
      <c r="I47" s="47">
        <v>0</v>
      </c>
      <c r="J47" s="46">
        <v>0</v>
      </c>
      <c r="K47" s="46">
        <v>0</v>
      </c>
      <c r="L47" s="46">
        <v>0.98</v>
      </c>
      <c r="M47" s="46">
        <v>7501.25</v>
      </c>
      <c r="N47" s="49" t="s">
        <v>145</v>
      </c>
      <c r="O47" s="14">
        <f t="shared" si="0"/>
        <v>45916.917002314818</v>
      </c>
      <c r="P47" s="19">
        <f t="shared" si="1"/>
        <v>45917.125335648154</v>
      </c>
      <c r="Q47" s="20" t="str">
        <f t="shared" si="2"/>
        <v>17/09/2025</v>
      </c>
      <c r="R47" s="13" t="str">
        <f t="shared" si="3"/>
        <v>03</v>
      </c>
      <c r="S47" s="13" t="str">
        <f t="shared" si="4"/>
        <v>Wed</v>
      </c>
    </row>
    <row r="48" spans="1:19" x14ac:dyDescent="0.25">
      <c r="A48" s="38">
        <v>45916.925000000003</v>
      </c>
      <c r="B48" s="39">
        <v>1430363172</v>
      </c>
      <c r="C48" s="40" t="s">
        <v>36</v>
      </c>
      <c r="D48" s="40" t="s">
        <v>37</v>
      </c>
      <c r="E48" s="40" t="s">
        <v>125</v>
      </c>
      <c r="F48" s="40" t="s">
        <v>38</v>
      </c>
      <c r="G48" s="41">
        <v>3690.57</v>
      </c>
      <c r="H48" s="39">
        <v>1460570925</v>
      </c>
      <c r="I48" s="42">
        <v>0</v>
      </c>
      <c r="J48" s="41">
        <v>0</v>
      </c>
      <c r="K48" s="41">
        <v>0</v>
      </c>
      <c r="L48" s="41">
        <v>0</v>
      </c>
      <c r="M48" s="41">
        <v>7501.25</v>
      </c>
      <c r="N48" s="48" t="s">
        <v>144</v>
      </c>
      <c r="O48" s="14">
        <f t="shared" si="0"/>
        <v>45916.925000000003</v>
      </c>
      <c r="P48" s="19">
        <f t="shared" si="1"/>
        <v>45917.133333333339</v>
      </c>
      <c r="Q48" s="20" t="str">
        <f t="shared" si="2"/>
        <v>17/09/2025</v>
      </c>
      <c r="R48" s="13" t="str">
        <f t="shared" si="3"/>
        <v>03</v>
      </c>
      <c r="S48" s="13" t="str">
        <f t="shared" si="4"/>
        <v>Wed</v>
      </c>
    </row>
    <row r="49" spans="1:19" x14ac:dyDescent="0.25">
      <c r="A49" s="43">
        <v>45916.925011574072</v>
      </c>
      <c r="B49" s="44">
        <v>1430363173</v>
      </c>
      <c r="C49" s="45" t="s">
        <v>36</v>
      </c>
      <c r="D49" s="45" t="s">
        <v>37</v>
      </c>
      <c r="E49" s="45" t="s">
        <v>125</v>
      </c>
      <c r="F49" s="45" t="s">
        <v>38</v>
      </c>
      <c r="G49" s="46">
        <v>3690.57</v>
      </c>
      <c r="H49" s="44">
        <v>1460570926</v>
      </c>
      <c r="I49" s="47">
        <v>0</v>
      </c>
      <c r="J49" s="46">
        <v>0</v>
      </c>
      <c r="K49" s="46">
        <v>0</v>
      </c>
      <c r="L49" s="46">
        <v>0</v>
      </c>
      <c r="M49" s="46">
        <v>7501.25</v>
      </c>
      <c r="N49" s="49" t="s">
        <v>143</v>
      </c>
      <c r="O49" s="14">
        <f t="shared" si="0"/>
        <v>45916.925011574072</v>
      </c>
      <c r="P49" s="19">
        <f t="shared" si="1"/>
        <v>45917.133344907408</v>
      </c>
      <c r="Q49" s="20" t="str">
        <f t="shared" si="2"/>
        <v>17/09/2025</v>
      </c>
      <c r="R49" s="13" t="str">
        <f t="shared" si="3"/>
        <v>03</v>
      </c>
      <c r="S49" s="13" t="str">
        <f t="shared" si="4"/>
        <v>Wed</v>
      </c>
    </row>
    <row r="50" spans="1:19" x14ac:dyDescent="0.25">
      <c r="A50" s="38">
        <v>45916.925011574072</v>
      </c>
      <c r="B50" s="39">
        <v>1430363174</v>
      </c>
      <c r="C50" s="40" t="s">
        <v>36</v>
      </c>
      <c r="D50" s="40" t="s">
        <v>37</v>
      </c>
      <c r="E50" s="40" t="s">
        <v>125</v>
      </c>
      <c r="F50" s="40" t="s">
        <v>38</v>
      </c>
      <c r="G50" s="41">
        <v>3690.57</v>
      </c>
      <c r="H50" s="39">
        <v>1460570927</v>
      </c>
      <c r="I50" s="42">
        <v>0</v>
      </c>
      <c r="J50" s="41">
        <v>0</v>
      </c>
      <c r="K50" s="41">
        <v>0</v>
      </c>
      <c r="L50" s="41">
        <v>0</v>
      </c>
      <c r="M50" s="41">
        <v>7501.25</v>
      </c>
      <c r="N50" s="48" t="s">
        <v>126</v>
      </c>
      <c r="O50" s="14">
        <f t="shared" si="0"/>
        <v>45916.925011574072</v>
      </c>
      <c r="P50" s="19">
        <f t="shared" si="1"/>
        <v>45917.133344907408</v>
      </c>
      <c r="Q50" s="20" t="str">
        <f t="shared" si="2"/>
        <v>17/09/2025</v>
      </c>
      <c r="R50" s="13" t="str">
        <f t="shared" si="3"/>
        <v>03</v>
      </c>
      <c r="S50" s="13" t="str">
        <f t="shared" si="4"/>
        <v>Wed</v>
      </c>
    </row>
    <row r="51" spans="1:19" x14ac:dyDescent="0.25">
      <c r="A51" s="43">
        <v>45916.937013888892</v>
      </c>
      <c r="B51" s="44">
        <v>1430364420</v>
      </c>
      <c r="C51" s="45" t="s">
        <v>36</v>
      </c>
      <c r="D51" s="45" t="s">
        <v>44</v>
      </c>
      <c r="E51" s="45" t="s">
        <v>127</v>
      </c>
      <c r="F51" s="45" t="s">
        <v>38</v>
      </c>
      <c r="G51" s="46">
        <v>3689.02</v>
      </c>
      <c r="H51" s="44">
        <v>1460572217</v>
      </c>
      <c r="I51" s="47">
        <v>0</v>
      </c>
      <c r="J51" s="46">
        <v>0</v>
      </c>
      <c r="K51" s="46">
        <v>0</v>
      </c>
      <c r="L51" s="46">
        <v>-1.55</v>
      </c>
      <c r="M51" s="46">
        <v>7499.7</v>
      </c>
      <c r="N51" s="49" t="s">
        <v>146</v>
      </c>
      <c r="O51" s="14">
        <f t="shared" si="0"/>
        <v>45916.937013888892</v>
      </c>
      <c r="P51" s="19">
        <f t="shared" si="1"/>
        <v>45917.145347222227</v>
      </c>
      <c r="Q51" s="20" t="str">
        <f t="shared" si="2"/>
        <v>17/09/2025</v>
      </c>
      <c r="R51" s="13" t="str">
        <f t="shared" si="3"/>
        <v>03</v>
      </c>
      <c r="S51" s="13" t="str">
        <f t="shared" si="4"/>
        <v>Wed</v>
      </c>
    </row>
    <row r="52" spans="1:19" x14ac:dyDescent="0.25">
      <c r="A52" s="38">
        <v>45916.937013888892</v>
      </c>
      <c r="B52" s="39">
        <v>1430364422</v>
      </c>
      <c r="C52" s="40" t="s">
        <v>36</v>
      </c>
      <c r="D52" s="40" t="s">
        <v>44</v>
      </c>
      <c r="E52" s="40" t="s">
        <v>127</v>
      </c>
      <c r="F52" s="40" t="s">
        <v>38</v>
      </c>
      <c r="G52" s="41">
        <v>3689.02</v>
      </c>
      <c r="H52" s="39">
        <v>1460572218</v>
      </c>
      <c r="I52" s="42">
        <v>0</v>
      </c>
      <c r="J52" s="41">
        <v>0</v>
      </c>
      <c r="K52" s="41">
        <v>0</v>
      </c>
      <c r="L52" s="41">
        <v>-1.55</v>
      </c>
      <c r="M52" s="41">
        <v>7498.15</v>
      </c>
      <c r="N52" s="48" t="s">
        <v>146</v>
      </c>
      <c r="O52" s="14">
        <f t="shared" si="0"/>
        <v>45916.937013888892</v>
      </c>
      <c r="P52" s="19">
        <f t="shared" si="1"/>
        <v>45917.145347222227</v>
      </c>
      <c r="Q52" s="20" t="str">
        <f t="shared" si="2"/>
        <v>17/09/2025</v>
      </c>
      <c r="R52" s="13" t="str">
        <f t="shared" si="3"/>
        <v>03</v>
      </c>
      <c r="S52" s="13" t="str">
        <f t="shared" si="4"/>
        <v>Wed</v>
      </c>
    </row>
    <row r="53" spans="1:19" x14ac:dyDescent="0.25">
      <c r="A53" s="43">
        <v>45916.939351851855</v>
      </c>
      <c r="B53" s="44">
        <v>1430364696</v>
      </c>
      <c r="C53" s="45" t="s">
        <v>36</v>
      </c>
      <c r="D53" s="45" t="s">
        <v>44</v>
      </c>
      <c r="E53" s="45" t="s">
        <v>125</v>
      </c>
      <c r="F53" s="45" t="s">
        <v>38</v>
      </c>
      <c r="G53" s="46">
        <v>3689.32</v>
      </c>
      <c r="H53" s="44">
        <v>1460572515</v>
      </c>
      <c r="I53" s="47">
        <v>0</v>
      </c>
      <c r="J53" s="46">
        <v>0</v>
      </c>
      <c r="K53" s="46">
        <v>0</v>
      </c>
      <c r="L53" s="46">
        <v>0</v>
      </c>
      <c r="M53" s="46">
        <v>7498.15</v>
      </c>
      <c r="N53" s="49" t="s">
        <v>144</v>
      </c>
      <c r="O53" s="14">
        <f t="shared" si="0"/>
        <v>45916.939351851855</v>
      </c>
      <c r="P53" s="19">
        <f t="shared" si="1"/>
        <v>45917.147685185191</v>
      </c>
      <c r="Q53" s="20" t="str">
        <f t="shared" si="2"/>
        <v>17/09/2025</v>
      </c>
      <c r="R53" s="13" t="str">
        <f t="shared" si="3"/>
        <v>03</v>
      </c>
      <c r="S53" s="13" t="str">
        <f t="shared" si="4"/>
        <v>Wed</v>
      </c>
    </row>
    <row r="54" spans="1:19" x14ac:dyDescent="0.25">
      <c r="A54" s="38">
        <v>45916.946979166663</v>
      </c>
      <c r="B54" s="39">
        <v>1430365769</v>
      </c>
      <c r="C54" s="40" t="s">
        <v>36</v>
      </c>
      <c r="D54" s="40" t="s">
        <v>37</v>
      </c>
      <c r="E54" s="40" t="s">
        <v>127</v>
      </c>
      <c r="F54" s="40" t="s">
        <v>38</v>
      </c>
      <c r="G54" s="41">
        <v>3688.87</v>
      </c>
      <c r="H54" s="39">
        <v>1460573635</v>
      </c>
      <c r="I54" s="42">
        <v>0</v>
      </c>
      <c r="J54" s="41">
        <v>0</v>
      </c>
      <c r="K54" s="41">
        <v>0</v>
      </c>
      <c r="L54" s="41">
        <v>0.45</v>
      </c>
      <c r="M54" s="41">
        <v>7498.6</v>
      </c>
      <c r="N54" s="48" t="s">
        <v>147</v>
      </c>
      <c r="O54" s="14">
        <f t="shared" si="0"/>
        <v>45916.946979166663</v>
      </c>
      <c r="P54" s="19">
        <f t="shared" si="1"/>
        <v>45917.155312499999</v>
      </c>
      <c r="Q54" s="20" t="str">
        <f t="shared" si="2"/>
        <v>17/09/2025</v>
      </c>
      <c r="R54" s="13" t="str">
        <f t="shared" si="3"/>
        <v>03</v>
      </c>
      <c r="S54" s="13" t="str">
        <f t="shared" si="4"/>
        <v>Wed</v>
      </c>
    </row>
    <row r="55" spans="1:19" x14ac:dyDescent="0.25">
      <c r="A55" s="43">
        <v>45916.94699074074</v>
      </c>
      <c r="B55" s="44">
        <v>1430365773</v>
      </c>
      <c r="C55" s="45" t="s">
        <v>36</v>
      </c>
      <c r="D55" s="45" t="s">
        <v>44</v>
      </c>
      <c r="E55" s="45" t="s">
        <v>125</v>
      </c>
      <c r="F55" s="45" t="s">
        <v>38</v>
      </c>
      <c r="G55" s="46">
        <v>3688.64</v>
      </c>
      <c r="H55" s="44">
        <v>1460573640</v>
      </c>
      <c r="I55" s="47">
        <v>0</v>
      </c>
      <c r="J55" s="46">
        <v>0</v>
      </c>
      <c r="K55" s="46">
        <v>0</v>
      </c>
      <c r="L55" s="46">
        <v>0</v>
      </c>
      <c r="M55" s="46">
        <v>7498.6</v>
      </c>
      <c r="N55" s="49" t="s">
        <v>144</v>
      </c>
      <c r="O55" s="14">
        <f t="shared" si="0"/>
        <v>45916.94699074074</v>
      </c>
      <c r="P55" s="19">
        <f t="shared" si="1"/>
        <v>45917.155324074076</v>
      </c>
      <c r="Q55" s="20" t="str">
        <f t="shared" si="2"/>
        <v>17/09/2025</v>
      </c>
      <c r="R55" s="13" t="str">
        <f t="shared" si="3"/>
        <v>03</v>
      </c>
      <c r="S55" s="13" t="str">
        <f t="shared" si="4"/>
        <v>Wed</v>
      </c>
    </row>
    <row r="56" spans="1:19" x14ac:dyDescent="0.25">
      <c r="A56" s="38">
        <v>45916.948854166665</v>
      </c>
      <c r="B56" s="39">
        <v>1430366062</v>
      </c>
      <c r="C56" s="40" t="s">
        <v>36</v>
      </c>
      <c r="D56" s="40" t="s">
        <v>37</v>
      </c>
      <c r="E56" s="40" t="s">
        <v>127</v>
      </c>
      <c r="F56" s="40" t="s">
        <v>38</v>
      </c>
      <c r="G56" s="41">
        <v>3690.17</v>
      </c>
      <c r="H56" s="39">
        <v>1460573935</v>
      </c>
      <c r="I56" s="42">
        <v>0</v>
      </c>
      <c r="J56" s="41">
        <v>0</v>
      </c>
      <c r="K56" s="41">
        <v>0</v>
      </c>
      <c r="L56" s="41">
        <v>-1.53</v>
      </c>
      <c r="M56" s="41">
        <v>7497.07</v>
      </c>
      <c r="N56" s="48" t="s">
        <v>148</v>
      </c>
      <c r="O56" s="14">
        <f t="shared" si="0"/>
        <v>45916.948854166665</v>
      </c>
      <c r="P56" s="19">
        <f t="shared" si="1"/>
        <v>45917.157187500001</v>
      </c>
      <c r="Q56" s="20" t="str">
        <f t="shared" si="2"/>
        <v>17/09/2025</v>
      </c>
      <c r="R56" s="13" t="str">
        <f t="shared" si="3"/>
        <v>03</v>
      </c>
      <c r="S56" s="13" t="str">
        <f t="shared" si="4"/>
        <v>Wed</v>
      </c>
    </row>
    <row r="57" spans="1:19" x14ac:dyDescent="0.25">
      <c r="A57" s="43">
        <v>45916.95208333333</v>
      </c>
      <c r="B57" s="44">
        <v>1430366612</v>
      </c>
      <c r="C57" s="45" t="s">
        <v>36</v>
      </c>
      <c r="D57" s="45" t="s">
        <v>37</v>
      </c>
      <c r="E57" s="45" t="s">
        <v>125</v>
      </c>
      <c r="F57" s="45" t="s">
        <v>38</v>
      </c>
      <c r="G57" s="46">
        <v>3690.35</v>
      </c>
      <c r="H57" s="44">
        <v>1460574504</v>
      </c>
      <c r="I57" s="47">
        <v>0</v>
      </c>
      <c r="J57" s="46">
        <v>0</v>
      </c>
      <c r="K57" s="46">
        <v>0</v>
      </c>
      <c r="L57" s="46">
        <v>0</v>
      </c>
      <c r="M57" s="46">
        <v>7497.07</v>
      </c>
      <c r="N57" s="49" t="s">
        <v>144</v>
      </c>
      <c r="O57" s="14">
        <f t="shared" si="0"/>
        <v>45916.95208333333</v>
      </c>
      <c r="P57" s="19">
        <f t="shared" si="1"/>
        <v>45917.160416666666</v>
      </c>
      <c r="Q57" s="20" t="str">
        <f t="shared" si="2"/>
        <v>17/09/2025</v>
      </c>
      <c r="R57" s="13" t="str">
        <f t="shared" si="3"/>
        <v>03</v>
      </c>
      <c r="S57" s="13" t="str">
        <f t="shared" si="4"/>
        <v>Wed</v>
      </c>
    </row>
    <row r="58" spans="1:19" x14ac:dyDescent="0.25">
      <c r="A58" s="38">
        <v>45916.95208333333</v>
      </c>
      <c r="B58" s="39">
        <v>1430366613</v>
      </c>
      <c r="C58" s="40" t="s">
        <v>36</v>
      </c>
      <c r="D58" s="40" t="s">
        <v>37</v>
      </c>
      <c r="E58" s="40" t="s">
        <v>125</v>
      </c>
      <c r="F58" s="40" t="s">
        <v>38</v>
      </c>
      <c r="G58" s="41">
        <v>3690.34</v>
      </c>
      <c r="H58" s="39">
        <v>1460574505</v>
      </c>
      <c r="I58" s="42">
        <v>0</v>
      </c>
      <c r="J58" s="41">
        <v>0</v>
      </c>
      <c r="K58" s="41">
        <v>0</v>
      </c>
      <c r="L58" s="41">
        <v>0</v>
      </c>
      <c r="M58" s="41">
        <v>7497.07</v>
      </c>
      <c r="N58" s="48" t="s">
        <v>126</v>
      </c>
      <c r="O58" s="14">
        <f t="shared" si="0"/>
        <v>45916.95208333333</v>
      </c>
      <c r="P58" s="19">
        <f t="shared" si="1"/>
        <v>45917.160416666666</v>
      </c>
      <c r="Q58" s="20" t="str">
        <f t="shared" si="2"/>
        <v>17/09/2025</v>
      </c>
      <c r="R58" s="13" t="str">
        <f t="shared" si="3"/>
        <v>03</v>
      </c>
      <c r="S58" s="13" t="str">
        <f t="shared" si="4"/>
        <v>Wed</v>
      </c>
    </row>
    <row r="59" spans="1:19" x14ac:dyDescent="0.25">
      <c r="A59" s="43">
        <v>45916.973460648151</v>
      </c>
      <c r="B59" s="44">
        <v>1430370333</v>
      </c>
      <c r="C59" s="45" t="s">
        <v>36</v>
      </c>
      <c r="D59" s="45" t="s">
        <v>44</v>
      </c>
      <c r="E59" s="45" t="s">
        <v>127</v>
      </c>
      <c r="F59" s="45" t="s">
        <v>38</v>
      </c>
      <c r="G59" s="46">
        <v>3692.37</v>
      </c>
      <c r="H59" s="44">
        <v>1460578356</v>
      </c>
      <c r="I59" s="47">
        <v>0</v>
      </c>
      <c r="J59" s="46">
        <v>0</v>
      </c>
      <c r="K59" s="46">
        <v>0</v>
      </c>
      <c r="L59" s="46">
        <v>1.8</v>
      </c>
      <c r="M59" s="46">
        <v>7498.87</v>
      </c>
      <c r="N59" s="49" t="s">
        <v>149</v>
      </c>
      <c r="O59" s="14">
        <f t="shared" si="0"/>
        <v>45916.973460648151</v>
      </c>
      <c r="P59" s="19">
        <f t="shared" si="1"/>
        <v>45917.181793981486</v>
      </c>
      <c r="Q59" s="20" t="str">
        <f t="shared" si="2"/>
        <v>17/09/2025</v>
      </c>
      <c r="R59" s="13" t="str">
        <f t="shared" si="3"/>
        <v>04</v>
      </c>
      <c r="S59" s="13" t="str">
        <f t="shared" si="4"/>
        <v>Wed</v>
      </c>
    </row>
    <row r="60" spans="1:19" x14ac:dyDescent="0.25">
      <c r="A60" s="38">
        <v>45916.973460648151</v>
      </c>
      <c r="B60" s="39">
        <v>1430370334</v>
      </c>
      <c r="C60" s="40" t="s">
        <v>36</v>
      </c>
      <c r="D60" s="40" t="s">
        <v>44</v>
      </c>
      <c r="E60" s="40" t="s">
        <v>127</v>
      </c>
      <c r="F60" s="40" t="s">
        <v>38</v>
      </c>
      <c r="G60" s="41">
        <v>3692.37</v>
      </c>
      <c r="H60" s="39">
        <v>1460578357</v>
      </c>
      <c r="I60" s="42">
        <v>0</v>
      </c>
      <c r="J60" s="41">
        <v>0</v>
      </c>
      <c r="K60" s="41">
        <v>0</v>
      </c>
      <c r="L60" s="41">
        <v>2.02</v>
      </c>
      <c r="M60" s="41">
        <v>7500.89</v>
      </c>
      <c r="N60" s="48" t="s">
        <v>150</v>
      </c>
      <c r="O60" s="14">
        <f t="shared" si="0"/>
        <v>45916.973460648151</v>
      </c>
      <c r="P60" s="19">
        <f t="shared" si="1"/>
        <v>45917.181793981486</v>
      </c>
      <c r="Q60" s="20" t="str">
        <f t="shared" si="2"/>
        <v>17/09/2025</v>
      </c>
      <c r="R60" s="13" t="str">
        <f t="shared" si="3"/>
        <v>04</v>
      </c>
      <c r="S60" s="13" t="str">
        <f t="shared" si="4"/>
        <v>Wed</v>
      </c>
    </row>
    <row r="61" spans="1:19" x14ac:dyDescent="0.25">
      <c r="A61" s="43">
        <v>45916.973460648151</v>
      </c>
      <c r="B61" s="44">
        <v>1430370335</v>
      </c>
      <c r="C61" s="45" t="s">
        <v>36</v>
      </c>
      <c r="D61" s="45" t="s">
        <v>44</v>
      </c>
      <c r="E61" s="45" t="s">
        <v>127</v>
      </c>
      <c r="F61" s="45" t="s">
        <v>38</v>
      </c>
      <c r="G61" s="46">
        <v>3692.37</v>
      </c>
      <c r="H61" s="44">
        <v>1460578358</v>
      </c>
      <c r="I61" s="47">
        <v>0</v>
      </c>
      <c r="J61" s="46">
        <v>0</v>
      </c>
      <c r="K61" s="46">
        <v>0</v>
      </c>
      <c r="L61" s="46">
        <v>2.0299999999999998</v>
      </c>
      <c r="M61" s="46">
        <v>7502.92</v>
      </c>
      <c r="N61" s="49" t="s">
        <v>149</v>
      </c>
      <c r="O61" s="14">
        <f t="shared" si="0"/>
        <v>45916.973460648151</v>
      </c>
      <c r="P61" s="19">
        <f t="shared" si="1"/>
        <v>45917.181793981486</v>
      </c>
      <c r="Q61" s="20" t="str">
        <f t="shared" si="2"/>
        <v>17/09/2025</v>
      </c>
      <c r="R61" s="13" t="str">
        <f t="shared" si="3"/>
        <v>04</v>
      </c>
      <c r="S61" s="13" t="str">
        <f t="shared" si="4"/>
        <v>Wed</v>
      </c>
    </row>
    <row r="62" spans="1:19" x14ac:dyDescent="0.25">
      <c r="A62" s="38">
        <v>45916.973495370374</v>
      </c>
      <c r="B62" s="39">
        <v>1430370345</v>
      </c>
      <c r="C62" s="40" t="s">
        <v>36</v>
      </c>
      <c r="D62" s="40" t="s">
        <v>37</v>
      </c>
      <c r="E62" s="40" t="s">
        <v>125</v>
      </c>
      <c r="F62" s="40" t="s">
        <v>38</v>
      </c>
      <c r="G62" s="41">
        <v>3692.73</v>
      </c>
      <c r="H62" s="39">
        <v>1460578365</v>
      </c>
      <c r="I62" s="42">
        <v>0</v>
      </c>
      <c r="J62" s="41">
        <v>0</v>
      </c>
      <c r="K62" s="41">
        <v>0</v>
      </c>
      <c r="L62" s="41">
        <v>0</v>
      </c>
      <c r="M62" s="41">
        <v>7502.92</v>
      </c>
      <c r="N62" s="48" t="s">
        <v>143</v>
      </c>
      <c r="O62" s="14">
        <f t="shared" si="0"/>
        <v>45916.973495370374</v>
      </c>
      <c r="P62" s="19">
        <f t="shared" si="1"/>
        <v>45917.181828703709</v>
      </c>
      <c r="Q62" s="20" t="str">
        <f t="shared" si="2"/>
        <v>17/09/2025</v>
      </c>
      <c r="R62" s="13" t="str">
        <f t="shared" si="3"/>
        <v>04</v>
      </c>
      <c r="S62" s="13" t="str">
        <f t="shared" si="4"/>
        <v>Wed</v>
      </c>
    </row>
    <row r="63" spans="1:19" x14ac:dyDescent="0.25">
      <c r="A63" s="43">
        <v>45916.973495370374</v>
      </c>
      <c r="B63" s="44">
        <v>1430370346</v>
      </c>
      <c r="C63" s="45" t="s">
        <v>36</v>
      </c>
      <c r="D63" s="45" t="s">
        <v>37</v>
      </c>
      <c r="E63" s="45" t="s">
        <v>125</v>
      </c>
      <c r="F63" s="45" t="s">
        <v>38</v>
      </c>
      <c r="G63" s="46">
        <v>3692.73</v>
      </c>
      <c r="H63" s="44">
        <v>1460578367</v>
      </c>
      <c r="I63" s="47">
        <v>0</v>
      </c>
      <c r="J63" s="46">
        <v>0</v>
      </c>
      <c r="K63" s="46">
        <v>0</v>
      </c>
      <c r="L63" s="46">
        <v>0</v>
      </c>
      <c r="M63" s="46">
        <v>7502.92</v>
      </c>
      <c r="N63" s="49" t="s">
        <v>126</v>
      </c>
      <c r="O63" s="14">
        <f t="shared" si="0"/>
        <v>45916.973495370374</v>
      </c>
      <c r="P63" s="19">
        <f t="shared" si="1"/>
        <v>45917.181828703709</v>
      </c>
      <c r="Q63" s="20" t="str">
        <f t="shared" si="2"/>
        <v>17/09/2025</v>
      </c>
      <c r="R63" s="13" t="str">
        <f t="shared" si="3"/>
        <v>04</v>
      </c>
      <c r="S63" s="13" t="str">
        <f t="shared" si="4"/>
        <v>Wed</v>
      </c>
    </row>
    <row r="64" spans="1:19" x14ac:dyDescent="0.25">
      <c r="A64" s="38">
        <v>45916.973506944443</v>
      </c>
      <c r="B64" s="39">
        <v>1430370348</v>
      </c>
      <c r="C64" s="40" t="s">
        <v>36</v>
      </c>
      <c r="D64" s="40" t="s">
        <v>37</v>
      </c>
      <c r="E64" s="40" t="s">
        <v>125</v>
      </c>
      <c r="F64" s="40" t="s">
        <v>38</v>
      </c>
      <c r="G64" s="41">
        <v>3692.73</v>
      </c>
      <c r="H64" s="39">
        <v>1460578368</v>
      </c>
      <c r="I64" s="42">
        <v>0</v>
      </c>
      <c r="J64" s="41">
        <v>0</v>
      </c>
      <c r="K64" s="41">
        <v>0</v>
      </c>
      <c r="L64" s="41">
        <v>0</v>
      </c>
      <c r="M64" s="41">
        <v>7502.92</v>
      </c>
      <c r="N64" s="48" t="s">
        <v>144</v>
      </c>
      <c r="O64" s="14">
        <f t="shared" si="0"/>
        <v>45916.973506944443</v>
      </c>
      <c r="P64" s="19">
        <f t="shared" si="1"/>
        <v>45917.181840277779</v>
      </c>
      <c r="Q64" s="20" t="str">
        <f t="shared" si="2"/>
        <v>17/09/2025</v>
      </c>
      <c r="R64" s="13" t="str">
        <f t="shared" si="3"/>
        <v>04</v>
      </c>
      <c r="S64" s="13" t="str">
        <f t="shared" si="4"/>
        <v>Wed</v>
      </c>
    </row>
    <row r="65" spans="1:19" x14ac:dyDescent="0.25">
      <c r="A65" s="43">
        <v>45916.994212962964</v>
      </c>
      <c r="B65" s="44">
        <v>1430372967</v>
      </c>
      <c r="C65" s="45" t="s">
        <v>36</v>
      </c>
      <c r="D65" s="45" t="s">
        <v>44</v>
      </c>
      <c r="E65" s="45" t="s">
        <v>127</v>
      </c>
      <c r="F65" s="45" t="s">
        <v>38</v>
      </c>
      <c r="G65" s="46">
        <v>3691.23</v>
      </c>
      <c r="H65" s="44">
        <v>1460581179</v>
      </c>
      <c r="I65" s="47">
        <v>0</v>
      </c>
      <c r="J65" s="46">
        <v>0</v>
      </c>
      <c r="K65" s="46">
        <v>0</v>
      </c>
      <c r="L65" s="46">
        <v>-1.5</v>
      </c>
      <c r="M65" s="46">
        <v>7501.42</v>
      </c>
      <c r="N65" s="49" t="s">
        <v>151</v>
      </c>
      <c r="O65" s="14">
        <f t="shared" si="0"/>
        <v>45916.994212962964</v>
      </c>
      <c r="P65" s="19">
        <f t="shared" si="1"/>
        <v>45917.202546296299</v>
      </c>
      <c r="Q65" s="20" t="str">
        <f t="shared" si="2"/>
        <v>17/09/2025</v>
      </c>
      <c r="R65" s="13" t="str">
        <f t="shared" si="3"/>
        <v>04</v>
      </c>
      <c r="S65" s="13" t="str">
        <f t="shared" si="4"/>
        <v>Wed</v>
      </c>
    </row>
    <row r="66" spans="1:19" x14ac:dyDescent="0.25">
      <c r="A66" s="38">
        <v>45916.994212962964</v>
      </c>
      <c r="B66" s="39">
        <v>1430372968</v>
      </c>
      <c r="C66" s="40" t="s">
        <v>36</v>
      </c>
      <c r="D66" s="40" t="s">
        <v>44</v>
      </c>
      <c r="E66" s="40" t="s">
        <v>127</v>
      </c>
      <c r="F66" s="40" t="s">
        <v>38</v>
      </c>
      <c r="G66" s="41">
        <v>3691.23</v>
      </c>
      <c r="H66" s="39">
        <v>1460581180</v>
      </c>
      <c r="I66" s="42">
        <v>0</v>
      </c>
      <c r="J66" s="41">
        <v>0</v>
      </c>
      <c r="K66" s="41">
        <v>0</v>
      </c>
      <c r="L66" s="41">
        <v>-1.5</v>
      </c>
      <c r="M66" s="41">
        <v>7499.92</v>
      </c>
      <c r="N66" s="48" t="s">
        <v>151</v>
      </c>
      <c r="O66" s="14">
        <f t="shared" si="0"/>
        <v>45916.994212962964</v>
      </c>
      <c r="P66" s="19">
        <f t="shared" si="1"/>
        <v>45917.202546296299</v>
      </c>
      <c r="Q66" s="20" t="str">
        <f t="shared" si="2"/>
        <v>17/09/2025</v>
      </c>
      <c r="R66" s="13" t="str">
        <f t="shared" si="3"/>
        <v>04</v>
      </c>
      <c r="S66" s="13" t="str">
        <f t="shared" si="4"/>
        <v>Wed</v>
      </c>
    </row>
    <row r="67" spans="1:19" x14ac:dyDescent="0.25">
      <c r="A67" s="43">
        <v>45917.045949074076</v>
      </c>
      <c r="B67" s="44">
        <v>1430383474</v>
      </c>
      <c r="C67" s="45" t="s">
        <v>36</v>
      </c>
      <c r="D67" s="45" t="s">
        <v>44</v>
      </c>
      <c r="E67" s="45" t="s">
        <v>125</v>
      </c>
      <c r="F67" s="45" t="s">
        <v>38</v>
      </c>
      <c r="G67" s="46">
        <v>3690.88</v>
      </c>
      <c r="H67" s="44">
        <v>1460583339</v>
      </c>
      <c r="I67" s="47">
        <v>0</v>
      </c>
      <c r="J67" s="46">
        <v>0</v>
      </c>
      <c r="K67" s="46">
        <v>0</v>
      </c>
      <c r="L67" s="46">
        <v>0</v>
      </c>
      <c r="M67" s="46">
        <v>7499.92</v>
      </c>
      <c r="N67" s="49" t="s">
        <v>144</v>
      </c>
      <c r="O67" s="14">
        <f t="shared" ref="O67:O130" si="5">A67</f>
        <v>45917.045949074076</v>
      </c>
      <c r="P67" s="19">
        <f t="shared" ref="P67:P130" si="6">O67+(5/24)</f>
        <v>45917.254282407412</v>
      </c>
      <c r="Q67" s="20" t="str">
        <f t="shared" ref="Q67:Q130" si="7">TEXT(P67,"dd/mm/yyyy")</f>
        <v>17/09/2025</v>
      </c>
      <c r="R67" s="13" t="str">
        <f t="shared" ref="R67:R130" si="8">TEXT(P67,"hh")</f>
        <v>06</v>
      </c>
      <c r="S67" s="13" t="str">
        <f t="shared" ref="S67:S130" si="9">TEXT(P67,"ddd")</f>
        <v>Wed</v>
      </c>
    </row>
    <row r="68" spans="1:19" x14ac:dyDescent="0.25">
      <c r="A68" s="38">
        <v>45917.064583333333</v>
      </c>
      <c r="B68" s="39">
        <v>1430385831</v>
      </c>
      <c r="C68" s="40" t="s">
        <v>36</v>
      </c>
      <c r="D68" s="40" t="s">
        <v>37</v>
      </c>
      <c r="E68" s="40" t="s">
        <v>127</v>
      </c>
      <c r="F68" s="40" t="s">
        <v>38</v>
      </c>
      <c r="G68" s="41">
        <v>3692.4</v>
      </c>
      <c r="H68" s="39">
        <v>1460585812</v>
      </c>
      <c r="I68" s="42">
        <v>0</v>
      </c>
      <c r="J68" s="41">
        <v>0</v>
      </c>
      <c r="K68" s="41">
        <v>0</v>
      </c>
      <c r="L68" s="41">
        <v>-1.52</v>
      </c>
      <c r="M68" s="41">
        <v>7498.4</v>
      </c>
      <c r="N68" s="48" t="s">
        <v>150</v>
      </c>
      <c r="O68" s="14">
        <f t="shared" si="5"/>
        <v>45917.064583333333</v>
      </c>
      <c r="P68" s="19">
        <f t="shared" si="6"/>
        <v>45917.272916666669</v>
      </c>
      <c r="Q68" s="20" t="str">
        <f t="shared" si="7"/>
        <v>17/09/2025</v>
      </c>
      <c r="R68" s="13" t="str">
        <f t="shared" si="8"/>
        <v>06</v>
      </c>
      <c r="S68" s="13" t="str">
        <f t="shared" si="9"/>
        <v>Wed</v>
      </c>
    </row>
    <row r="69" spans="1:19" x14ac:dyDescent="0.25">
      <c r="A69" s="43">
        <v>45917.065740740742</v>
      </c>
      <c r="B69" s="44">
        <v>1430385923</v>
      </c>
      <c r="C69" s="45" t="s">
        <v>36</v>
      </c>
      <c r="D69" s="45" t="s">
        <v>37</v>
      </c>
      <c r="E69" s="45" t="s">
        <v>125</v>
      </c>
      <c r="F69" s="45" t="s">
        <v>38</v>
      </c>
      <c r="G69" s="46">
        <v>3692.07</v>
      </c>
      <c r="H69" s="44">
        <v>1460585927</v>
      </c>
      <c r="I69" s="47">
        <v>0</v>
      </c>
      <c r="J69" s="46">
        <v>0</v>
      </c>
      <c r="K69" s="46">
        <v>0</v>
      </c>
      <c r="L69" s="46">
        <v>0</v>
      </c>
      <c r="M69" s="46">
        <v>7498.4</v>
      </c>
      <c r="N69" s="49" t="s">
        <v>144</v>
      </c>
      <c r="O69" s="14">
        <f t="shared" si="5"/>
        <v>45917.065740740742</v>
      </c>
      <c r="P69" s="19">
        <f t="shared" si="6"/>
        <v>45917.274074074077</v>
      </c>
      <c r="Q69" s="20" t="str">
        <f t="shared" si="7"/>
        <v>17/09/2025</v>
      </c>
      <c r="R69" s="13" t="str">
        <f t="shared" si="8"/>
        <v>06</v>
      </c>
      <c r="S69" s="13" t="str">
        <f t="shared" si="9"/>
        <v>Wed</v>
      </c>
    </row>
    <row r="70" spans="1:19" x14ac:dyDescent="0.25">
      <c r="A70" s="38">
        <v>45917.065740740742</v>
      </c>
      <c r="B70" s="39">
        <v>1430385924</v>
      </c>
      <c r="C70" s="40" t="s">
        <v>36</v>
      </c>
      <c r="D70" s="40" t="s">
        <v>37</v>
      </c>
      <c r="E70" s="40" t="s">
        <v>125</v>
      </c>
      <c r="F70" s="40" t="s">
        <v>38</v>
      </c>
      <c r="G70" s="41">
        <v>3692.07</v>
      </c>
      <c r="H70" s="39">
        <v>1460585928</v>
      </c>
      <c r="I70" s="42">
        <v>0</v>
      </c>
      <c r="J70" s="41">
        <v>0</v>
      </c>
      <c r="K70" s="41">
        <v>0</v>
      </c>
      <c r="L70" s="41">
        <v>0</v>
      </c>
      <c r="M70" s="41">
        <v>7498.4</v>
      </c>
      <c r="N70" s="48" t="s">
        <v>126</v>
      </c>
      <c r="O70" s="14">
        <f t="shared" si="5"/>
        <v>45917.065740740742</v>
      </c>
      <c r="P70" s="19">
        <f t="shared" si="6"/>
        <v>45917.274074074077</v>
      </c>
      <c r="Q70" s="20" t="str">
        <f t="shared" si="7"/>
        <v>17/09/2025</v>
      </c>
      <c r="R70" s="13" t="str">
        <f t="shared" si="8"/>
        <v>06</v>
      </c>
      <c r="S70" s="13" t="str">
        <f t="shared" si="9"/>
        <v>Wed</v>
      </c>
    </row>
    <row r="71" spans="1:19" x14ac:dyDescent="0.25">
      <c r="A71" s="43">
        <v>45917.093553240738</v>
      </c>
      <c r="B71" s="44">
        <v>1430389925</v>
      </c>
      <c r="C71" s="45" t="s">
        <v>36</v>
      </c>
      <c r="D71" s="45" t="s">
        <v>44</v>
      </c>
      <c r="E71" s="45" t="s">
        <v>127</v>
      </c>
      <c r="F71" s="45" t="s">
        <v>38</v>
      </c>
      <c r="G71" s="46">
        <v>3694.09</v>
      </c>
      <c r="H71" s="44">
        <v>1460590204</v>
      </c>
      <c r="I71" s="47">
        <v>0</v>
      </c>
      <c r="J71" s="46">
        <v>0</v>
      </c>
      <c r="K71" s="46">
        <v>0</v>
      </c>
      <c r="L71" s="46">
        <v>2.02</v>
      </c>
      <c r="M71" s="46">
        <v>7500.42</v>
      </c>
      <c r="N71" s="49" t="s">
        <v>152</v>
      </c>
      <c r="O71" s="14">
        <f t="shared" si="5"/>
        <v>45917.093553240738</v>
      </c>
      <c r="P71" s="19">
        <f t="shared" si="6"/>
        <v>45917.301886574074</v>
      </c>
      <c r="Q71" s="20" t="str">
        <f t="shared" si="7"/>
        <v>17/09/2025</v>
      </c>
      <c r="R71" s="13" t="str">
        <f t="shared" si="8"/>
        <v>07</v>
      </c>
      <c r="S71" s="13" t="str">
        <f t="shared" si="9"/>
        <v>Wed</v>
      </c>
    </row>
    <row r="72" spans="1:19" x14ac:dyDescent="0.25">
      <c r="A72" s="38">
        <v>45917.093553240738</v>
      </c>
      <c r="B72" s="39">
        <v>1430389926</v>
      </c>
      <c r="C72" s="40" t="s">
        <v>36</v>
      </c>
      <c r="D72" s="40" t="s">
        <v>44</v>
      </c>
      <c r="E72" s="40" t="s">
        <v>127</v>
      </c>
      <c r="F72" s="40" t="s">
        <v>38</v>
      </c>
      <c r="G72" s="41">
        <v>3694.09</v>
      </c>
      <c r="H72" s="39">
        <v>1460590205</v>
      </c>
      <c r="I72" s="42">
        <v>0</v>
      </c>
      <c r="J72" s="41">
        <v>0</v>
      </c>
      <c r="K72" s="41">
        <v>0</v>
      </c>
      <c r="L72" s="41">
        <v>2.02</v>
      </c>
      <c r="M72" s="41">
        <v>7502.44</v>
      </c>
      <c r="N72" s="48" t="s">
        <v>153</v>
      </c>
      <c r="O72" s="14">
        <f t="shared" si="5"/>
        <v>45917.093553240738</v>
      </c>
      <c r="P72" s="19">
        <f t="shared" si="6"/>
        <v>45917.301886574074</v>
      </c>
      <c r="Q72" s="20" t="str">
        <f t="shared" si="7"/>
        <v>17/09/2025</v>
      </c>
      <c r="R72" s="13" t="str">
        <f t="shared" si="8"/>
        <v>07</v>
      </c>
      <c r="S72" s="13" t="str">
        <f t="shared" si="9"/>
        <v>Wed</v>
      </c>
    </row>
    <row r="73" spans="1:19" x14ac:dyDescent="0.25">
      <c r="A73" s="43">
        <v>45917.093634259261</v>
      </c>
      <c r="B73" s="44">
        <v>1430389951</v>
      </c>
      <c r="C73" s="45" t="s">
        <v>36</v>
      </c>
      <c r="D73" s="45" t="s">
        <v>37</v>
      </c>
      <c r="E73" s="45" t="s">
        <v>125</v>
      </c>
      <c r="F73" s="45" t="s">
        <v>38</v>
      </c>
      <c r="G73" s="46">
        <v>3694.38</v>
      </c>
      <c r="H73" s="44">
        <v>1460590231</v>
      </c>
      <c r="I73" s="47">
        <v>0</v>
      </c>
      <c r="J73" s="46">
        <v>0</v>
      </c>
      <c r="K73" s="46">
        <v>0</v>
      </c>
      <c r="L73" s="46">
        <v>0</v>
      </c>
      <c r="M73" s="46">
        <v>7502.44</v>
      </c>
      <c r="N73" s="49" t="s">
        <v>144</v>
      </c>
      <c r="O73" s="14">
        <f t="shared" si="5"/>
        <v>45917.093634259261</v>
      </c>
      <c r="P73" s="19">
        <f t="shared" si="6"/>
        <v>45917.301967592597</v>
      </c>
      <c r="Q73" s="20" t="str">
        <f t="shared" si="7"/>
        <v>17/09/2025</v>
      </c>
      <c r="R73" s="13" t="str">
        <f t="shared" si="8"/>
        <v>07</v>
      </c>
      <c r="S73" s="13" t="str">
        <f t="shared" si="9"/>
        <v>Wed</v>
      </c>
    </row>
    <row r="74" spans="1:19" x14ac:dyDescent="0.25">
      <c r="A74" s="38">
        <v>45917.093634259261</v>
      </c>
      <c r="B74" s="39">
        <v>1430389952</v>
      </c>
      <c r="C74" s="40" t="s">
        <v>36</v>
      </c>
      <c r="D74" s="40" t="s">
        <v>37</v>
      </c>
      <c r="E74" s="40" t="s">
        <v>125</v>
      </c>
      <c r="F74" s="40" t="s">
        <v>38</v>
      </c>
      <c r="G74" s="41">
        <v>3694.38</v>
      </c>
      <c r="H74" s="39">
        <v>1460590233</v>
      </c>
      <c r="I74" s="42">
        <v>0</v>
      </c>
      <c r="J74" s="41">
        <v>0</v>
      </c>
      <c r="K74" s="41">
        <v>0</v>
      </c>
      <c r="L74" s="41">
        <v>0</v>
      </c>
      <c r="M74" s="41">
        <v>7502.44</v>
      </c>
      <c r="N74" s="48" t="s">
        <v>126</v>
      </c>
      <c r="O74" s="14">
        <f t="shared" si="5"/>
        <v>45917.093634259261</v>
      </c>
      <c r="P74" s="19">
        <f t="shared" si="6"/>
        <v>45917.301967592597</v>
      </c>
      <c r="Q74" s="20" t="str">
        <f t="shared" si="7"/>
        <v>17/09/2025</v>
      </c>
      <c r="R74" s="13" t="str">
        <f t="shared" si="8"/>
        <v>07</v>
      </c>
      <c r="S74" s="13" t="str">
        <f t="shared" si="9"/>
        <v>Wed</v>
      </c>
    </row>
    <row r="75" spans="1:19" x14ac:dyDescent="0.25">
      <c r="A75" s="43">
        <v>45917.096782407411</v>
      </c>
      <c r="B75" s="44">
        <v>1430390430</v>
      </c>
      <c r="C75" s="45" t="s">
        <v>36</v>
      </c>
      <c r="D75" s="45" t="s">
        <v>44</v>
      </c>
      <c r="E75" s="45" t="s">
        <v>127</v>
      </c>
      <c r="F75" s="45" t="s">
        <v>38</v>
      </c>
      <c r="G75" s="46">
        <v>3694.22</v>
      </c>
      <c r="H75" s="44">
        <v>1460590739</v>
      </c>
      <c r="I75" s="47">
        <v>0</v>
      </c>
      <c r="J75" s="46">
        <v>0</v>
      </c>
      <c r="K75" s="46">
        <v>0</v>
      </c>
      <c r="L75" s="46">
        <v>1.49</v>
      </c>
      <c r="M75" s="46">
        <v>7503.93</v>
      </c>
      <c r="N75" s="49" t="s">
        <v>154</v>
      </c>
      <c r="O75" s="14">
        <f t="shared" si="5"/>
        <v>45917.096782407411</v>
      </c>
      <c r="P75" s="19">
        <f t="shared" si="6"/>
        <v>45917.305115740746</v>
      </c>
      <c r="Q75" s="20" t="str">
        <f t="shared" si="7"/>
        <v>17/09/2025</v>
      </c>
      <c r="R75" s="13" t="str">
        <f t="shared" si="8"/>
        <v>07</v>
      </c>
      <c r="S75" s="13" t="str">
        <f t="shared" si="9"/>
        <v>Wed</v>
      </c>
    </row>
    <row r="76" spans="1:19" x14ac:dyDescent="0.25">
      <c r="A76" s="38">
        <v>45917.100115740737</v>
      </c>
      <c r="B76" s="39">
        <v>1430390806</v>
      </c>
      <c r="C76" s="40" t="s">
        <v>36</v>
      </c>
      <c r="D76" s="40" t="s">
        <v>37</v>
      </c>
      <c r="E76" s="40" t="s">
        <v>125</v>
      </c>
      <c r="F76" s="40" t="s">
        <v>38</v>
      </c>
      <c r="G76" s="41">
        <v>3694.64</v>
      </c>
      <c r="H76" s="39">
        <v>1460591161</v>
      </c>
      <c r="I76" s="42">
        <v>0</v>
      </c>
      <c r="J76" s="41">
        <v>0</v>
      </c>
      <c r="K76" s="41">
        <v>0</v>
      </c>
      <c r="L76" s="41">
        <v>0</v>
      </c>
      <c r="M76" s="41">
        <v>7503.93</v>
      </c>
      <c r="N76" s="48" t="s">
        <v>143</v>
      </c>
      <c r="O76" s="14">
        <f t="shared" si="5"/>
        <v>45917.100115740737</v>
      </c>
      <c r="P76" s="19">
        <f t="shared" si="6"/>
        <v>45917.308449074073</v>
      </c>
      <c r="Q76" s="20" t="str">
        <f t="shared" si="7"/>
        <v>17/09/2025</v>
      </c>
      <c r="R76" s="13" t="str">
        <f t="shared" si="8"/>
        <v>07</v>
      </c>
      <c r="S76" s="13" t="str">
        <f t="shared" si="9"/>
        <v>Wed</v>
      </c>
    </row>
    <row r="77" spans="1:19" x14ac:dyDescent="0.25">
      <c r="A77" s="43">
        <v>45917.117245370369</v>
      </c>
      <c r="B77" s="44">
        <v>1430392498</v>
      </c>
      <c r="C77" s="45" t="s">
        <v>36</v>
      </c>
      <c r="D77" s="45" t="s">
        <v>44</v>
      </c>
      <c r="E77" s="45" t="s">
        <v>127</v>
      </c>
      <c r="F77" s="45" t="s">
        <v>38</v>
      </c>
      <c r="G77" s="46">
        <v>3692.87</v>
      </c>
      <c r="H77" s="44">
        <v>1460592924</v>
      </c>
      <c r="I77" s="47">
        <v>0</v>
      </c>
      <c r="J77" s="46">
        <v>0</v>
      </c>
      <c r="K77" s="46">
        <v>0</v>
      </c>
      <c r="L77" s="46">
        <v>-1.51</v>
      </c>
      <c r="M77" s="46">
        <v>7502.42</v>
      </c>
      <c r="N77" s="49" t="s">
        <v>155</v>
      </c>
      <c r="O77" s="14">
        <f t="shared" si="5"/>
        <v>45917.117245370369</v>
      </c>
      <c r="P77" s="19">
        <f t="shared" si="6"/>
        <v>45917.325578703705</v>
      </c>
      <c r="Q77" s="20" t="str">
        <f t="shared" si="7"/>
        <v>17/09/2025</v>
      </c>
      <c r="R77" s="13" t="str">
        <f t="shared" si="8"/>
        <v>07</v>
      </c>
      <c r="S77" s="13" t="str">
        <f t="shared" si="9"/>
        <v>Wed</v>
      </c>
    </row>
    <row r="78" spans="1:19" x14ac:dyDescent="0.25">
      <c r="A78" s="38">
        <v>45917.117245370369</v>
      </c>
      <c r="B78" s="39">
        <v>1430392499</v>
      </c>
      <c r="C78" s="40" t="s">
        <v>36</v>
      </c>
      <c r="D78" s="40" t="s">
        <v>44</v>
      </c>
      <c r="E78" s="40" t="s">
        <v>127</v>
      </c>
      <c r="F78" s="40" t="s">
        <v>38</v>
      </c>
      <c r="G78" s="41">
        <v>3692.87</v>
      </c>
      <c r="H78" s="39">
        <v>1460592925</v>
      </c>
      <c r="I78" s="42">
        <v>0</v>
      </c>
      <c r="J78" s="41">
        <v>0</v>
      </c>
      <c r="K78" s="41">
        <v>0</v>
      </c>
      <c r="L78" s="41">
        <v>-1.51</v>
      </c>
      <c r="M78" s="41">
        <v>7500.91</v>
      </c>
      <c r="N78" s="48" t="s">
        <v>155</v>
      </c>
      <c r="O78" s="14">
        <f t="shared" si="5"/>
        <v>45917.117245370369</v>
      </c>
      <c r="P78" s="19">
        <f t="shared" si="6"/>
        <v>45917.325578703705</v>
      </c>
      <c r="Q78" s="20" t="str">
        <f t="shared" si="7"/>
        <v>17/09/2025</v>
      </c>
      <c r="R78" s="13" t="str">
        <f t="shared" si="8"/>
        <v>07</v>
      </c>
      <c r="S78" s="13" t="str">
        <f t="shared" si="9"/>
        <v>Wed</v>
      </c>
    </row>
    <row r="79" spans="1:19" x14ac:dyDescent="0.25">
      <c r="A79" s="43">
        <v>45917.118287037039</v>
      </c>
      <c r="B79" s="44">
        <v>1430392712</v>
      </c>
      <c r="C79" s="45" t="s">
        <v>36</v>
      </c>
      <c r="D79" s="45" t="s">
        <v>44</v>
      </c>
      <c r="E79" s="45" t="s">
        <v>125</v>
      </c>
      <c r="F79" s="45" t="s">
        <v>38</v>
      </c>
      <c r="G79" s="46">
        <v>3693.34</v>
      </c>
      <c r="H79" s="44">
        <v>1460593144</v>
      </c>
      <c r="I79" s="47">
        <v>0</v>
      </c>
      <c r="J79" s="46">
        <v>0</v>
      </c>
      <c r="K79" s="46">
        <v>0</v>
      </c>
      <c r="L79" s="46">
        <v>0</v>
      </c>
      <c r="M79" s="46">
        <v>7500.91</v>
      </c>
      <c r="N79" s="49" t="s">
        <v>144</v>
      </c>
      <c r="O79" s="14">
        <f t="shared" si="5"/>
        <v>45917.118287037039</v>
      </c>
      <c r="P79" s="19">
        <f t="shared" si="6"/>
        <v>45917.326620370375</v>
      </c>
      <c r="Q79" s="20" t="str">
        <f t="shared" si="7"/>
        <v>17/09/2025</v>
      </c>
      <c r="R79" s="13" t="str">
        <f t="shared" si="8"/>
        <v>07</v>
      </c>
      <c r="S79" s="13" t="str">
        <f t="shared" si="9"/>
        <v>Wed</v>
      </c>
    </row>
    <row r="80" spans="1:19" x14ac:dyDescent="0.25">
      <c r="A80" s="38">
        <v>45917.120972222219</v>
      </c>
      <c r="B80" s="39">
        <v>1430392963</v>
      </c>
      <c r="C80" s="40" t="s">
        <v>36</v>
      </c>
      <c r="D80" s="40" t="s">
        <v>37</v>
      </c>
      <c r="E80" s="40" t="s">
        <v>127</v>
      </c>
      <c r="F80" s="40" t="s">
        <v>38</v>
      </c>
      <c r="G80" s="41">
        <v>3694.84</v>
      </c>
      <c r="H80" s="39">
        <v>1460593421</v>
      </c>
      <c r="I80" s="42">
        <v>0</v>
      </c>
      <c r="J80" s="41">
        <v>0</v>
      </c>
      <c r="K80" s="41">
        <v>0</v>
      </c>
      <c r="L80" s="41">
        <v>-1.5</v>
      </c>
      <c r="M80" s="41">
        <v>7499.41</v>
      </c>
      <c r="N80" s="48" t="s">
        <v>156</v>
      </c>
      <c r="O80" s="14">
        <f t="shared" si="5"/>
        <v>45917.120972222219</v>
      </c>
      <c r="P80" s="19">
        <f t="shared" si="6"/>
        <v>45917.329305555555</v>
      </c>
      <c r="Q80" s="20" t="str">
        <f t="shared" si="7"/>
        <v>17/09/2025</v>
      </c>
      <c r="R80" s="13" t="str">
        <f t="shared" si="8"/>
        <v>07</v>
      </c>
      <c r="S80" s="13" t="str">
        <f t="shared" si="9"/>
        <v>Wed</v>
      </c>
    </row>
    <row r="81" spans="1:19" x14ac:dyDescent="0.25">
      <c r="A81" s="43">
        <v>45917.123148148145</v>
      </c>
      <c r="B81" s="44">
        <v>1430393340</v>
      </c>
      <c r="C81" s="45" t="s">
        <v>36</v>
      </c>
      <c r="D81" s="45" t="s">
        <v>37</v>
      </c>
      <c r="E81" s="45" t="s">
        <v>125</v>
      </c>
      <c r="F81" s="45" t="s">
        <v>38</v>
      </c>
      <c r="G81" s="46">
        <v>3694.67</v>
      </c>
      <c r="H81" s="44">
        <v>1460593802</v>
      </c>
      <c r="I81" s="47">
        <v>0</v>
      </c>
      <c r="J81" s="46">
        <v>0</v>
      </c>
      <c r="K81" s="46">
        <v>0</v>
      </c>
      <c r="L81" s="46">
        <v>0</v>
      </c>
      <c r="M81" s="46">
        <v>7499.41</v>
      </c>
      <c r="N81" s="49" t="s">
        <v>126</v>
      </c>
      <c r="O81" s="14">
        <f t="shared" si="5"/>
        <v>45917.123148148145</v>
      </c>
      <c r="P81" s="19">
        <f t="shared" si="6"/>
        <v>45917.33148148148</v>
      </c>
      <c r="Q81" s="20" t="str">
        <f t="shared" si="7"/>
        <v>17/09/2025</v>
      </c>
      <c r="R81" s="13" t="str">
        <f t="shared" si="8"/>
        <v>07</v>
      </c>
      <c r="S81" s="13" t="str">
        <f t="shared" si="9"/>
        <v>Wed</v>
      </c>
    </row>
    <row r="82" spans="1:19" x14ac:dyDescent="0.25">
      <c r="A82" s="38">
        <v>45917.123148148145</v>
      </c>
      <c r="B82" s="39">
        <v>1430393341</v>
      </c>
      <c r="C82" s="40" t="s">
        <v>36</v>
      </c>
      <c r="D82" s="40" t="s">
        <v>37</v>
      </c>
      <c r="E82" s="40" t="s">
        <v>125</v>
      </c>
      <c r="F82" s="40" t="s">
        <v>38</v>
      </c>
      <c r="G82" s="41">
        <v>3694.64</v>
      </c>
      <c r="H82" s="39">
        <v>1460593803</v>
      </c>
      <c r="I82" s="42">
        <v>0</v>
      </c>
      <c r="J82" s="41">
        <v>0</v>
      </c>
      <c r="K82" s="41">
        <v>0</v>
      </c>
      <c r="L82" s="41">
        <v>0</v>
      </c>
      <c r="M82" s="41">
        <v>7499.41</v>
      </c>
      <c r="N82" s="48" t="s">
        <v>144</v>
      </c>
      <c r="O82" s="14">
        <f t="shared" si="5"/>
        <v>45917.123148148145</v>
      </c>
      <c r="P82" s="19">
        <f t="shared" si="6"/>
        <v>45917.33148148148</v>
      </c>
      <c r="Q82" s="20" t="str">
        <f t="shared" si="7"/>
        <v>17/09/2025</v>
      </c>
      <c r="R82" s="13" t="str">
        <f t="shared" si="8"/>
        <v>07</v>
      </c>
      <c r="S82" s="13" t="str">
        <f t="shared" si="9"/>
        <v>Wed</v>
      </c>
    </row>
    <row r="83" spans="1:19" x14ac:dyDescent="0.25">
      <c r="A83" s="43">
        <v>45917.128125000003</v>
      </c>
      <c r="B83" s="44">
        <v>1430393968</v>
      </c>
      <c r="C83" s="45" t="s">
        <v>36</v>
      </c>
      <c r="D83" s="45" t="s">
        <v>44</v>
      </c>
      <c r="E83" s="45" t="s">
        <v>127</v>
      </c>
      <c r="F83" s="45" t="s">
        <v>38</v>
      </c>
      <c r="G83" s="46">
        <v>3693.25</v>
      </c>
      <c r="H83" s="44">
        <v>1460594468</v>
      </c>
      <c r="I83" s="47">
        <v>0</v>
      </c>
      <c r="J83" s="46">
        <v>0</v>
      </c>
      <c r="K83" s="46">
        <v>0</v>
      </c>
      <c r="L83" s="46">
        <v>-1.42</v>
      </c>
      <c r="M83" s="46">
        <v>7497.99</v>
      </c>
      <c r="N83" s="49" t="s">
        <v>157</v>
      </c>
      <c r="O83" s="14">
        <f t="shared" si="5"/>
        <v>45917.128125000003</v>
      </c>
      <c r="P83" s="19">
        <f t="shared" si="6"/>
        <v>45917.336458333339</v>
      </c>
      <c r="Q83" s="20" t="str">
        <f t="shared" si="7"/>
        <v>17/09/2025</v>
      </c>
      <c r="R83" s="13" t="str">
        <f t="shared" si="8"/>
        <v>08</v>
      </c>
      <c r="S83" s="13" t="str">
        <f t="shared" si="9"/>
        <v>Wed</v>
      </c>
    </row>
    <row r="84" spans="1:19" x14ac:dyDescent="0.25">
      <c r="A84" s="38">
        <v>45917.128483796296</v>
      </c>
      <c r="B84" s="39">
        <v>1430394063</v>
      </c>
      <c r="C84" s="40" t="s">
        <v>36</v>
      </c>
      <c r="D84" s="40" t="s">
        <v>44</v>
      </c>
      <c r="E84" s="40" t="s">
        <v>127</v>
      </c>
      <c r="F84" s="40" t="s">
        <v>38</v>
      </c>
      <c r="G84" s="41">
        <v>3693.17</v>
      </c>
      <c r="H84" s="39">
        <v>1460594563</v>
      </c>
      <c r="I84" s="42">
        <v>0</v>
      </c>
      <c r="J84" s="41">
        <v>0</v>
      </c>
      <c r="K84" s="41">
        <v>0</v>
      </c>
      <c r="L84" s="41">
        <v>-1.47</v>
      </c>
      <c r="M84" s="41">
        <v>7496.52</v>
      </c>
      <c r="N84" s="48" t="s">
        <v>158</v>
      </c>
      <c r="O84" s="14">
        <f t="shared" si="5"/>
        <v>45917.128483796296</v>
      </c>
      <c r="P84" s="19">
        <f t="shared" si="6"/>
        <v>45917.336817129632</v>
      </c>
      <c r="Q84" s="20" t="str">
        <f t="shared" si="7"/>
        <v>17/09/2025</v>
      </c>
      <c r="R84" s="13" t="str">
        <f t="shared" si="8"/>
        <v>08</v>
      </c>
      <c r="S84" s="13" t="str">
        <f t="shared" si="9"/>
        <v>Wed</v>
      </c>
    </row>
    <row r="85" spans="1:19" x14ac:dyDescent="0.25">
      <c r="A85" s="43">
        <v>45917.136458333334</v>
      </c>
      <c r="B85" s="44">
        <v>1430395994</v>
      </c>
      <c r="C85" s="45" t="s">
        <v>36</v>
      </c>
      <c r="D85" s="45" t="s">
        <v>37</v>
      </c>
      <c r="E85" s="45" t="s">
        <v>125</v>
      </c>
      <c r="F85" s="45" t="s">
        <v>38</v>
      </c>
      <c r="G85" s="46">
        <v>3694.98</v>
      </c>
      <c r="H85" s="44">
        <v>1460596552</v>
      </c>
      <c r="I85" s="47">
        <v>0</v>
      </c>
      <c r="J85" s="46">
        <v>0</v>
      </c>
      <c r="K85" s="46">
        <v>0</v>
      </c>
      <c r="L85" s="46">
        <v>0</v>
      </c>
      <c r="M85" s="46">
        <v>7496.52</v>
      </c>
      <c r="N85" s="49" t="s">
        <v>126</v>
      </c>
      <c r="O85" s="14">
        <f t="shared" si="5"/>
        <v>45917.136458333334</v>
      </c>
      <c r="P85" s="19">
        <f t="shared" si="6"/>
        <v>45917.34479166667</v>
      </c>
      <c r="Q85" s="20" t="str">
        <f t="shared" si="7"/>
        <v>17/09/2025</v>
      </c>
      <c r="R85" s="13" t="str">
        <f t="shared" si="8"/>
        <v>08</v>
      </c>
      <c r="S85" s="13" t="str">
        <f t="shared" si="9"/>
        <v>Wed</v>
      </c>
    </row>
    <row r="86" spans="1:19" x14ac:dyDescent="0.25">
      <c r="A86" s="38">
        <v>45917.136458333334</v>
      </c>
      <c r="B86" s="39">
        <v>1430395995</v>
      </c>
      <c r="C86" s="40" t="s">
        <v>36</v>
      </c>
      <c r="D86" s="40" t="s">
        <v>37</v>
      </c>
      <c r="E86" s="40" t="s">
        <v>125</v>
      </c>
      <c r="F86" s="40" t="s">
        <v>38</v>
      </c>
      <c r="G86" s="41">
        <v>3694.98</v>
      </c>
      <c r="H86" s="39">
        <v>1460596553</v>
      </c>
      <c r="I86" s="42">
        <v>0</v>
      </c>
      <c r="J86" s="41">
        <v>0</v>
      </c>
      <c r="K86" s="41">
        <v>0</v>
      </c>
      <c r="L86" s="41">
        <v>0</v>
      </c>
      <c r="M86" s="41">
        <v>7496.52</v>
      </c>
      <c r="N86" s="48" t="s">
        <v>144</v>
      </c>
      <c r="O86" s="14">
        <f t="shared" si="5"/>
        <v>45917.136458333334</v>
      </c>
      <c r="P86" s="19">
        <f t="shared" si="6"/>
        <v>45917.34479166667</v>
      </c>
      <c r="Q86" s="20" t="str">
        <f t="shared" si="7"/>
        <v>17/09/2025</v>
      </c>
      <c r="R86" s="13" t="str">
        <f t="shared" si="8"/>
        <v>08</v>
      </c>
      <c r="S86" s="13" t="str">
        <f t="shared" si="9"/>
        <v>Wed</v>
      </c>
    </row>
    <row r="87" spans="1:19" x14ac:dyDescent="0.25">
      <c r="A87" s="43">
        <v>45917.142002314817</v>
      </c>
      <c r="B87" s="44">
        <v>1430396591</v>
      </c>
      <c r="C87" s="45" t="s">
        <v>36</v>
      </c>
      <c r="D87" s="45" t="s">
        <v>44</v>
      </c>
      <c r="E87" s="45" t="s">
        <v>127</v>
      </c>
      <c r="F87" s="45" t="s">
        <v>38</v>
      </c>
      <c r="G87" s="46">
        <v>3693.44</v>
      </c>
      <c r="H87" s="44">
        <v>1460597219</v>
      </c>
      <c r="I87" s="47">
        <v>0</v>
      </c>
      <c r="J87" s="46">
        <v>0</v>
      </c>
      <c r="K87" s="46">
        <v>0</v>
      </c>
      <c r="L87" s="46">
        <v>-1.54</v>
      </c>
      <c r="M87" s="46">
        <v>7494.98</v>
      </c>
      <c r="N87" s="49" t="s">
        <v>159</v>
      </c>
      <c r="O87" s="14">
        <f t="shared" si="5"/>
        <v>45917.142002314817</v>
      </c>
      <c r="P87" s="19">
        <f t="shared" si="6"/>
        <v>45917.350335648152</v>
      </c>
      <c r="Q87" s="20" t="str">
        <f t="shared" si="7"/>
        <v>17/09/2025</v>
      </c>
      <c r="R87" s="13" t="str">
        <f t="shared" si="8"/>
        <v>08</v>
      </c>
      <c r="S87" s="13" t="str">
        <f t="shared" si="9"/>
        <v>Wed</v>
      </c>
    </row>
    <row r="88" spans="1:19" x14ac:dyDescent="0.25">
      <c r="A88" s="38">
        <v>45917.142002314817</v>
      </c>
      <c r="B88" s="39">
        <v>1430396595</v>
      </c>
      <c r="C88" s="40" t="s">
        <v>36</v>
      </c>
      <c r="D88" s="40" t="s">
        <v>44</v>
      </c>
      <c r="E88" s="40" t="s">
        <v>127</v>
      </c>
      <c r="F88" s="40" t="s">
        <v>38</v>
      </c>
      <c r="G88" s="41">
        <v>3693.44</v>
      </c>
      <c r="H88" s="39">
        <v>1460597220</v>
      </c>
      <c r="I88" s="42">
        <v>0</v>
      </c>
      <c r="J88" s="41">
        <v>0</v>
      </c>
      <c r="K88" s="41">
        <v>0</v>
      </c>
      <c r="L88" s="41">
        <v>-1.54</v>
      </c>
      <c r="M88" s="41">
        <v>7493.44</v>
      </c>
      <c r="N88" s="48" t="s">
        <v>159</v>
      </c>
      <c r="O88" s="14">
        <f t="shared" si="5"/>
        <v>45917.142002314817</v>
      </c>
      <c r="P88" s="19">
        <f t="shared" si="6"/>
        <v>45917.350335648152</v>
      </c>
      <c r="Q88" s="20" t="str">
        <f t="shared" si="7"/>
        <v>17/09/2025</v>
      </c>
      <c r="R88" s="13" t="str">
        <f t="shared" si="8"/>
        <v>08</v>
      </c>
      <c r="S88" s="13" t="str">
        <f t="shared" si="9"/>
        <v>Wed</v>
      </c>
    </row>
    <row r="89" spans="1:19" x14ac:dyDescent="0.25">
      <c r="A89" s="43">
        <v>45917.145243055558</v>
      </c>
      <c r="B89" s="44">
        <v>1430397780</v>
      </c>
      <c r="C89" s="45" t="s">
        <v>36</v>
      </c>
      <c r="D89" s="45" t="s">
        <v>44</v>
      </c>
      <c r="E89" s="45" t="s">
        <v>125</v>
      </c>
      <c r="F89" s="45" t="s">
        <v>38</v>
      </c>
      <c r="G89" s="46">
        <v>3693.22</v>
      </c>
      <c r="H89" s="44">
        <v>1460598446</v>
      </c>
      <c r="I89" s="47">
        <v>0</v>
      </c>
      <c r="J89" s="46">
        <v>0</v>
      </c>
      <c r="K89" s="46">
        <v>0</v>
      </c>
      <c r="L89" s="46">
        <v>0</v>
      </c>
      <c r="M89" s="46">
        <v>7493.44</v>
      </c>
      <c r="N89" s="49" t="s">
        <v>144</v>
      </c>
      <c r="O89" s="14">
        <f t="shared" si="5"/>
        <v>45917.145243055558</v>
      </c>
      <c r="P89" s="19">
        <f t="shared" si="6"/>
        <v>45917.353576388894</v>
      </c>
      <c r="Q89" s="20" t="str">
        <f t="shared" si="7"/>
        <v>17/09/2025</v>
      </c>
      <c r="R89" s="13" t="str">
        <f t="shared" si="8"/>
        <v>08</v>
      </c>
      <c r="S89" s="13" t="str">
        <f t="shared" si="9"/>
        <v>Wed</v>
      </c>
    </row>
    <row r="90" spans="1:19" x14ac:dyDescent="0.25">
      <c r="A90" s="38">
        <v>45917.160219907404</v>
      </c>
      <c r="B90" s="39">
        <v>1430400277</v>
      </c>
      <c r="C90" s="40" t="s">
        <v>36</v>
      </c>
      <c r="D90" s="40" t="s">
        <v>44</v>
      </c>
      <c r="E90" s="40" t="s">
        <v>127</v>
      </c>
      <c r="F90" s="40" t="s">
        <v>38</v>
      </c>
      <c r="G90" s="41">
        <v>3691.6</v>
      </c>
      <c r="H90" s="39">
        <v>1460600872</v>
      </c>
      <c r="I90" s="42">
        <v>0</v>
      </c>
      <c r="J90" s="41">
        <v>0</v>
      </c>
      <c r="K90" s="41">
        <v>0</v>
      </c>
      <c r="L90" s="41">
        <v>-3.04</v>
      </c>
      <c r="M90" s="41">
        <v>7490.4</v>
      </c>
      <c r="N90" s="48" t="s">
        <v>160</v>
      </c>
      <c r="O90" s="14">
        <f t="shared" si="5"/>
        <v>45917.160219907404</v>
      </c>
      <c r="P90" s="19">
        <f t="shared" si="6"/>
        <v>45917.36855324074</v>
      </c>
      <c r="Q90" s="20" t="str">
        <f t="shared" si="7"/>
        <v>17/09/2025</v>
      </c>
      <c r="R90" s="13" t="str">
        <f t="shared" si="8"/>
        <v>08</v>
      </c>
      <c r="S90" s="13" t="str">
        <f t="shared" si="9"/>
        <v>Wed</v>
      </c>
    </row>
    <row r="91" spans="1:19" x14ac:dyDescent="0.25">
      <c r="A91" s="43">
        <v>45917.162141203706</v>
      </c>
      <c r="B91" s="44">
        <v>1430401134</v>
      </c>
      <c r="C91" s="45" t="s">
        <v>36</v>
      </c>
      <c r="D91" s="45" t="s">
        <v>44</v>
      </c>
      <c r="E91" s="45" t="s">
        <v>125</v>
      </c>
      <c r="F91" s="45" t="s">
        <v>38</v>
      </c>
      <c r="G91" s="46">
        <v>3691.67</v>
      </c>
      <c r="H91" s="44">
        <v>1460601729</v>
      </c>
      <c r="I91" s="47">
        <v>0</v>
      </c>
      <c r="J91" s="46">
        <v>0</v>
      </c>
      <c r="K91" s="46">
        <v>0</v>
      </c>
      <c r="L91" s="46">
        <v>0</v>
      </c>
      <c r="M91" s="46">
        <v>7490.4</v>
      </c>
      <c r="N91" s="49" t="s">
        <v>143</v>
      </c>
      <c r="O91" s="14">
        <f t="shared" si="5"/>
        <v>45917.162141203706</v>
      </c>
      <c r="P91" s="19">
        <f t="shared" si="6"/>
        <v>45917.370474537041</v>
      </c>
      <c r="Q91" s="20" t="str">
        <f t="shared" si="7"/>
        <v>17/09/2025</v>
      </c>
      <c r="R91" s="13" t="str">
        <f t="shared" si="8"/>
        <v>08</v>
      </c>
      <c r="S91" s="13" t="str">
        <f t="shared" si="9"/>
        <v>Wed</v>
      </c>
    </row>
    <row r="92" spans="1:19" x14ac:dyDescent="0.25">
      <c r="A92" s="38">
        <v>45917.162152777775</v>
      </c>
      <c r="B92" s="39">
        <v>1430401135</v>
      </c>
      <c r="C92" s="40" t="s">
        <v>36</v>
      </c>
      <c r="D92" s="40" t="s">
        <v>44</v>
      </c>
      <c r="E92" s="40" t="s">
        <v>125</v>
      </c>
      <c r="F92" s="40" t="s">
        <v>38</v>
      </c>
      <c r="G92" s="41">
        <v>3691.72</v>
      </c>
      <c r="H92" s="39">
        <v>1460601730</v>
      </c>
      <c r="I92" s="42">
        <v>0</v>
      </c>
      <c r="J92" s="41">
        <v>0</v>
      </c>
      <c r="K92" s="41">
        <v>0</v>
      </c>
      <c r="L92" s="41">
        <v>0</v>
      </c>
      <c r="M92" s="41">
        <v>7490.4</v>
      </c>
      <c r="N92" s="48" t="s">
        <v>126</v>
      </c>
      <c r="O92" s="14">
        <f t="shared" si="5"/>
        <v>45917.162152777775</v>
      </c>
      <c r="P92" s="19">
        <f t="shared" si="6"/>
        <v>45917.370486111111</v>
      </c>
      <c r="Q92" s="20" t="str">
        <f t="shared" si="7"/>
        <v>17/09/2025</v>
      </c>
      <c r="R92" s="13" t="str">
        <f t="shared" si="8"/>
        <v>08</v>
      </c>
      <c r="S92" s="13" t="str">
        <f t="shared" si="9"/>
        <v>Wed</v>
      </c>
    </row>
    <row r="93" spans="1:19" x14ac:dyDescent="0.25">
      <c r="A93" s="43">
        <v>45917.162314814814</v>
      </c>
      <c r="B93" s="44">
        <v>1430401153</v>
      </c>
      <c r="C93" s="45" t="s">
        <v>36</v>
      </c>
      <c r="D93" s="45" t="s">
        <v>37</v>
      </c>
      <c r="E93" s="45" t="s">
        <v>127</v>
      </c>
      <c r="F93" s="45" t="s">
        <v>38</v>
      </c>
      <c r="G93" s="46">
        <v>3692.18</v>
      </c>
      <c r="H93" s="44">
        <v>1460601747</v>
      </c>
      <c r="I93" s="47">
        <v>0</v>
      </c>
      <c r="J93" s="46">
        <v>0</v>
      </c>
      <c r="K93" s="46">
        <v>0</v>
      </c>
      <c r="L93" s="46">
        <v>1.04</v>
      </c>
      <c r="M93" s="46">
        <v>7491.44</v>
      </c>
      <c r="N93" s="49" t="s">
        <v>161</v>
      </c>
      <c r="O93" s="14">
        <f t="shared" si="5"/>
        <v>45917.162314814814</v>
      </c>
      <c r="P93" s="19">
        <f t="shared" si="6"/>
        <v>45917.370648148149</v>
      </c>
      <c r="Q93" s="20" t="str">
        <f t="shared" si="7"/>
        <v>17/09/2025</v>
      </c>
      <c r="R93" s="13" t="str">
        <f t="shared" si="8"/>
        <v>08</v>
      </c>
      <c r="S93" s="13" t="str">
        <f t="shared" si="9"/>
        <v>Wed</v>
      </c>
    </row>
    <row r="94" spans="1:19" x14ac:dyDescent="0.25">
      <c r="A94" s="38">
        <v>45917.162372685183</v>
      </c>
      <c r="B94" s="39">
        <v>1430401163</v>
      </c>
      <c r="C94" s="40" t="s">
        <v>36</v>
      </c>
      <c r="D94" s="40" t="s">
        <v>44</v>
      </c>
      <c r="E94" s="40" t="s">
        <v>125</v>
      </c>
      <c r="F94" s="40" t="s">
        <v>38</v>
      </c>
      <c r="G94" s="41">
        <v>3691.95</v>
      </c>
      <c r="H94" s="39">
        <v>1460601757</v>
      </c>
      <c r="I94" s="42">
        <v>0</v>
      </c>
      <c r="J94" s="41">
        <v>0</v>
      </c>
      <c r="K94" s="41">
        <v>0</v>
      </c>
      <c r="L94" s="41">
        <v>0</v>
      </c>
      <c r="M94" s="41">
        <v>7491.44</v>
      </c>
      <c r="N94" s="48" t="s">
        <v>144</v>
      </c>
      <c r="O94" s="14">
        <f t="shared" si="5"/>
        <v>45917.162372685183</v>
      </c>
      <c r="P94" s="19">
        <f t="shared" si="6"/>
        <v>45917.370706018519</v>
      </c>
      <c r="Q94" s="20" t="str">
        <f t="shared" si="7"/>
        <v>17/09/2025</v>
      </c>
      <c r="R94" s="13" t="str">
        <f t="shared" si="8"/>
        <v>08</v>
      </c>
      <c r="S94" s="13" t="str">
        <f t="shared" si="9"/>
        <v>Wed</v>
      </c>
    </row>
    <row r="95" spans="1:19" x14ac:dyDescent="0.25">
      <c r="A95" s="43">
        <v>45917.168912037036</v>
      </c>
      <c r="B95" s="44">
        <v>1430402937</v>
      </c>
      <c r="C95" s="45" t="s">
        <v>36</v>
      </c>
      <c r="D95" s="45" t="s">
        <v>37</v>
      </c>
      <c r="E95" s="45" t="s">
        <v>127</v>
      </c>
      <c r="F95" s="45" t="s">
        <v>38</v>
      </c>
      <c r="G95" s="46">
        <v>3691.59</v>
      </c>
      <c r="H95" s="44">
        <v>1460603612</v>
      </c>
      <c r="I95" s="47">
        <v>0</v>
      </c>
      <c r="J95" s="46">
        <v>0</v>
      </c>
      <c r="K95" s="46">
        <v>0</v>
      </c>
      <c r="L95" s="46">
        <v>0.36</v>
      </c>
      <c r="M95" s="46">
        <v>7491.8</v>
      </c>
      <c r="N95" s="49" t="s">
        <v>162</v>
      </c>
      <c r="O95" s="14">
        <f t="shared" si="5"/>
        <v>45917.168912037036</v>
      </c>
      <c r="P95" s="19">
        <f t="shared" si="6"/>
        <v>45917.377245370371</v>
      </c>
      <c r="Q95" s="20" t="str">
        <f t="shared" si="7"/>
        <v>17/09/2025</v>
      </c>
      <c r="R95" s="13" t="str">
        <f t="shared" si="8"/>
        <v>09</v>
      </c>
      <c r="S95" s="13" t="str">
        <f t="shared" si="9"/>
        <v>Wed</v>
      </c>
    </row>
    <row r="96" spans="1:19" x14ac:dyDescent="0.25">
      <c r="A96" s="38">
        <v>45917.170358796298</v>
      </c>
      <c r="B96" s="39">
        <v>1430403162</v>
      </c>
      <c r="C96" s="40" t="s">
        <v>36</v>
      </c>
      <c r="D96" s="40" t="s">
        <v>44</v>
      </c>
      <c r="E96" s="40" t="s">
        <v>125</v>
      </c>
      <c r="F96" s="40" t="s">
        <v>38</v>
      </c>
      <c r="G96" s="41">
        <v>3690.96</v>
      </c>
      <c r="H96" s="39">
        <v>1460603848</v>
      </c>
      <c r="I96" s="42">
        <v>0</v>
      </c>
      <c r="J96" s="41">
        <v>0</v>
      </c>
      <c r="K96" s="41">
        <v>0</v>
      </c>
      <c r="L96" s="41">
        <v>0</v>
      </c>
      <c r="M96" s="41">
        <v>7491.8</v>
      </c>
      <c r="N96" s="48" t="s">
        <v>144</v>
      </c>
      <c r="O96" s="14">
        <f t="shared" si="5"/>
        <v>45917.170358796298</v>
      </c>
      <c r="P96" s="19">
        <f t="shared" si="6"/>
        <v>45917.378692129634</v>
      </c>
      <c r="Q96" s="20" t="str">
        <f t="shared" si="7"/>
        <v>17/09/2025</v>
      </c>
      <c r="R96" s="13" t="str">
        <f t="shared" si="8"/>
        <v>09</v>
      </c>
      <c r="S96" s="13" t="str">
        <f t="shared" si="9"/>
        <v>Wed</v>
      </c>
    </row>
    <row r="97" spans="1:19" x14ac:dyDescent="0.25">
      <c r="A97" s="43">
        <v>45917.176851851851</v>
      </c>
      <c r="B97" s="44">
        <v>1430405088</v>
      </c>
      <c r="C97" s="45" t="s">
        <v>36</v>
      </c>
      <c r="D97" s="45" t="s">
        <v>37</v>
      </c>
      <c r="E97" s="45" t="s">
        <v>127</v>
      </c>
      <c r="F97" s="45" t="s">
        <v>38</v>
      </c>
      <c r="G97" s="46">
        <v>3691.14</v>
      </c>
      <c r="H97" s="44">
        <v>1460605821</v>
      </c>
      <c r="I97" s="47">
        <v>0</v>
      </c>
      <c r="J97" s="46">
        <v>0</v>
      </c>
      <c r="K97" s="46">
        <v>0</v>
      </c>
      <c r="L97" s="46">
        <v>0.53</v>
      </c>
      <c r="M97" s="46">
        <v>7492.33</v>
      </c>
      <c r="N97" s="49" t="s">
        <v>163</v>
      </c>
      <c r="O97" s="14">
        <f t="shared" si="5"/>
        <v>45917.176851851851</v>
      </c>
      <c r="P97" s="19">
        <f t="shared" si="6"/>
        <v>45917.385185185187</v>
      </c>
      <c r="Q97" s="20" t="str">
        <f t="shared" si="7"/>
        <v>17/09/2025</v>
      </c>
      <c r="R97" s="13" t="str">
        <f t="shared" si="8"/>
        <v>09</v>
      </c>
      <c r="S97" s="13" t="str">
        <f t="shared" si="9"/>
        <v>Wed</v>
      </c>
    </row>
    <row r="98" spans="1:19" x14ac:dyDescent="0.25">
      <c r="A98" s="38">
        <v>45917.176851851851</v>
      </c>
      <c r="B98" s="39">
        <v>1430405089</v>
      </c>
      <c r="C98" s="40" t="s">
        <v>36</v>
      </c>
      <c r="D98" s="40" t="s">
        <v>37</v>
      </c>
      <c r="E98" s="40" t="s">
        <v>127</v>
      </c>
      <c r="F98" s="40" t="s">
        <v>38</v>
      </c>
      <c r="G98" s="41">
        <v>3691.14</v>
      </c>
      <c r="H98" s="39">
        <v>1460605822</v>
      </c>
      <c r="I98" s="42">
        <v>0</v>
      </c>
      <c r="J98" s="41">
        <v>0</v>
      </c>
      <c r="K98" s="41">
        <v>0</v>
      </c>
      <c r="L98" s="41">
        <v>0.57999999999999996</v>
      </c>
      <c r="M98" s="41">
        <v>7492.91</v>
      </c>
      <c r="N98" s="48" t="s">
        <v>163</v>
      </c>
      <c r="O98" s="14">
        <f t="shared" si="5"/>
        <v>45917.176851851851</v>
      </c>
      <c r="P98" s="19">
        <f t="shared" si="6"/>
        <v>45917.385185185187</v>
      </c>
      <c r="Q98" s="20" t="str">
        <f t="shared" si="7"/>
        <v>17/09/2025</v>
      </c>
      <c r="R98" s="13" t="str">
        <f t="shared" si="8"/>
        <v>09</v>
      </c>
      <c r="S98" s="13" t="str">
        <f t="shared" si="9"/>
        <v>Wed</v>
      </c>
    </row>
    <row r="99" spans="1:19" x14ac:dyDescent="0.25">
      <c r="A99" s="43">
        <v>45917.17695601852</v>
      </c>
      <c r="B99" s="44">
        <v>1430405115</v>
      </c>
      <c r="C99" s="45" t="s">
        <v>36</v>
      </c>
      <c r="D99" s="45" t="s">
        <v>44</v>
      </c>
      <c r="E99" s="45" t="s">
        <v>125</v>
      </c>
      <c r="F99" s="45" t="s">
        <v>38</v>
      </c>
      <c r="G99" s="46">
        <v>3690.95</v>
      </c>
      <c r="H99" s="44">
        <v>1460605849</v>
      </c>
      <c r="I99" s="47">
        <v>0</v>
      </c>
      <c r="J99" s="46">
        <v>0</v>
      </c>
      <c r="K99" s="46">
        <v>0</v>
      </c>
      <c r="L99" s="46">
        <v>0</v>
      </c>
      <c r="M99" s="46">
        <v>7492.91</v>
      </c>
      <c r="N99" s="49" t="s">
        <v>126</v>
      </c>
      <c r="O99" s="14">
        <f t="shared" si="5"/>
        <v>45917.17695601852</v>
      </c>
      <c r="P99" s="19">
        <f t="shared" si="6"/>
        <v>45917.385289351856</v>
      </c>
      <c r="Q99" s="20" t="str">
        <f t="shared" si="7"/>
        <v>17/09/2025</v>
      </c>
      <c r="R99" s="13" t="str">
        <f t="shared" si="8"/>
        <v>09</v>
      </c>
      <c r="S99" s="13" t="str">
        <f t="shared" si="9"/>
        <v>Wed</v>
      </c>
    </row>
    <row r="100" spans="1:19" x14ac:dyDescent="0.25">
      <c r="A100" s="38">
        <v>45917.17696759259</v>
      </c>
      <c r="B100" s="39">
        <v>1430405116</v>
      </c>
      <c r="C100" s="40" t="s">
        <v>36</v>
      </c>
      <c r="D100" s="40" t="s">
        <v>44</v>
      </c>
      <c r="E100" s="40" t="s">
        <v>125</v>
      </c>
      <c r="F100" s="40" t="s">
        <v>38</v>
      </c>
      <c r="G100" s="41">
        <v>3690.95</v>
      </c>
      <c r="H100" s="39">
        <v>1460605850</v>
      </c>
      <c r="I100" s="42">
        <v>0</v>
      </c>
      <c r="J100" s="41">
        <v>0</v>
      </c>
      <c r="K100" s="41">
        <v>0</v>
      </c>
      <c r="L100" s="41">
        <v>0</v>
      </c>
      <c r="M100" s="41">
        <v>7492.91</v>
      </c>
      <c r="N100" s="48" t="s">
        <v>143</v>
      </c>
      <c r="O100" s="14">
        <f t="shared" si="5"/>
        <v>45917.17696759259</v>
      </c>
      <c r="P100" s="19">
        <f t="shared" si="6"/>
        <v>45917.385300925926</v>
      </c>
      <c r="Q100" s="20" t="str">
        <f t="shared" si="7"/>
        <v>17/09/2025</v>
      </c>
      <c r="R100" s="13" t="str">
        <f t="shared" si="8"/>
        <v>09</v>
      </c>
      <c r="S100" s="13" t="str">
        <f t="shared" si="9"/>
        <v>Wed</v>
      </c>
    </row>
    <row r="101" spans="1:19" x14ac:dyDescent="0.25">
      <c r="A101" s="43">
        <v>45917.185486111113</v>
      </c>
      <c r="B101" s="44">
        <v>1430408589</v>
      </c>
      <c r="C101" s="45" t="s">
        <v>36</v>
      </c>
      <c r="D101" s="45" t="s">
        <v>37</v>
      </c>
      <c r="E101" s="45" t="s">
        <v>127</v>
      </c>
      <c r="F101" s="45" t="s">
        <v>38</v>
      </c>
      <c r="G101" s="46">
        <v>3687.95</v>
      </c>
      <c r="H101" s="44">
        <v>1460609337</v>
      </c>
      <c r="I101" s="47">
        <v>0</v>
      </c>
      <c r="J101" s="46">
        <v>0</v>
      </c>
      <c r="K101" s="46">
        <v>0</v>
      </c>
      <c r="L101" s="46">
        <v>3.01</v>
      </c>
      <c r="M101" s="46">
        <v>7495.92</v>
      </c>
      <c r="N101" s="49" t="s">
        <v>164</v>
      </c>
      <c r="O101" s="14">
        <f t="shared" si="5"/>
        <v>45917.185486111113</v>
      </c>
      <c r="P101" s="19">
        <f t="shared" si="6"/>
        <v>45917.393819444449</v>
      </c>
      <c r="Q101" s="20" t="str">
        <f t="shared" si="7"/>
        <v>17/09/2025</v>
      </c>
      <c r="R101" s="13" t="str">
        <f t="shared" si="8"/>
        <v>09</v>
      </c>
      <c r="S101" s="13" t="str">
        <f t="shared" si="9"/>
        <v>Wed</v>
      </c>
    </row>
    <row r="102" spans="1:19" x14ac:dyDescent="0.25">
      <c r="A102" s="38">
        <v>45917.185486111113</v>
      </c>
      <c r="B102" s="39">
        <v>1430408591</v>
      </c>
      <c r="C102" s="40" t="s">
        <v>36</v>
      </c>
      <c r="D102" s="40" t="s">
        <v>37</v>
      </c>
      <c r="E102" s="40" t="s">
        <v>127</v>
      </c>
      <c r="F102" s="40" t="s">
        <v>38</v>
      </c>
      <c r="G102" s="41">
        <v>3687.95</v>
      </c>
      <c r="H102" s="39">
        <v>1460609338</v>
      </c>
      <c r="I102" s="42">
        <v>0</v>
      </c>
      <c r="J102" s="41">
        <v>0</v>
      </c>
      <c r="K102" s="41">
        <v>0</v>
      </c>
      <c r="L102" s="41">
        <v>3</v>
      </c>
      <c r="M102" s="41">
        <v>7498.92</v>
      </c>
      <c r="N102" s="48" t="s">
        <v>165</v>
      </c>
      <c r="O102" s="14">
        <f t="shared" si="5"/>
        <v>45917.185486111113</v>
      </c>
      <c r="P102" s="19">
        <f t="shared" si="6"/>
        <v>45917.393819444449</v>
      </c>
      <c r="Q102" s="20" t="str">
        <f t="shared" si="7"/>
        <v>17/09/2025</v>
      </c>
      <c r="R102" s="13" t="str">
        <f t="shared" si="8"/>
        <v>09</v>
      </c>
      <c r="S102" s="13" t="str">
        <f t="shared" si="9"/>
        <v>Wed</v>
      </c>
    </row>
    <row r="103" spans="1:19" x14ac:dyDescent="0.25">
      <c r="A103" s="43">
        <v>45917.185486111113</v>
      </c>
      <c r="B103" s="44">
        <v>1430408592</v>
      </c>
      <c r="C103" s="45" t="s">
        <v>36</v>
      </c>
      <c r="D103" s="45" t="s">
        <v>37</v>
      </c>
      <c r="E103" s="45" t="s">
        <v>127</v>
      </c>
      <c r="F103" s="45" t="s">
        <v>38</v>
      </c>
      <c r="G103" s="46">
        <v>3687.95</v>
      </c>
      <c r="H103" s="44">
        <v>1460609339</v>
      </c>
      <c r="I103" s="47">
        <v>0</v>
      </c>
      <c r="J103" s="46">
        <v>0</v>
      </c>
      <c r="K103" s="46">
        <v>0</v>
      </c>
      <c r="L103" s="46">
        <v>3</v>
      </c>
      <c r="M103" s="46">
        <v>7501.92</v>
      </c>
      <c r="N103" s="49" t="s">
        <v>165</v>
      </c>
      <c r="O103" s="14">
        <f t="shared" si="5"/>
        <v>45917.185486111113</v>
      </c>
      <c r="P103" s="19">
        <f t="shared" si="6"/>
        <v>45917.393819444449</v>
      </c>
      <c r="Q103" s="20" t="str">
        <f t="shared" si="7"/>
        <v>17/09/2025</v>
      </c>
      <c r="R103" s="13" t="str">
        <f t="shared" si="8"/>
        <v>09</v>
      </c>
      <c r="S103" s="13" t="str">
        <f t="shared" si="9"/>
        <v>Wed</v>
      </c>
    </row>
    <row r="104" spans="1:19" x14ac:dyDescent="0.25">
      <c r="A104" s="38">
        <v>45917.193969907406</v>
      </c>
      <c r="B104" s="39">
        <v>1430416790</v>
      </c>
      <c r="C104" s="40" t="s">
        <v>36</v>
      </c>
      <c r="D104" s="40" t="s">
        <v>44</v>
      </c>
      <c r="E104" s="40" t="s">
        <v>125</v>
      </c>
      <c r="F104" s="40" t="s">
        <v>38</v>
      </c>
      <c r="G104" s="41">
        <v>3680.26</v>
      </c>
      <c r="H104" s="39">
        <v>1460617423</v>
      </c>
      <c r="I104" s="42">
        <v>0</v>
      </c>
      <c r="J104" s="41">
        <v>0</v>
      </c>
      <c r="K104" s="41">
        <v>0</v>
      </c>
      <c r="L104" s="41">
        <v>0</v>
      </c>
      <c r="M104" s="41">
        <v>7501.92</v>
      </c>
      <c r="N104" s="48" t="s">
        <v>143</v>
      </c>
      <c r="O104" s="14">
        <f t="shared" si="5"/>
        <v>45917.193969907406</v>
      </c>
      <c r="P104" s="19">
        <f t="shared" si="6"/>
        <v>45917.402303240742</v>
      </c>
      <c r="Q104" s="20" t="str">
        <f t="shared" si="7"/>
        <v>17/09/2025</v>
      </c>
      <c r="R104" s="13" t="str">
        <f t="shared" si="8"/>
        <v>09</v>
      </c>
      <c r="S104" s="13" t="str">
        <f t="shared" si="9"/>
        <v>Wed</v>
      </c>
    </row>
    <row r="105" spans="1:19" x14ac:dyDescent="0.25">
      <c r="A105" s="43">
        <v>45917.196770833332</v>
      </c>
      <c r="B105" s="44">
        <v>1430418403</v>
      </c>
      <c r="C105" s="45" t="s">
        <v>36</v>
      </c>
      <c r="D105" s="45" t="s">
        <v>37</v>
      </c>
      <c r="E105" s="45" t="s">
        <v>127</v>
      </c>
      <c r="F105" s="45" t="s">
        <v>38</v>
      </c>
      <c r="G105" s="46">
        <v>3677.22</v>
      </c>
      <c r="H105" s="44">
        <v>1460619094</v>
      </c>
      <c r="I105" s="47">
        <v>0</v>
      </c>
      <c r="J105" s="46">
        <v>0</v>
      </c>
      <c r="K105" s="46">
        <v>0</v>
      </c>
      <c r="L105" s="46">
        <v>3.04</v>
      </c>
      <c r="M105" s="46">
        <v>7504.96</v>
      </c>
      <c r="N105" s="49" t="s">
        <v>166</v>
      </c>
      <c r="O105" s="14">
        <f t="shared" si="5"/>
        <v>45917.196770833332</v>
      </c>
      <c r="P105" s="19">
        <f t="shared" si="6"/>
        <v>45917.405104166668</v>
      </c>
      <c r="Q105" s="20" t="str">
        <f t="shared" si="7"/>
        <v>17/09/2025</v>
      </c>
      <c r="R105" s="13" t="str">
        <f t="shared" si="8"/>
        <v>09</v>
      </c>
      <c r="S105" s="13" t="str">
        <f t="shared" si="9"/>
        <v>Wed</v>
      </c>
    </row>
    <row r="106" spans="1:19" x14ac:dyDescent="0.25">
      <c r="A106" s="38">
        <v>45917.19871527778</v>
      </c>
      <c r="B106" s="39">
        <v>1430419376</v>
      </c>
      <c r="C106" s="40" t="s">
        <v>36</v>
      </c>
      <c r="D106" s="40" t="s">
        <v>44</v>
      </c>
      <c r="E106" s="40" t="s">
        <v>125</v>
      </c>
      <c r="F106" s="40" t="s">
        <v>38</v>
      </c>
      <c r="G106" s="41">
        <v>3678.58</v>
      </c>
      <c r="H106" s="39">
        <v>1460620058</v>
      </c>
      <c r="I106" s="42">
        <v>0</v>
      </c>
      <c r="J106" s="41">
        <v>0</v>
      </c>
      <c r="K106" s="41">
        <v>0</v>
      </c>
      <c r="L106" s="41">
        <v>0</v>
      </c>
      <c r="M106" s="41">
        <v>7504.96</v>
      </c>
      <c r="N106" s="48" t="s">
        <v>143</v>
      </c>
      <c r="O106" s="14">
        <f t="shared" si="5"/>
        <v>45917.19871527778</v>
      </c>
      <c r="P106" s="19">
        <f t="shared" si="6"/>
        <v>45917.407048611116</v>
      </c>
      <c r="Q106" s="20" t="str">
        <f t="shared" si="7"/>
        <v>17/09/2025</v>
      </c>
      <c r="R106" s="13" t="str">
        <f t="shared" si="8"/>
        <v>09</v>
      </c>
      <c r="S106" s="13" t="str">
        <f t="shared" si="9"/>
        <v>Wed</v>
      </c>
    </row>
    <row r="107" spans="1:19" x14ac:dyDescent="0.25">
      <c r="A107" s="43">
        <v>45917.201643518521</v>
      </c>
      <c r="B107" s="44">
        <v>1430421272</v>
      </c>
      <c r="C107" s="45" t="s">
        <v>36</v>
      </c>
      <c r="D107" s="45" t="s">
        <v>37</v>
      </c>
      <c r="E107" s="45" t="s">
        <v>127</v>
      </c>
      <c r="F107" s="45" t="s">
        <v>38</v>
      </c>
      <c r="G107" s="46">
        <v>3678.28</v>
      </c>
      <c r="H107" s="44">
        <v>1460621958</v>
      </c>
      <c r="I107" s="47">
        <v>0</v>
      </c>
      <c r="J107" s="46">
        <v>0</v>
      </c>
      <c r="K107" s="46">
        <v>0</v>
      </c>
      <c r="L107" s="46">
        <v>0.3</v>
      </c>
      <c r="M107" s="46">
        <v>7505.26</v>
      </c>
      <c r="N107" s="49" t="s">
        <v>167</v>
      </c>
      <c r="O107" s="14">
        <f t="shared" si="5"/>
        <v>45917.201643518521</v>
      </c>
      <c r="P107" s="19">
        <f t="shared" si="6"/>
        <v>45917.409976851857</v>
      </c>
      <c r="Q107" s="20" t="str">
        <f t="shared" si="7"/>
        <v>17/09/2025</v>
      </c>
      <c r="R107" s="13" t="str">
        <f t="shared" si="8"/>
        <v>09</v>
      </c>
      <c r="S107" s="13" t="str">
        <f t="shared" si="9"/>
        <v>Wed</v>
      </c>
    </row>
    <row r="108" spans="1:19" x14ac:dyDescent="0.25">
      <c r="A108" s="38">
        <v>45917.202303240738</v>
      </c>
      <c r="B108" s="39">
        <v>1430421495</v>
      </c>
      <c r="C108" s="40" t="s">
        <v>36</v>
      </c>
      <c r="D108" s="40" t="s">
        <v>44</v>
      </c>
      <c r="E108" s="40" t="s">
        <v>125</v>
      </c>
      <c r="F108" s="40" t="s">
        <v>38</v>
      </c>
      <c r="G108" s="41">
        <v>3678.35</v>
      </c>
      <c r="H108" s="39">
        <v>1460622179</v>
      </c>
      <c r="I108" s="42">
        <v>0</v>
      </c>
      <c r="J108" s="41">
        <v>0</v>
      </c>
      <c r="K108" s="41">
        <v>0</v>
      </c>
      <c r="L108" s="41">
        <v>0</v>
      </c>
      <c r="M108" s="41">
        <v>7505.26</v>
      </c>
      <c r="N108" s="48" t="s">
        <v>143</v>
      </c>
      <c r="O108" s="14">
        <f t="shared" si="5"/>
        <v>45917.202303240738</v>
      </c>
      <c r="P108" s="19">
        <f t="shared" si="6"/>
        <v>45917.410636574074</v>
      </c>
      <c r="Q108" s="20" t="str">
        <f t="shared" si="7"/>
        <v>17/09/2025</v>
      </c>
      <c r="R108" s="13" t="str">
        <f t="shared" si="8"/>
        <v>09</v>
      </c>
      <c r="S108" s="13" t="str">
        <f t="shared" si="9"/>
        <v>Wed</v>
      </c>
    </row>
    <row r="109" spans="1:19" x14ac:dyDescent="0.25">
      <c r="A109" s="43">
        <v>45917.211446759262</v>
      </c>
      <c r="B109" s="44">
        <v>1430424148</v>
      </c>
      <c r="C109" s="45" t="s">
        <v>36</v>
      </c>
      <c r="D109" s="45" t="s">
        <v>44</v>
      </c>
      <c r="E109" s="45" t="s">
        <v>125</v>
      </c>
      <c r="F109" s="45" t="s">
        <v>38</v>
      </c>
      <c r="G109" s="46">
        <v>3678.9</v>
      </c>
      <c r="H109" s="44">
        <v>1460624889</v>
      </c>
      <c r="I109" s="47">
        <v>0</v>
      </c>
      <c r="J109" s="46">
        <v>0</v>
      </c>
      <c r="K109" s="46">
        <v>0</v>
      </c>
      <c r="L109" s="46">
        <v>0</v>
      </c>
      <c r="M109" s="46">
        <v>7505.26</v>
      </c>
      <c r="N109" s="49" t="s">
        <v>126</v>
      </c>
      <c r="O109" s="14">
        <f t="shared" si="5"/>
        <v>45917.211446759262</v>
      </c>
      <c r="P109" s="19">
        <f t="shared" si="6"/>
        <v>45917.419780092598</v>
      </c>
      <c r="Q109" s="20" t="str">
        <f t="shared" si="7"/>
        <v>17/09/2025</v>
      </c>
      <c r="R109" s="13" t="str">
        <f t="shared" si="8"/>
        <v>10</v>
      </c>
      <c r="S109" s="13" t="str">
        <f t="shared" si="9"/>
        <v>Wed</v>
      </c>
    </row>
    <row r="110" spans="1:19" x14ac:dyDescent="0.25">
      <c r="A110" s="38">
        <v>45917.212835648148</v>
      </c>
      <c r="B110" s="39">
        <v>1430424535</v>
      </c>
      <c r="C110" s="40" t="s">
        <v>36</v>
      </c>
      <c r="D110" s="40" t="s">
        <v>37</v>
      </c>
      <c r="E110" s="40" t="s">
        <v>127</v>
      </c>
      <c r="F110" s="40" t="s">
        <v>38</v>
      </c>
      <c r="G110" s="41">
        <v>3678.68</v>
      </c>
      <c r="H110" s="39">
        <v>1460625304</v>
      </c>
      <c r="I110" s="42">
        <v>0</v>
      </c>
      <c r="J110" s="41">
        <v>0</v>
      </c>
      <c r="K110" s="41">
        <v>0</v>
      </c>
      <c r="L110" s="41">
        <v>0.22</v>
      </c>
      <c r="M110" s="41">
        <v>7505.48</v>
      </c>
      <c r="N110" s="48" t="s">
        <v>168</v>
      </c>
      <c r="O110" s="14">
        <f t="shared" si="5"/>
        <v>45917.212835648148</v>
      </c>
      <c r="P110" s="19">
        <f t="shared" si="6"/>
        <v>45917.421168981484</v>
      </c>
      <c r="Q110" s="20" t="str">
        <f t="shared" si="7"/>
        <v>17/09/2025</v>
      </c>
      <c r="R110" s="13" t="str">
        <f t="shared" si="8"/>
        <v>10</v>
      </c>
      <c r="S110" s="13" t="str">
        <f t="shared" si="9"/>
        <v>Wed</v>
      </c>
    </row>
    <row r="111" spans="1:19" x14ac:dyDescent="0.25">
      <c r="A111" s="43">
        <v>45917.214803240742</v>
      </c>
      <c r="B111" s="44">
        <v>1430425077</v>
      </c>
      <c r="C111" s="45" t="s">
        <v>36</v>
      </c>
      <c r="D111" s="45" t="s">
        <v>44</v>
      </c>
      <c r="E111" s="45" t="s">
        <v>125</v>
      </c>
      <c r="F111" s="45" t="s">
        <v>38</v>
      </c>
      <c r="G111" s="46">
        <v>3678.36</v>
      </c>
      <c r="H111" s="44">
        <v>1460625847</v>
      </c>
      <c r="I111" s="47">
        <v>0</v>
      </c>
      <c r="J111" s="46">
        <v>0</v>
      </c>
      <c r="K111" s="46">
        <v>0</v>
      </c>
      <c r="L111" s="46">
        <v>0</v>
      </c>
      <c r="M111" s="46">
        <v>7505.48</v>
      </c>
      <c r="N111" s="49" t="s">
        <v>144</v>
      </c>
      <c r="O111" s="14">
        <f t="shared" si="5"/>
        <v>45917.214803240742</v>
      </c>
      <c r="P111" s="19">
        <f t="shared" si="6"/>
        <v>45917.423136574078</v>
      </c>
      <c r="Q111" s="20" t="str">
        <f t="shared" si="7"/>
        <v>17/09/2025</v>
      </c>
      <c r="R111" s="13" t="str">
        <f t="shared" si="8"/>
        <v>10</v>
      </c>
      <c r="S111" s="13" t="str">
        <f t="shared" si="9"/>
        <v>Wed</v>
      </c>
    </row>
    <row r="112" spans="1:19" x14ac:dyDescent="0.25">
      <c r="A112" s="38">
        <v>45917.214803240742</v>
      </c>
      <c r="B112" s="39">
        <v>1430425078</v>
      </c>
      <c r="C112" s="40" t="s">
        <v>36</v>
      </c>
      <c r="D112" s="40" t="s">
        <v>44</v>
      </c>
      <c r="E112" s="40" t="s">
        <v>125</v>
      </c>
      <c r="F112" s="40" t="s">
        <v>38</v>
      </c>
      <c r="G112" s="41">
        <v>3678.36</v>
      </c>
      <c r="H112" s="39">
        <v>1460625848</v>
      </c>
      <c r="I112" s="42">
        <v>0</v>
      </c>
      <c r="J112" s="41">
        <v>0</v>
      </c>
      <c r="K112" s="41">
        <v>0</v>
      </c>
      <c r="L112" s="41">
        <v>0</v>
      </c>
      <c r="M112" s="41">
        <v>7505.48</v>
      </c>
      <c r="N112" s="48" t="s">
        <v>126</v>
      </c>
      <c r="O112" s="14">
        <f t="shared" si="5"/>
        <v>45917.214803240742</v>
      </c>
      <c r="P112" s="19">
        <f t="shared" si="6"/>
        <v>45917.423136574078</v>
      </c>
      <c r="Q112" s="20" t="str">
        <f t="shared" si="7"/>
        <v>17/09/2025</v>
      </c>
      <c r="R112" s="13" t="str">
        <f t="shared" si="8"/>
        <v>10</v>
      </c>
      <c r="S112" s="13" t="str">
        <f t="shared" si="9"/>
        <v>Wed</v>
      </c>
    </row>
    <row r="113" spans="1:19" x14ac:dyDescent="0.25">
      <c r="A113" s="43">
        <v>45917.216423611113</v>
      </c>
      <c r="B113" s="44">
        <v>1430425988</v>
      </c>
      <c r="C113" s="45" t="s">
        <v>36</v>
      </c>
      <c r="D113" s="45" t="s">
        <v>37</v>
      </c>
      <c r="E113" s="45" t="s">
        <v>127</v>
      </c>
      <c r="F113" s="45" t="s">
        <v>38</v>
      </c>
      <c r="G113" s="46">
        <v>3677.93</v>
      </c>
      <c r="H113" s="44">
        <v>1460626774</v>
      </c>
      <c r="I113" s="47">
        <v>0</v>
      </c>
      <c r="J113" s="46">
        <v>0</v>
      </c>
      <c r="K113" s="46">
        <v>0</v>
      </c>
      <c r="L113" s="46">
        <v>0.42</v>
      </c>
      <c r="M113" s="46">
        <v>7505.9</v>
      </c>
      <c r="N113" s="49" t="s">
        <v>169</v>
      </c>
      <c r="O113" s="14">
        <f t="shared" si="5"/>
        <v>45917.216423611113</v>
      </c>
      <c r="P113" s="19">
        <f t="shared" si="6"/>
        <v>45917.424756944449</v>
      </c>
      <c r="Q113" s="20" t="str">
        <f t="shared" si="7"/>
        <v>17/09/2025</v>
      </c>
      <c r="R113" s="13" t="str">
        <f t="shared" si="8"/>
        <v>10</v>
      </c>
      <c r="S113" s="13" t="str">
        <f t="shared" si="9"/>
        <v>Wed</v>
      </c>
    </row>
    <row r="114" spans="1:19" x14ac:dyDescent="0.25">
      <c r="A114" s="38">
        <v>45917.216423611113</v>
      </c>
      <c r="B114" s="39">
        <v>1430425989</v>
      </c>
      <c r="C114" s="40" t="s">
        <v>36</v>
      </c>
      <c r="D114" s="40" t="s">
        <v>37</v>
      </c>
      <c r="E114" s="40" t="s">
        <v>127</v>
      </c>
      <c r="F114" s="40" t="s">
        <v>38</v>
      </c>
      <c r="G114" s="41">
        <v>3677.93</v>
      </c>
      <c r="H114" s="39">
        <v>1460626775</v>
      </c>
      <c r="I114" s="42">
        <v>0</v>
      </c>
      <c r="J114" s="41">
        <v>0</v>
      </c>
      <c r="K114" s="41">
        <v>0</v>
      </c>
      <c r="L114" s="41">
        <v>0.43</v>
      </c>
      <c r="M114" s="41">
        <v>7506.33</v>
      </c>
      <c r="N114" s="48" t="s">
        <v>170</v>
      </c>
      <c r="O114" s="14">
        <f t="shared" si="5"/>
        <v>45917.216423611113</v>
      </c>
      <c r="P114" s="19">
        <f t="shared" si="6"/>
        <v>45917.424756944449</v>
      </c>
      <c r="Q114" s="20" t="str">
        <f t="shared" si="7"/>
        <v>17/09/2025</v>
      </c>
      <c r="R114" s="13" t="str">
        <f t="shared" si="8"/>
        <v>10</v>
      </c>
      <c r="S114" s="13" t="str">
        <f t="shared" si="9"/>
        <v>Wed</v>
      </c>
    </row>
    <row r="115" spans="1:19" x14ac:dyDescent="0.25">
      <c r="A115" s="43">
        <v>45917.216423611113</v>
      </c>
      <c r="B115" s="44">
        <v>1430425990</v>
      </c>
      <c r="C115" s="45" t="s">
        <v>36</v>
      </c>
      <c r="D115" s="45" t="s">
        <v>37</v>
      </c>
      <c r="E115" s="45" t="s">
        <v>127</v>
      </c>
      <c r="F115" s="45" t="s">
        <v>38</v>
      </c>
      <c r="G115" s="46">
        <v>3677.93</v>
      </c>
      <c r="H115" s="44">
        <v>1460626776</v>
      </c>
      <c r="I115" s="47">
        <v>0</v>
      </c>
      <c r="J115" s="46">
        <v>0</v>
      </c>
      <c r="K115" s="46">
        <v>0</v>
      </c>
      <c r="L115" s="46">
        <v>0.43</v>
      </c>
      <c r="M115" s="46">
        <v>7506.76</v>
      </c>
      <c r="N115" s="49" t="s">
        <v>171</v>
      </c>
      <c r="O115" s="14">
        <f t="shared" si="5"/>
        <v>45917.216423611113</v>
      </c>
      <c r="P115" s="19">
        <f t="shared" si="6"/>
        <v>45917.424756944449</v>
      </c>
      <c r="Q115" s="20" t="str">
        <f t="shared" si="7"/>
        <v>17/09/2025</v>
      </c>
      <c r="R115" s="13" t="str">
        <f t="shared" si="8"/>
        <v>10</v>
      </c>
      <c r="S115" s="13" t="str">
        <f t="shared" si="9"/>
        <v>Wed</v>
      </c>
    </row>
    <row r="116" spans="1:19" x14ac:dyDescent="0.25">
      <c r="A116" s="38">
        <v>45917.216423611113</v>
      </c>
      <c r="B116" s="39">
        <v>1430425996</v>
      </c>
      <c r="C116" s="40" t="s">
        <v>36</v>
      </c>
      <c r="D116" s="40" t="s">
        <v>44</v>
      </c>
      <c r="E116" s="40" t="s">
        <v>125</v>
      </c>
      <c r="F116" s="40" t="s">
        <v>38</v>
      </c>
      <c r="G116" s="41">
        <v>3677.68</v>
      </c>
      <c r="H116" s="39">
        <v>1460626782</v>
      </c>
      <c r="I116" s="42">
        <v>0</v>
      </c>
      <c r="J116" s="41">
        <v>0</v>
      </c>
      <c r="K116" s="41">
        <v>0</v>
      </c>
      <c r="L116" s="41">
        <v>0</v>
      </c>
      <c r="M116" s="41">
        <v>7506.76</v>
      </c>
      <c r="N116" s="48" t="s">
        <v>143</v>
      </c>
      <c r="O116" s="14">
        <f t="shared" si="5"/>
        <v>45917.216423611113</v>
      </c>
      <c r="P116" s="19">
        <f t="shared" si="6"/>
        <v>45917.424756944449</v>
      </c>
      <c r="Q116" s="20" t="str">
        <f t="shared" si="7"/>
        <v>17/09/2025</v>
      </c>
      <c r="R116" s="13" t="str">
        <f t="shared" si="8"/>
        <v>10</v>
      </c>
      <c r="S116" s="13" t="str">
        <f t="shared" si="9"/>
        <v>Wed</v>
      </c>
    </row>
    <row r="117" spans="1:19" x14ac:dyDescent="0.25">
      <c r="A117" s="43">
        <v>45917.216539351852</v>
      </c>
      <c r="B117" s="44">
        <v>1430426046</v>
      </c>
      <c r="C117" s="45" t="s">
        <v>36</v>
      </c>
      <c r="D117" s="45" t="s">
        <v>44</v>
      </c>
      <c r="E117" s="45" t="s">
        <v>125</v>
      </c>
      <c r="F117" s="45" t="s">
        <v>38</v>
      </c>
      <c r="G117" s="46">
        <v>3678.04</v>
      </c>
      <c r="H117" s="44">
        <v>1460626830</v>
      </c>
      <c r="I117" s="47">
        <v>0</v>
      </c>
      <c r="J117" s="46">
        <v>0</v>
      </c>
      <c r="K117" s="46">
        <v>0</v>
      </c>
      <c r="L117" s="46">
        <v>0</v>
      </c>
      <c r="M117" s="46">
        <v>7506.76</v>
      </c>
      <c r="N117" s="49" t="s">
        <v>144</v>
      </c>
      <c r="O117" s="14">
        <f t="shared" si="5"/>
        <v>45917.216539351852</v>
      </c>
      <c r="P117" s="19">
        <f t="shared" si="6"/>
        <v>45917.424872685187</v>
      </c>
      <c r="Q117" s="20" t="str">
        <f t="shared" si="7"/>
        <v>17/09/2025</v>
      </c>
      <c r="R117" s="13" t="str">
        <f t="shared" si="8"/>
        <v>10</v>
      </c>
      <c r="S117" s="13" t="str">
        <f t="shared" si="9"/>
        <v>Wed</v>
      </c>
    </row>
    <row r="118" spans="1:19" x14ac:dyDescent="0.25">
      <c r="A118" s="38">
        <v>45917.216539351852</v>
      </c>
      <c r="B118" s="39">
        <v>1430426048</v>
      </c>
      <c r="C118" s="40" t="s">
        <v>36</v>
      </c>
      <c r="D118" s="40" t="s">
        <v>44</v>
      </c>
      <c r="E118" s="40" t="s">
        <v>125</v>
      </c>
      <c r="F118" s="40" t="s">
        <v>38</v>
      </c>
      <c r="G118" s="41">
        <v>3678.04</v>
      </c>
      <c r="H118" s="39">
        <v>1460626832</v>
      </c>
      <c r="I118" s="42">
        <v>0</v>
      </c>
      <c r="J118" s="41">
        <v>0</v>
      </c>
      <c r="K118" s="41">
        <v>0</v>
      </c>
      <c r="L118" s="41">
        <v>0</v>
      </c>
      <c r="M118" s="41">
        <v>7506.76</v>
      </c>
      <c r="N118" s="48" t="s">
        <v>126</v>
      </c>
      <c r="O118" s="14">
        <f t="shared" si="5"/>
        <v>45917.216539351852</v>
      </c>
      <c r="P118" s="19">
        <f t="shared" si="6"/>
        <v>45917.424872685187</v>
      </c>
      <c r="Q118" s="20" t="str">
        <f t="shared" si="7"/>
        <v>17/09/2025</v>
      </c>
      <c r="R118" s="13" t="str">
        <f t="shared" si="8"/>
        <v>10</v>
      </c>
      <c r="S118" s="13" t="str">
        <f t="shared" si="9"/>
        <v>Wed</v>
      </c>
    </row>
    <row r="119" spans="1:19" x14ac:dyDescent="0.25">
      <c r="A119" s="43">
        <v>45917.216770833336</v>
      </c>
      <c r="B119" s="44">
        <v>1430426181</v>
      </c>
      <c r="C119" s="45" t="s">
        <v>36</v>
      </c>
      <c r="D119" s="45" t="s">
        <v>37</v>
      </c>
      <c r="E119" s="45" t="s">
        <v>127</v>
      </c>
      <c r="F119" s="45" t="s">
        <v>38</v>
      </c>
      <c r="G119" s="46">
        <v>3679.64</v>
      </c>
      <c r="H119" s="44">
        <v>1460626966</v>
      </c>
      <c r="I119" s="47">
        <v>0</v>
      </c>
      <c r="J119" s="46">
        <v>0</v>
      </c>
      <c r="K119" s="46">
        <v>0</v>
      </c>
      <c r="L119" s="46">
        <v>-1.6</v>
      </c>
      <c r="M119" s="46">
        <v>7505.16</v>
      </c>
      <c r="N119" s="49" t="s">
        <v>172</v>
      </c>
      <c r="O119" s="14">
        <f t="shared" si="5"/>
        <v>45917.216770833336</v>
      </c>
      <c r="P119" s="19">
        <f t="shared" si="6"/>
        <v>45917.425104166672</v>
      </c>
      <c r="Q119" s="20" t="str">
        <f t="shared" si="7"/>
        <v>17/09/2025</v>
      </c>
      <c r="R119" s="13" t="str">
        <f t="shared" si="8"/>
        <v>10</v>
      </c>
      <c r="S119" s="13" t="str">
        <f t="shared" si="9"/>
        <v>Wed</v>
      </c>
    </row>
    <row r="120" spans="1:19" x14ac:dyDescent="0.25">
      <c r="A120" s="38">
        <v>45917.216770833336</v>
      </c>
      <c r="B120" s="39">
        <v>1430426182</v>
      </c>
      <c r="C120" s="40" t="s">
        <v>36</v>
      </c>
      <c r="D120" s="40" t="s">
        <v>37</v>
      </c>
      <c r="E120" s="40" t="s">
        <v>127</v>
      </c>
      <c r="F120" s="40" t="s">
        <v>38</v>
      </c>
      <c r="G120" s="41">
        <v>3679.64</v>
      </c>
      <c r="H120" s="39">
        <v>1460626967</v>
      </c>
      <c r="I120" s="42">
        <v>0</v>
      </c>
      <c r="J120" s="41">
        <v>0</v>
      </c>
      <c r="K120" s="41">
        <v>0</v>
      </c>
      <c r="L120" s="41">
        <v>-1.6</v>
      </c>
      <c r="M120" s="41">
        <v>7503.56</v>
      </c>
      <c r="N120" s="48" t="s">
        <v>172</v>
      </c>
      <c r="O120" s="14">
        <f t="shared" si="5"/>
        <v>45917.216770833336</v>
      </c>
      <c r="P120" s="19">
        <f t="shared" si="6"/>
        <v>45917.425104166672</v>
      </c>
      <c r="Q120" s="20" t="str">
        <f t="shared" si="7"/>
        <v>17/09/2025</v>
      </c>
      <c r="R120" s="13" t="str">
        <f t="shared" si="8"/>
        <v>10</v>
      </c>
      <c r="S120" s="13" t="str">
        <f t="shared" si="9"/>
        <v>Wed</v>
      </c>
    </row>
    <row r="121" spans="1:19" x14ac:dyDescent="0.25">
      <c r="A121" s="43">
        <v>45917.217719907407</v>
      </c>
      <c r="B121" s="44">
        <v>1430426699</v>
      </c>
      <c r="C121" s="45" t="s">
        <v>36</v>
      </c>
      <c r="D121" s="45" t="s">
        <v>37</v>
      </c>
      <c r="E121" s="45" t="s">
        <v>127</v>
      </c>
      <c r="F121" s="45" t="s">
        <v>38</v>
      </c>
      <c r="G121" s="46">
        <v>3680.71</v>
      </c>
      <c r="H121" s="44">
        <v>1460627471</v>
      </c>
      <c r="I121" s="47">
        <v>0</v>
      </c>
      <c r="J121" s="46">
        <v>0</v>
      </c>
      <c r="K121" s="46">
        <v>0</v>
      </c>
      <c r="L121" s="46">
        <v>-3.03</v>
      </c>
      <c r="M121" s="46">
        <v>7500.53</v>
      </c>
      <c r="N121" s="49" t="s">
        <v>173</v>
      </c>
      <c r="O121" s="14">
        <f t="shared" si="5"/>
        <v>45917.217719907407</v>
      </c>
      <c r="P121" s="19">
        <f t="shared" si="6"/>
        <v>45917.426053240742</v>
      </c>
      <c r="Q121" s="20" t="str">
        <f t="shared" si="7"/>
        <v>17/09/2025</v>
      </c>
      <c r="R121" s="13" t="str">
        <f t="shared" si="8"/>
        <v>10</v>
      </c>
      <c r="S121" s="13" t="str">
        <f t="shared" si="9"/>
        <v>Wed</v>
      </c>
    </row>
    <row r="122" spans="1:19" x14ac:dyDescent="0.25">
      <c r="A122" s="38">
        <v>45917.221516203703</v>
      </c>
      <c r="B122" s="39">
        <v>1430428032</v>
      </c>
      <c r="C122" s="40" t="s">
        <v>36</v>
      </c>
      <c r="D122" s="40" t="s">
        <v>37</v>
      </c>
      <c r="E122" s="40" t="s">
        <v>125</v>
      </c>
      <c r="F122" s="40" t="s">
        <v>38</v>
      </c>
      <c r="G122" s="41">
        <v>3679.99</v>
      </c>
      <c r="H122" s="39">
        <v>1460628830</v>
      </c>
      <c r="I122" s="42">
        <v>0</v>
      </c>
      <c r="J122" s="41">
        <v>0</v>
      </c>
      <c r="K122" s="41">
        <v>0</v>
      </c>
      <c r="L122" s="41">
        <v>0</v>
      </c>
      <c r="M122" s="41">
        <v>7500.53</v>
      </c>
      <c r="N122" s="48" t="s">
        <v>144</v>
      </c>
      <c r="O122" s="14">
        <f t="shared" si="5"/>
        <v>45917.221516203703</v>
      </c>
      <c r="P122" s="19">
        <f t="shared" si="6"/>
        <v>45917.429849537039</v>
      </c>
      <c r="Q122" s="20" t="str">
        <f t="shared" si="7"/>
        <v>17/09/2025</v>
      </c>
      <c r="R122" s="13" t="str">
        <f t="shared" si="8"/>
        <v>10</v>
      </c>
      <c r="S122" s="13" t="str">
        <f t="shared" si="9"/>
        <v>Wed</v>
      </c>
    </row>
    <row r="123" spans="1:19" x14ac:dyDescent="0.25">
      <c r="A123" s="43">
        <v>45917.221631944441</v>
      </c>
      <c r="B123" s="44">
        <v>1430428114</v>
      </c>
      <c r="C123" s="45" t="s">
        <v>36</v>
      </c>
      <c r="D123" s="45" t="s">
        <v>37</v>
      </c>
      <c r="E123" s="45" t="s">
        <v>125</v>
      </c>
      <c r="F123" s="45" t="s">
        <v>38</v>
      </c>
      <c r="G123" s="46">
        <v>3680.16</v>
      </c>
      <c r="H123" s="44">
        <v>1460628911</v>
      </c>
      <c r="I123" s="47">
        <v>0</v>
      </c>
      <c r="J123" s="46">
        <v>0</v>
      </c>
      <c r="K123" s="46">
        <v>0</v>
      </c>
      <c r="L123" s="46">
        <v>0</v>
      </c>
      <c r="M123" s="46">
        <v>7500.53</v>
      </c>
      <c r="N123" s="49" t="s">
        <v>143</v>
      </c>
      <c r="O123" s="14">
        <f t="shared" si="5"/>
        <v>45917.221631944441</v>
      </c>
      <c r="P123" s="19">
        <f t="shared" si="6"/>
        <v>45917.429965277777</v>
      </c>
      <c r="Q123" s="20" t="str">
        <f t="shared" si="7"/>
        <v>17/09/2025</v>
      </c>
      <c r="R123" s="13" t="str">
        <f t="shared" si="8"/>
        <v>10</v>
      </c>
      <c r="S123" s="13" t="str">
        <f t="shared" si="9"/>
        <v>Wed</v>
      </c>
    </row>
    <row r="124" spans="1:19" x14ac:dyDescent="0.25">
      <c r="A124" s="38">
        <v>45917.225636574076</v>
      </c>
      <c r="B124" s="39">
        <v>1430428959</v>
      </c>
      <c r="C124" s="40" t="s">
        <v>36</v>
      </c>
      <c r="D124" s="40" t="s">
        <v>44</v>
      </c>
      <c r="E124" s="40" t="s">
        <v>127</v>
      </c>
      <c r="F124" s="40" t="s">
        <v>38</v>
      </c>
      <c r="G124" s="41">
        <v>3678.31</v>
      </c>
      <c r="H124" s="39">
        <v>1460629806</v>
      </c>
      <c r="I124" s="42">
        <v>0</v>
      </c>
      <c r="J124" s="41">
        <v>0</v>
      </c>
      <c r="K124" s="41">
        <v>0</v>
      </c>
      <c r="L124" s="41">
        <v>-1.68</v>
      </c>
      <c r="M124" s="41">
        <v>7498.85</v>
      </c>
      <c r="N124" s="48" t="s">
        <v>174</v>
      </c>
      <c r="O124" s="14">
        <f t="shared" si="5"/>
        <v>45917.225636574076</v>
      </c>
      <c r="P124" s="19">
        <f t="shared" si="6"/>
        <v>45917.433969907412</v>
      </c>
      <c r="Q124" s="20" t="str">
        <f t="shared" si="7"/>
        <v>17/09/2025</v>
      </c>
      <c r="R124" s="13" t="str">
        <f t="shared" si="8"/>
        <v>10</v>
      </c>
      <c r="S124" s="13" t="str">
        <f t="shared" si="9"/>
        <v>Wed</v>
      </c>
    </row>
    <row r="125" spans="1:19" x14ac:dyDescent="0.25">
      <c r="A125" s="43">
        <v>45917.228807870371</v>
      </c>
      <c r="B125" s="44">
        <v>1430429889</v>
      </c>
      <c r="C125" s="45" t="s">
        <v>36</v>
      </c>
      <c r="D125" s="45" t="s">
        <v>44</v>
      </c>
      <c r="E125" s="45" t="s">
        <v>125</v>
      </c>
      <c r="F125" s="45" t="s">
        <v>38</v>
      </c>
      <c r="G125" s="46">
        <v>3678.76</v>
      </c>
      <c r="H125" s="44">
        <v>1460630769</v>
      </c>
      <c r="I125" s="47">
        <v>0</v>
      </c>
      <c r="J125" s="46">
        <v>0</v>
      </c>
      <c r="K125" s="46">
        <v>0</v>
      </c>
      <c r="L125" s="46">
        <v>0</v>
      </c>
      <c r="M125" s="46">
        <v>7498.85</v>
      </c>
      <c r="N125" s="49" t="s">
        <v>126</v>
      </c>
      <c r="O125" s="14">
        <f t="shared" si="5"/>
        <v>45917.228807870371</v>
      </c>
      <c r="P125" s="19">
        <f t="shared" si="6"/>
        <v>45917.437141203707</v>
      </c>
      <c r="Q125" s="20" t="str">
        <f t="shared" si="7"/>
        <v>17/09/2025</v>
      </c>
      <c r="R125" s="13" t="str">
        <f t="shared" si="8"/>
        <v>10</v>
      </c>
      <c r="S125" s="13" t="str">
        <f t="shared" si="9"/>
        <v>Wed</v>
      </c>
    </row>
    <row r="126" spans="1:19" x14ac:dyDescent="0.25">
      <c r="A126" s="38">
        <v>45917.229502314818</v>
      </c>
      <c r="B126" s="39">
        <v>1430430075</v>
      </c>
      <c r="C126" s="40" t="s">
        <v>36</v>
      </c>
      <c r="D126" s="40" t="s">
        <v>44</v>
      </c>
      <c r="E126" s="40" t="s">
        <v>127</v>
      </c>
      <c r="F126" s="40" t="s">
        <v>38</v>
      </c>
      <c r="G126" s="41">
        <v>3677.16</v>
      </c>
      <c r="H126" s="39">
        <v>1460630959</v>
      </c>
      <c r="I126" s="42">
        <v>0</v>
      </c>
      <c r="J126" s="41">
        <v>0</v>
      </c>
      <c r="K126" s="41">
        <v>0</v>
      </c>
      <c r="L126" s="41">
        <v>-3</v>
      </c>
      <c r="M126" s="41">
        <v>7495.85</v>
      </c>
      <c r="N126" s="48" t="s">
        <v>175</v>
      </c>
      <c r="O126" s="14">
        <f t="shared" si="5"/>
        <v>45917.229502314818</v>
      </c>
      <c r="P126" s="19">
        <f t="shared" si="6"/>
        <v>45917.437835648154</v>
      </c>
      <c r="Q126" s="20" t="str">
        <f t="shared" si="7"/>
        <v>17/09/2025</v>
      </c>
      <c r="R126" s="13" t="str">
        <f t="shared" si="8"/>
        <v>10</v>
      </c>
      <c r="S126" s="13" t="str">
        <f t="shared" si="9"/>
        <v>Wed</v>
      </c>
    </row>
    <row r="127" spans="1:19" x14ac:dyDescent="0.25">
      <c r="A127" s="43">
        <v>45917.230578703704</v>
      </c>
      <c r="B127" s="44">
        <v>1430430514</v>
      </c>
      <c r="C127" s="45" t="s">
        <v>36</v>
      </c>
      <c r="D127" s="45" t="s">
        <v>37</v>
      </c>
      <c r="E127" s="45" t="s">
        <v>127</v>
      </c>
      <c r="F127" s="45" t="s">
        <v>38</v>
      </c>
      <c r="G127" s="46">
        <v>3677.96</v>
      </c>
      <c r="H127" s="44">
        <v>1460631405</v>
      </c>
      <c r="I127" s="47">
        <v>0</v>
      </c>
      <c r="J127" s="46">
        <v>0</v>
      </c>
      <c r="K127" s="46">
        <v>0</v>
      </c>
      <c r="L127" s="46">
        <v>0.8</v>
      </c>
      <c r="M127" s="46">
        <v>7496.65</v>
      </c>
      <c r="N127" s="49" t="s">
        <v>176</v>
      </c>
      <c r="O127" s="14">
        <f t="shared" si="5"/>
        <v>45917.230578703704</v>
      </c>
      <c r="P127" s="19">
        <f t="shared" si="6"/>
        <v>45917.43891203704</v>
      </c>
      <c r="Q127" s="20" t="str">
        <f t="shared" si="7"/>
        <v>17/09/2025</v>
      </c>
      <c r="R127" s="13" t="str">
        <f t="shared" si="8"/>
        <v>10</v>
      </c>
      <c r="S127" s="13" t="str">
        <f t="shared" si="9"/>
        <v>Wed</v>
      </c>
    </row>
    <row r="128" spans="1:19" x14ac:dyDescent="0.25">
      <c r="A128" s="38">
        <v>45917.23065972222</v>
      </c>
      <c r="B128" s="39">
        <v>1430430566</v>
      </c>
      <c r="C128" s="40" t="s">
        <v>36</v>
      </c>
      <c r="D128" s="40" t="s">
        <v>44</v>
      </c>
      <c r="E128" s="40" t="s">
        <v>125</v>
      </c>
      <c r="F128" s="40" t="s">
        <v>38</v>
      </c>
      <c r="G128" s="41">
        <v>3678.11</v>
      </c>
      <c r="H128" s="39">
        <v>1460631456</v>
      </c>
      <c r="I128" s="42">
        <v>0</v>
      </c>
      <c r="J128" s="41">
        <v>0</v>
      </c>
      <c r="K128" s="41">
        <v>0</v>
      </c>
      <c r="L128" s="41">
        <v>0</v>
      </c>
      <c r="M128" s="41">
        <v>7496.65</v>
      </c>
      <c r="N128" s="48" t="s">
        <v>144</v>
      </c>
      <c r="O128" s="14">
        <f t="shared" si="5"/>
        <v>45917.23065972222</v>
      </c>
      <c r="P128" s="19">
        <f t="shared" si="6"/>
        <v>45917.438993055555</v>
      </c>
      <c r="Q128" s="20" t="str">
        <f t="shared" si="7"/>
        <v>17/09/2025</v>
      </c>
      <c r="R128" s="13" t="str">
        <f t="shared" si="8"/>
        <v>10</v>
      </c>
      <c r="S128" s="13" t="str">
        <f t="shared" si="9"/>
        <v>Wed</v>
      </c>
    </row>
    <row r="129" spans="1:19" x14ac:dyDescent="0.25">
      <c r="A129" s="43">
        <v>45917.23065972222</v>
      </c>
      <c r="B129" s="44">
        <v>1430430567</v>
      </c>
      <c r="C129" s="45" t="s">
        <v>36</v>
      </c>
      <c r="D129" s="45" t="s">
        <v>44</v>
      </c>
      <c r="E129" s="45" t="s">
        <v>125</v>
      </c>
      <c r="F129" s="45" t="s">
        <v>38</v>
      </c>
      <c r="G129" s="46">
        <v>3678.1</v>
      </c>
      <c r="H129" s="44">
        <v>1460631457</v>
      </c>
      <c r="I129" s="47">
        <v>0</v>
      </c>
      <c r="J129" s="46">
        <v>0</v>
      </c>
      <c r="K129" s="46">
        <v>0</v>
      </c>
      <c r="L129" s="46">
        <v>0</v>
      </c>
      <c r="M129" s="46">
        <v>7496.65</v>
      </c>
      <c r="N129" s="49" t="s">
        <v>126</v>
      </c>
      <c r="O129" s="14">
        <f t="shared" si="5"/>
        <v>45917.23065972222</v>
      </c>
      <c r="P129" s="19">
        <f t="shared" si="6"/>
        <v>45917.438993055555</v>
      </c>
      <c r="Q129" s="20" t="str">
        <f t="shared" si="7"/>
        <v>17/09/2025</v>
      </c>
      <c r="R129" s="13" t="str">
        <f t="shared" si="8"/>
        <v>10</v>
      </c>
      <c r="S129" s="13" t="str">
        <f t="shared" si="9"/>
        <v>Wed</v>
      </c>
    </row>
    <row r="130" spans="1:19" x14ac:dyDescent="0.25">
      <c r="A130" s="38">
        <v>45917.230775462966</v>
      </c>
      <c r="B130" s="39">
        <v>1430430640</v>
      </c>
      <c r="C130" s="40" t="s">
        <v>36</v>
      </c>
      <c r="D130" s="40" t="s">
        <v>44</v>
      </c>
      <c r="E130" s="40" t="s">
        <v>125</v>
      </c>
      <c r="F130" s="40" t="s">
        <v>38</v>
      </c>
      <c r="G130" s="41">
        <v>3677.88</v>
      </c>
      <c r="H130" s="39">
        <v>1460631528</v>
      </c>
      <c r="I130" s="42">
        <v>0</v>
      </c>
      <c r="J130" s="41">
        <v>0</v>
      </c>
      <c r="K130" s="41">
        <v>0</v>
      </c>
      <c r="L130" s="41">
        <v>0</v>
      </c>
      <c r="M130" s="41">
        <v>7496.65</v>
      </c>
      <c r="N130" s="48" t="s">
        <v>143</v>
      </c>
      <c r="O130" s="14">
        <f t="shared" si="5"/>
        <v>45917.230775462966</v>
      </c>
      <c r="P130" s="19">
        <f t="shared" si="6"/>
        <v>45917.439108796301</v>
      </c>
      <c r="Q130" s="20" t="str">
        <f t="shared" si="7"/>
        <v>17/09/2025</v>
      </c>
      <c r="R130" s="13" t="str">
        <f t="shared" si="8"/>
        <v>10</v>
      </c>
      <c r="S130" s="13" t="str">
        <f t="shared" si="9"/>
        <v>Wed</v>
      </c>
    </row>
    <row r="131" spans="1:19" x14ac:dyDescent="0.25">
      <c r="A131" s="43">
        <v>45917.232129629629</v>
      </c>
      <c r="B131" s="44">
        <v>1430431033</v>
      </c>
      <c r="C131" s="45" t="s">
        <v>36</v>
      </c>
      <c r="D131" s="45" t="s">
        <v>37</v>
      </c>
      <c r="E131" s="45" t="s">
        <v>127</v>
      </c>
      <c r="F131" s="45" t="s">
        <v>38</v>
      </c>
      <c r="G131" s="46">
        <v>3677.6</v>
      </c>
      <c r="H131" s="44">
        <v>1460631931</v>
      </c>
      <c r="I131" s="47">
        <v>0</v>
      </c>
      <c r="J131" s="46">
        <v>0</v>
      </c>
      <c r="K131" s="46">
        <v>0</v>
      </c>
      <c r="L131" s="46">
        <v>0.51</v>
      </c>
      <c r="M131" s="46">
        <v>7497.16</v>
      </c>
      <c r="N131" s="49" t="s">
        <v>177</v>
      </c>
      <c r="O131" s="14">
        <f t="shared" ref="O131:O194" si="10">A131</f>
        <v>45917.232129629629</v>
      </c>
      <c r="P131" s="19">
        <f t="shared" ref="P131:P194" si="11">O131+(5/24)</f>
        <v>45917.440462962964</v>
      </c>
      <c r="Q131" s="20" t="str">
        <f t="shared" ref="Q131:Q194" si="12">TEXT(P131,"dd/mm/yyyy")</f>
        <v>17/09/2025</v>
      </c>
      <c r="R131" s="13" t="str">
        <f t="shared" ref="R131:R194" si="13">TEXT(P131,"hh")</f>
        <v>10</v>
      </c>
      <c r="S131" s="13" t="str">
        <f t="shared" ref="S131:S194" si="14">TEXT(P131,"ddd")</f>
        <v>Wed</v>
      </c>
    </row>
    <row r="132" spans="1:19" x14ac:dyDescent="0.25">
      <c r="A132" s="38">
        <v>45917.232129629629</v>
      </c>
      <c r="B132" s="39">
        <v>1430431034</v>
      </c>
      <c r="C132" s="40" t="s">
        <v>36</v>
      </c>
      <c r="D132" s="40" t="s">
        <v>37</v>
      </c>
      <c r="E132" s="40" t="s">
        <v>127</v>
      </c>
      <c r="F132" s="40" t="s">
        <v>38</v>
      </c>
      <c r="G132" s="41">
        <v>3677.6</v>
      </c>
      <c r="H132" s="39">
        <v>1460631932</v>
      </c>
      <c r="I132" s="42">
        <v>0</v>
      </c>
      <c r="J132" s="41">
        <v>0</v>
      </c>
      <c r="K132" s="41">
        <v>0</v>
      </c>
      <c r="L132" s="41">
        <v>0.5</v>
      </c>
      <c r="M132" s="41">
        <v>7497.66</v>
      </c>
      <c r="N132" s="48" t="s">
        <v>178</v>
      </c>
      <c r="O132" s="14">
        <f t="shared" si="10"/>
        <v>45917.232129629629</v>
      </c>
      <c r="P132" s="19">
        <f t="shared" si="11"/>
        <v>45917.440462962964</v>
      </c>
      <c r="Q132" s="20" t="str">
        <f t="shared" si="12"/>
        <v>17/09/2025</v>
      </c>
      <c r="R132" s="13" t="str">
        <f t="shared" si="13"/>
        <v>10</v>
      </c>
      <c r="S132" s="13" t="str">
        <f t="shared" si="14"/>
        <v>Wed</v>
      </c>
    </row>
    <row r="133" spans="1:19" x14ac:dyDescent="0.25">
      <c r="A133" s="43">
        <v>45917.232152777775</v>
      </c>
      <c r="B133" s="44">
        <v>1430431046</v>
      </c>
      <c r="C133" s="45" t="s">
        <v>36</v>
      </c>
      <c r="D133" s="45" t="s">
        <v>37</v>
      </c>
      <c r="E133" s="45" t="s">
        <v>127</v>
      </c>
      <c r="F133" s="45" t="s">
        <v>38</v>
      </c>
      <c r="G133" s="46">
        <v>3677.79</v>
      </c>
      <c r="H133" s="44">
        <v>1460631943</v>
      </c>
      <c r="I133" s="47">
        <v>0</v>
      </c>
      <c r="J133" s="46">
        <v>0</v>
      </c>
      <c r="K133" s="46">
        <v>0</v>
      </c>
      <c r="L133" s="46">
        <v>0.09</v>
      </c>
      <c r="M133" s="46">
        <v>7497.75</v>
      </c>
      <c r="N133" s="49" t="s">
        <v>179</v>
      </c>
      <c r="O133" s="14">
        <f t="shared" si="10"/>
        <v>45917.232152777775</v>
      </c>
      <c r="P133" s="19">
        <f t="shared" si="11"/>
        <v>45917.440486111111</v>
      </c>
      <c r="Q133" s="20" t="str">
        <f t="shared" si="12"/>
        <v>17/09/2025</v>
      </c>
      <c r="R133" s="13" t="str">
        <f t="shared" si="13"/>
        <v>10</v>
      </c>
      <c r="S133" s="13" t="str">
        <f t="shared" si="14"/>
        <v>Wed</v>
      </c>
    </row>
    <row r="134" spans="1:19" x14ac:dyDescent="0.25">
      <c r="A134" s="38">
        <v>45917.232164351852</v>
      </c>
      <c r="B134" s="39">
        <v>1430431056</v>
      </c>
      <c r="C134" s="40" t="s">
        <v>36</v>
      </c>
      <c r="D134" s="40" t="s">
        <v>44</v>
      </c>
      <c r="E134" s="40" t="s">
        <v>125</v>
      </c>
      <c r="F134" s="40" t="s">
        <v>38</v>
      </c>
      <c r="G134" s="41">
        <v>3677.68</v>
      </c>
      <c r="H134" s="39">
        <v>1460631953</v>
      </c>
      <c r="I134" s="42">
        <v>0</v>
      </c>
      <c r="J134" s="41">
        <v>0</v>
      </c>
      <c r="K134" s="41">
        <v>0</v>
      </c>
      <c r="L134" s="41">
        <v>0</v>
      </c>
      <c r="M134" s="41">
        <v>7497.75</v>
      </c>
      <c r="N134" s="48" t="s">
        <v>144</v>
      </c>
      <c r="O134" s="14">
        <f t="shared" si="10"/>
        <v>45917.232164351852</v>
      </c>
      <c r="P134" s="19">
        <f t="shared" si="11"/>
        <v>45917.440497685187</v>
      </c>
      <c r="Q134" s="20" t="str">
        <f t="shared" si="12"/>
        <v>17/09/2025</v>
      </c>
      <c r="R134" s="13" t="str">
        <f t="shared" si="13"/>
        <v>10</v>
      </c>
      <c r="S134" s="13" t="str">
        <f t="shared" si="14"/>
        <v>Wed</v>
      </c>
    </row>
    <row r="135" spans="1:19" x14ac:dyDescent="0.25">
      <c r="A135" s="43">
        <v>45917.232164351852</v>
      </c>
      <c r="B135" s="44">
        <v>1430431061</v>
      </c>
      <c r="C135" s="45" t="s">
        <v>36</v>
      </c>
      <c r="D135" s="45" t="s">
        <v>44</v>
      </c>
      <c r="E135" s="45" t="s">
        <v>125</v>
      </c>
      <c r="F135" s="45" t="s">
        <v>38</v>
      </c>
      <c r="G135" s="46">
        <v>3677.56</v>
      </c>
      <c r="H135" s="44">
        <v>1460631958</v>
      </c>
      <c r="I135" s="47">
        <v>0</v>
      </c>
      <c r="J135" s="46">
        <v>0</v>
      </c>
      <c r="K135" s="46">
        <v>0</v>
      </c>
      <c r="L135" s="46">
        <v>0</v>
      </c>
      <c r="M135" s="46">
        <v>7497.75</v>
      </c>
      <c r="N135" s="49" t="s">
        <v>126</v>
      </c>
      <c r="O135" s="14">
        <f t="shared" si="10"/>
        <v>45917.232164351852</v>
      </c>
      <c r="P135" s="19">
        <f t="shared" si="11"/>
        <v>45917.440497685187</v>
      </c>
      <c r="Q135" s="20" t="str">
        <f t="shared" si="12"/>
        <v>17/09/2025</v>
      </c>
      <c r="R135" s="13" t="str">
        <f t="shared" si="13"/>
        <v>10</v>
      </c>
      <c r="S135" s="13" t="str">
        <f t="shared" si="14"/>
        <v>Wed</v>
      </c>
    </row>
    <row r="136" spans="1:19" x14ac:dyDescent="0.25">
      <c r="A136" s="38">
        <v>45917.23228009259</v>
      </c>
      <c r="B136" s="39">
        <v>1430431125</v>
      </c>
      <c r="C136" s="40" t="s">
        <v>36</v>
      </c>
      <c r="D136" s="40" t="s">
        <v>44</v>
      </c>
      <c r="E136" s="40" t="s">
        <v>125</v>
      </c>
      <c r="F136" s="40" t="s">
        <v>38</v>
      </c>
      <c r="G136" s="41">
        <v>3677.43</v>
      </c>
      <c r="H136" s="39">
        <v>1460632022</v>
      </c>
      <c r="I136" s="42">
        <v>0</v>
      </c>
      <c r="J136" s="41">
        <v>0</v>
      </c>
      <c r="K136" s="41">
        <v>0</v>
      </c>
      <c r="L136" s="41">
        <v>0</v>
      </c>
      <c r="M136" s="41">
        <v>7497.75</v>
      </c>
      <c r="N136" s="48" t="s">
        <v>143</v>
      </c>
      <c r="O136" s="14">
        <f t="shared" si="10"/>
        <v>45917.23228009259</v>
      </c>
      <c r="P136" s="19">
        <f t="shared" si="11"/>
        <v>45917.440613425926</v>
      </c>
      <c r="Q136" s="20" t="str">
        <f t="shared" si="12"/>
        <v>17/09/2025</v>
      </c>
      <c r="R136" s="13" t="str">
        <f t="shared" si="13"/>
        <v>10</v>
      </c>
      <c r="S136" s="13" t="str">
        <f t="shared" si="14"/>
        <v>Wed</v>
      </c>
    </row>
    <row r="137" spans="1:19" x14ac:dyDescent="0.25">
      <c r="A137" s="43">
        <v>45917.235000000001</v>
      </c>
      <c r="B137" s="44">
        <v>1430433057</v>
      </c>
      <c r="C137" s="45" t="s">
        <v>36</v>
      </c>
      <c r="D137" s="45" t="s">
        <v>37</v>
      </c>
      <c r="E137" s="45" t="s">
        <v>127</v>
      </c>
      <c r="F137" s="45" t="s">
        <v>38</v>
      </c>
      <c r="G137" s="46">
        <v>3674.59</v>
      </c>
      <c r="H137" s="44">
        <v>1460633892</v>
      </c>
      <c r="I137" s="47">
        <v>0</v>
      </c>
      <c r="J137" s="46">
        <v>0</v>
      </c>
      <c r="K137" s="46">
        <v>0</v>
      </c>
      <c r="L137" s="46">
        <v>3.09</v>
      </c>
      <c r="M137" s="46">
        <v>7500.84</v>
      </c>
      <c r="N137" s="49" t="s">
        <v>180</v>
      </c>
      <c r="O137" s="14">
        <f t="shared" si="10"/>
        <v>45917.235000000001</v>
      </c>
      <c r="P137" s="19">
        <f t="shared" si="11"/>
        <v>45917.443333333336</v>
      </c>
      <c r="Q137" s="20" t="str">
        <f t="shared" si="12"/>
        <v>17/09/2025</v>
      </c>
      <c r="R137" s="13" t="str">
        <f t="shared" si="13"/>
        <v>10</v>
      </c>
      <c r="S137" s="13" t="str">
        <f t="shared" si="14"/>
        <v>Wed</v>
      </c>
    </row>
    <row r="138" spans="1:19" x14ac:dyDescent="0.25">
      <c r="A138" s="38">
        <v>45917.235000000001</v>
      </c>
      <c r="B138" s="39">
        <v>1430433062</v>
      </c>
      <c r="C138" s="40" t="s">
        <v>36</v>
      </c>
      <c r="D138" s="40" t="s">
        <v>37</v>
      </c>
      <c r="E138" s="40" t="s">
        <v>127</v>
      </c>
      <c r="F138" s="40" t="s">
        <v>38</v>
      </c>
      <c r="G138" s="41">
        <v>3674.59</v>
      </c>
      <c r="H138" s="39">
        <v>1460633894</v>
      </c>
      <c r="I138" s="42">
        <v>0</v>
      </c>
      <c r="J138" s="41">
        <v>0</v>
      </c>
      <c r="K138" s="41">
        <v>0</v>
      </c>
      <c r="L138" s="41">
        <v>2.97</v>
      </c>
      <c r="M138" s="41">
        <v>7503.81</v>
      </c>
      <c r="N138" s="48" t="s">
        <v>181</v>
      </c>
      <c r="O138" s="14">
        <f t="shared" si="10"/>
        <v>45917.235000000001</v>
      </c>
      <c r="P138" s="19">
        <f t="shared" si="11"/>
        <v>45917.443333333336</v>
      </c>
      <c r="Q138" s="20" t="str">
        <f t="shared" si="12"/>
        <v>17/09/2025</v>
      </c>
      <c r="R138" s="13" t="str">
        <f t="shared" si="13"/>
        <v>10</v>
      </c>
      <c r="S138" s="13" t="str">
        <f t="shared" si="14"/>
        <v>Wed</v>
      </c>
    </row>
    <row r="139" spans="1:19" x14ac:dyDescent="0.25">
      <c r="A139" s="43">
        <v>45917.235520833332</v>
      </c>
      <c r="B139" s="44">
        <v>1430433447</v>
      </c>
      <c r="C139" s="45" t="s">
        <v>36</v>
      </c>
      <c r="D139" s="45" t="s">
        <v>37</v>
      </c>
      <c r="E139" s="45" t="s">
        <v>127</v>
      </c>
      <c r="F139" s="45" t="s">
        <v>38</v>
      </c>
      <c r="G139" s="46">
        <v>3677.03</v>
      </c>
      <c r="H139" s="44">
        <v>1460634271</v>
      </c>
      <c r="I139" s="47">
        <v>0</v>
      </c>
      <c r="J139" s="46">
        <v>0</v>
      </c>
      <c r="K139" s="46">
        <v>0</v>
      </c>
      <c r="L139" s="46">
        <v>0.4</v>
      </c>
      <c r="M139" s="46">
        <v>7504.21</v>
      </c>
      <c r="N139" s="49" t="s">
        <v>182</v>
      </c>
      <c r="O139" s="14">
        <f t="shared" si="10"/>
        <v>45917.235520833332</v>
      </c>
      <c r="P139" s="19">
        <f t="shared" si="11"/>
        <v>45917.443854166668</v>
      </c>
      <c r="Q139" s="20" t="str">
        <f t="shared" si="12"/>
        <v>17/09/2025</v>
      </c>
      <c r="R139" s="13" t="str">
        <f t="shared" si="13"/>
        <v>10</v>
      </c>
      <c r="S139" s="13" t="str">
        <f t="shared" si="14"/>
        <v>Wed</v>
      </c>
    </row>
    <row r="140" spans="1:19" x14ac:dyDescent="0.25">
      <c r="A140" s="38">
        <v>45917.235520833332</v>
      </c>
      <c r="B140" s="39">
        <v>1430433451</v>
      </c>
      <c r="C140" s="40" t="s">
        <v>36</v>
      </c>
      <c r="D140" s="40" t="s">
        <v>44</v>
      </c>
      <c r="E140" s="40" t="s">
        <v>125</v>
      </c>
      <c r="F140" s="40" t="s">
        <v>38</v>
      </c>
      <c r="G140" s="41">
        <v>3676.85</v>
      </c>
      <c r="H140" s="39">
        <v>1460634275</v>
      </c>
      <c r="I140" s="42">
        <v>0</v>
      </c>
      <c r="J140" s="41">
        <v>0</v>
      </c>
      <c r="K140" s="41">
        <v>0</v>
      </c>
      <c r="L140" s="41">
        <v>0</v>
      </c>
      <c r="M140" s="41">
        <v>7504.21</v>
      </c>
      <c r="N140" s="48" t="s">
        <v>143</v>
      </c>
      <c r="O140" s="14">
        <f t="shared" si="10"/>
        <v>45917.235520833332</v>
      </c>
      <c r="P140" s="19">
        <f t="shared" si="11"/>
        <v>45917.443854166668</v>
      </c>
      <c r="Q140" s="20" t="str">
        <f t="shared" si="12"/>
        <v>17/09/2025</v>
      </c>
      <c r="R140" s="13" t="str">
        <f t="shared" si="13"/>
        <v>10</v>
      </c>
      <c r="S140" s="13" t="str">
        <f t="shared" si="14"/>
        <v>Wed</v>
      </c>
    </row>
    <row r="141" spans="1:19" x14ac:dyDescent="0.25">
      <c r="A141" s="43">
        <v>45917.235636574071</v>
      </c>
      <c r="B141" s="44">
        <v>1430433483</v>
      </c>
      <c r="C141" s="45" t="s">
        <v>36</v>
      </c>
      <c r="D141" s="45" t="s">
        <v>44</v>
      </c>
      <c r="E141" s="45" t="s">
        <v>125</v>
      </c>
      <c r="F141" s="45" t="s">
        <v>38</v>
      </c>
      <c r="G141" s="46">
        <v>3677.39</v>
      </c>
      <c r="H141" s="44">
        <v>1460634306</v>
      </c>
      <c r="I141" s="47">
        <v>0</v>
      </c>
      <c r="J141" s="46">
        <v>0</v>
      </c>
      <c r="K141" s="46">
        <v>0</v>
      </c>
      <c r="L141" s="46">
        <v>0</v>
      </c>
      <c r="M141" s="46">
        <v>7504.21</v>
      </c>
      <c r="N141" s="49" t="s">
        <v>144</v>
      </c>
      <c r="O141" s="14">
        <f t="shared" si="10"/>
        <v>45917.235636574071</v>
      </c>
      <c r="P141" s="19">
        <f t="shared" si="11"/>
        <v>45917.443969907406</v>
      </c>
      <c r="Q141" s="20" t="str">
        <f t="shared" si="12"/>
        <v>17/09/2025</v>
      </c>
      <c r="R141" s="13" t="str">
        <f t="shared" si="13"/>
        <v>10</v>
      </c>
      <c r="S141" s="13" t="str">
        <f t="shared" si="14"/>
        <v>Wed</v>
      </c>
    </row>
    <row r="142" spans="1:19" x14ac:dyDescent="0.25">
      <c r="A142" s="38">
        <v>45917.235636574071</v>
      </c>
      <c r="B142" s="39">
        <v>1430433484</v>
      </c>
      <c r="C142" s="40" t="s">
        <v>36</v>
      </c>
      <c r="D142" s="40" t="s">
        <v>44</v>
      </c>
      <c r="E142" s="40" t="s">
        <v>125</v>
      </c>
      <c r="F142" s="40" t="s">
        <v>38</v>
      </c>
      <c r="G142" s="41">
        <v>3677.34</v>
      </c>
      <c r="H142" s="39">
        <v>1460634307</v>
      </c>
      <c r="I142" s="42">
        <v>0</v>
      </c>
      <c r="J142" s="41">
        <v>0</v>
      </c>
      <c r="K142" s="41">
        <v>0</v>
      </c>
      <c r="L142" s="41">
        <v>0</v>
      </c>
      <c r="M142" s="41">
        <v>7504.21</v>
      </c>
      <c r="N142" s="48" t="s">
        <v>126</v>
      </c>
      <c r="O142" s="14">
        <f t="shared" si="10"/>
        <v>45917.235636574071</v>
      </c>
      <c r="P142" s="19">
        <f t="shared" si="11"/>
        <v>45917.443969907406</v>
      </c>
      <c r="Q142" s="20" t="str">
        <f t="shared" si="12"/>
        <v>17/09/2025</v>
      </c>
      <c r="R142" s="13" t="str">
        <f t="shared" si="13"/>
        <v>10</v>
      </c>
      <c r="S142" s="13" t="str">
        <f t="shared" si="14"/>
        <v>Wed</v>
      </c>
    </row>
    <row r="143" spans="1:19" x14ac:dyDescent="0.25">
      <c r="A143" s="43">
        <v>45917.236458333333</v>
      </c>
      <c r="B143" s="44">
        <v>1430433853</v>
      </c>
      <c r="C143" s="45" t="s">
        <v>36</v>
      </c>
      <c r="D143" s="45" t="s">
        <v>37</v>
      </c>
      <c r="E143" s="45" t="s">
        <v>127</v>
      </c>
      <c r="F143" s="45" t="s">
        <v>38</v>
      </c>
      <c r="G143" s="46">
        <v>3678.93</v>
      </c>
      <c r="H143" s="44">
        <v>1460634691</v>
      </c>
      <c r="I143" s="47">
        <v>0</v>
      </c>
      <c r="J143" s="46">
        <v>0</v>
      </c>
      <c r="K143" s="46">
        <v>0</v>
      </c>
      <c r="L143" s="46">
        <v>-1.54</v>
      </c>
      <c r="M143" s="46">
        <v>7502.67</v>
      </c>
      <c r="N143" s="49" t="s">
        <v>183</v>
      </c>
      <c r="O143" s="14">
        <f t="shared" si="10"/>
        <v>45917.236458333333</v>
      </c>
      <c r="P143" s="19">
        <f t="shared" si="11"/>
        <v>45917.444791666669</v>
      </c>
      <c r="Q143" s="20" t="str">
        <f t="shared" si="12"/>
        <v>17/09/2025</v>
      </c>
      <c r="R143" s="13" t="str">
        <f t="shared" si="13"/>
        <v>10</v>
      </c>
      <c r="S143" s="13" t="str">
        <f t="shared" si="14"/>
        <v>Wed</v>
      </c>
    </row>
    <row r="144" spans="1:19" x14ac:dyDescent="0.25">
      <c r="A144" s="38">
        <v>45917.236458333333</v>
      </c>
      <c r="B144" s="39">
        <v>1430433854</v>
      </c>
      <c r="C144" s="40" t="s">
        <v>36</v>
      </c>
      <c r="D144" s="40" t="s">
        <v>37</v>
      </c>
      <c r="E144" s="40" t="s">
        <v>127</v>
      </c>
      <c r="F144" s="40" t="s">
        <v>38</v>
      </c>
      <c r="G144" s="41">
        <v>3678.93</v>
      </c>
      <c r="H144" s="39">
        <v>1460634693</v>
      </c>
      <c r="I144" s="42">
        <v>0</v>
      </c>
      <c r="J144" s="41">
        <v>0</v>
      </c>
      <c r="K144" s="41">
        <v>0</v>
      </c>
      <c r="L144" s="41">
        <v>-1.59</v>
      </c>
      <c r="M144" s="41">
        <v>7501.08</v>
      </c>
      <c r="N144" s="48" t="s">
        <v>183</v>
      </c>
      <c r="O144" s="14">
        <f t="shared" si="10"/>
        <v>45917.236458333333</v>
      </c>
      <c r="P144" s="19">
        <f t="shared" si="11"/>
        <v>45917.444791666669</v>
      </c>
      <c r="Q144" s="20" t="str">
        <f t="shared" si="12"/>
        <v>17/09/2025</v>
      </c>
      <c r="R144" s="13" t="str">
        <f t="shared" si="13"/>
        <v>10</v>
      </c>
      <c r="S144" s="13" t="str">
        <f t="shared" si="14"/>
        <v>Wed</v>
      </c>
    </row>
    <row r="145" spans="1:19" x14ac:dyDescent="0.25">
      <c r="A145" s="43">
        <v>45917.237569444442</v>
      </c>
      <c r="B145" s="44">
        <v>1430434536</v>
      </c>
      <c r="C145" s="45" t="s">
        <v>36</v>
      </c>
      <c r="D145" s="45" t="s">
        <v>37</v>
      </c>
      <c r="E145" s="45" t="s">
        <v>127</v>
      </c>
      <c r="F145" s="45" t="s">
        <v>38</v>
      </c>
      <c r="G145" s="46">
        <v>3679.83</v>
      </c>
      <c r="H145" s="44">
        <v>1460635363</v>
      </c>
      <c r="I145" s="47">
        <v>0</v>
      </c>
      <c r="J145" s="46">
        <v>0</v>
      </c>
      <c r="K145" s="46">
        <v>0</v>
      </c>
      <c r="L145" s="46">
        <v>-2.98</v>
      </c>
      <c r="M145" s="46">
        <v>7498.1</v>
      </c>
      <c r="N145" s="49" t="s">
        <v>184</v>
      </c>
      <c r="O145" s="14">
        <f t="shared" si="10"/>
        <v>45917.237569444442</v>
      </c>
      <c r="P145" s="19">
        <f t="shared" si="11"/>
        <v>45917.445902777778</v>
      </c>
      <c r="Q145" s="20" t="str">
        <f t="shared" si="12"/>
        <v>17/09/2025</v>
      </c>
      <c r="R145" s="13" t="str">
        <f t="shared" si="13"/>
        <v>10</v>
      </c>
      <c r="S145" s="13" t="str">
        <f t="shared" si="14"/>
        <v>Wed</v>
      </c>
    </row>
    <row r="146" spans="1:19" x14ac:dyDescent="0.25">
      <c r="A146" s="38">
        <v>45917.246631944443</v>
      </c>
      <c r="B146" s="39">
        <v>1430437794</v>
      </c>
      <c r="C146" s="40" t="s">
        <v>36</v>
      </c>
      <c r="D146" s="40" t="s">
        <v>37</v>
      </c>
      <c r="E146" s="40" t="s">
        <v>125</v>
      </c>
      <c r="F146" s="40" t="s">
        <v>38</v>
      </c>
      <c r="G146" s="41">
        <v>3683.24</v>
      </c>
      <c r="H146" s="39">
        <v>1460638681</v>
      </c>
      <c r="I146" s="42">
        <v>0</v>
      </c>
      <c r="J146" s="41">
        <v>0</v>
      </c>
      <c r="K146" s="41">
        <v>0</v>
      </c>
      <c r="L146" s="41">
        <v>0</v>
      </c>
      <c r="M146" s="41">
        <v>7498.1</v>
      </c>
      <c r="N146" s="48" t="s">
        <v>143</v>
      </c>
      <c r="O146" s="14">
        <f t="shared" si="10"/>
        <v>45917.246631944443</v>
      </c>
      <c r="P146" s="19">
        <f t="shared" si="11"/>
        <v>45917.454965277779</v>
      </c>
      <c r="Q146" s="20" t="str">
        <f t="shared" si="12"/>
        <v>17/09/2025</v>
      </c>
      <c r="R146" s="13" t="str">
        <f t="shared" si="13"/>
        <v>10</v>
      </c>
      <c r="S146" s="13" t="str">
        <f t="shared" si="14"/>
        <v>Wed</v>
      </c>
    </row>
    <row r="147" spans="1:19" x14ac:dyDescent="0.25">
      <c r="A147" s="43">
        <v>45917.246747685182</v>
      </c>
      <c r="B147" s="44">
        <v>1430437824</v>
      </c>
      <c r="C147" s="45" t="s">
        <v>36</v>
      </c>
      <c r="D147" s="45" t="s">
        <v>37</v>
      </c>
      <c r="E147" s="45" t="s">
        <v>125</v>
      </c>
      <c r="F147" s="45" t="s">
        <v>38</v>
      </c>
      <c r="G147" s="46">
        <v>3682.8</v>
      </c>
      <c r="H147" s="44">
        <v>1460638709</v>
      </c>
      <c r="I147" s="47">
        <v>0</v>
      </c>
      <c r="J147" s="46">
        <v>0</v>
      </c>
      <c r="K147" s="46">
        <v>0</v>
      </c>
      <c r="L147" s="46">
        <v>0</v>
      </c>
      <c r="M147" s="46">
        <v>7498.1</v>
      </c>
      <c r="N147" s="49" t="s">
        <v>144</v>
      </c>
      <c r="O147" s="14">
        <f t="shared" si="10"/>
        <v>45917.246747685182</v>
      </c>
      <c r="P147" s="19">
        <f t="shared" si="11"/>
        <v>45917.455081018517</v>
      </c>
      <c r="Q147" s="20" t="str">
        <f t="shared" si="12"/>
        <v>17/09/2025</v>
      </c>
      <c r="R147" s="13" t="str">
        <f t="shared" si="13"/>
        <v>10</v>
      </c>
      <c r="S147" s="13" t="str">
        <f t="shared" si="14"/>
        <v>Wed</v>
      </c>
    </row>
    <row r="148" spans="1:19" x14ac:dyDescent="0.25">
      <c r="A148" s="38">
        <v>45917.254120370373</v>
      </c>
      <c r="B148" s="39">
        <v>1430439639</v>
      </c>
      <c r="C148" s="40" t="s">
        <v>36</v>
      </c>
      <c r="D148" s="40" t="s">
        <v>44</v>
      </c>
      <c r="E148" s="40" t="s">
        <v>127</v>
      </c>
      <c r="F148" s="40" t="s">
        <v>38</v>
      </c>
      <c r="G148" s="41">
        <v>3681.2</v>
      </c>
      <c r="H148" s="39">
        <v>1460640565</v>
      </c>
      <c r="I148" s="42">
        <v>0</v>
      </c>
      <c r="J148" s="41">
        <v>0</v>
      </c>
      <c r="K148" s="41">
        <v>0</v>
      </c>
      <c r="L148" s="41">
        <v>-1.6</v>
      </c>
      <c r="M148" s="41">
        <v>7496.5</v>
      </c>
      <c r="N148" s="48" t="s">
        <v>185</v>
      </c>
      <c r="O148" s="14">
        <f t="shared" si="10"/>
        <v>45917.254120370373</v>
      </c>
      <c r="P148" s="19">
        <f t="shared" si="11"/>
        <v>45917.462453703709</v>
      </c>
      <c r="Q148" s="20" t="str">
        <f t="shared" si="12"/>
        <v>17/09/2025</v>
      </c>
      <c r="R148" s="13" t="str">
        <f t="shared" si="13"/>
        <v>11</v>
      </c>
      <c r="S148" s="13" t="str">
        <f t="shared" si="14"/>
        <v>Wed</v>
      </c>
    </row>
    <row r="149" spans="1:19" x14ac:dyDescent="0.25">
      <c r="A149" s="43">
        <v>45917.254363425927</v>
      </c>
      <c r="B149" s="44">
        <v>1430439789</v>
      </c>
      <c r="C149" s="45" t="s">
        <v>36</v>
      </c>
      <c r="D149" s="45" t="s">
        <v>44</v>
      </c>
      <c r="E149" s="45" t="s">
        <v>127</v>
      </c>
      <c r="F149" s="45" t="s">
        <v>38</v>
      </c>
      <c r="G149" s="46">
        <v>3680.19</v>
      </c>
      <c r="H149" s="44">
        <v>1460640706</v>
      </c>
      <c r="I149" s="47">
        <v>0</v>
      </c>
      <c r="J149" s="46">
        <v>0</v>
      </c>
      <c r="K149" s="46">
        <v>0</v>
      </c>
      <c r="L149" s="46">
        <v>-3.05</v>
      </c>
      <c r="M149" s="46">
        <v>7493.45</v>
      </c>
      <c r="N149" s="49" t="s">
        <v>186</v>
      </c>
      <c r="O149" s="14">
        <f t="shared" si="10"/>
        <v>45917.254363425927</v>
      </c>
      <c r="P149" s="19">
        <f t="shared" si="11"/>
        <v>45917.462696759263</v>
      </c>
      <c r="Q149" s="20" t="str">
        <f t="shared" si="12"/>
        <v>17/09/2025</v>
      </c>
      <c r="R149" s="13" t="str">
        <f t="shared" si="13"/>
        <v>11</v>
      </c>
      <c r="S149" s="13" t="str">
        <f t="shared" si="14"/>
        <v>Wed</v>
      </c>
    </row>
    <row r="150" spans="1:19" x14ac:dyDescent="0.25">
      <c r="A150" s="38">
        <v>45917.257048611114</v>
      </c>
      <c r="B150" s="39">
        <v>1430440382</v>
      </c>
      <c r="C150" s="40" t="s">
        <v>36</v>
      </c>
      <c r="D150" s="40" t="s">
        <v>44</v>
      </c>
      <c r="E150" s="40" t="s">
        <v>125</v>
      </c>
      <c r="F150" s="40" t="s">
        <v>38</v>
      </c>
      <c r="G150" s="41">
        <v>3680.79</v>
      </c>
      <c r="H150" s="39">
        <v>1460641315</v>
      </c>
      <c r="I150" s="42">
        <v>0</v>
      </c>
      <c r="J150" s="41">
        <v>0</v>
      </c>
      <c r="K150" s="41">
        <v>0</v>
      </c>
      <c r="L150" s="41">
        <v>0</v>
      </c>
      <c r="M150" s="41">
        <v>7493.45</v>
      </c>
      <c r="N150" s="48" t="s">
        <v>126</v>
      </c>
      <c r="O150" s="14">
        <f t="shared" si="10"/>
        <v>45917.257048611114</v>
      </c>
      <c r="P150" s="19">
        <f t="shared" si="11"/>
        <v>45917.46538194445</v>
      </c>
      <c r="Q150" s="20" t="str">
        <f t="shared" si="12"/>
        <v>17/09/2025</v>
      </c>
      <c r="R150" s="13" t="str">
        <f t="shared" si="13"/>
        <v>11</v>
      </c>
      <c r="S150" s="13" t="str">
        <f t="shared" si="14"/>
        <v>Wed</v>
      </c>
    </row>
    <row r="151" spans="1:19" x14ac:dyDescent="0.25">
      <c r="A151" s="43">
        <v>45917.260601851849</v>
      </c>
      <c r="B151" s="44">
        <v>1430441441</v>
      </c>
      <c r="C151" s="45" t="s">
        <v>36</v>
      </c>
      <c r="D151" s="45" t="s">
        <v>37</v>
      </c>
      <c r="E151" s="45" t="s">
        <v>127</v>
      </c>
      <c r="F151" s="45" t="s">
        <v>38</v>
      </c>
      <c r="G151" s="46">
        <v>3682.5</v>
      </c>
      <c r="H151" s="44">
        <v>1460642394</v>
      </c>
      <c r="I151" s="47">
        <v>0</v>
      </c>
      <c r="J151" s="46">
        <v>0</v>
      </c>
      <c r="K151" s="46">
        <v>0</v>
      </c>
      <c r="L151" s="46">
        <v>-1.71</v>
      </c>
      <c r="M151" s="46">
        <v>7491.74</v>
      </c>
      <c r="N151" s="49" t="s">
        <v>187</v>
      </c>
      <c r="O151" s="14">
        <f t="shared" si="10"/>
        <v>45917.260601851849</v>
      </c>
      <c r="P151" s="19">
        <f t="shared" si="11"/>
        <v>45917.468935185185</v>
      </c>
      <c r="Q151" s="20" t="str">
        <f t="shared" si="12"/>
        <v>17/09/2025</v>
      </c>
      <c r="R151" s="13" t="str">
        <f t="shared" si="13"/>
        <v>11</v>
      </c>
      <c r="S151" s="13" t="str">
        <f t="shared" si="14"/>
        <v>Wed</v>
      </c>
    </row>
    <row r="152" spans="1:19" x14ac:dyDescent="0.25">
      <c r="A152" s="38">
        <v>45917.266770833332</v>
      </c>
      <c r="B152" s="39">
        <v>1430444551</v>
      </c>
      <c r="C152" s="40" t="s">
        <v>36</v>
      </c>
      <c r="D152" s="40" t="s">
        <v>37</v>
      </c>
      <c r="E152" s="40" t="s">
        <v>125</v>
      </c>
      <c r="F152" s="40" t="s">
        <v>38</v>
      </c>
      <c r="G152" s="41">
        <v>3682.65</v>
      </c>
      <c r="H152" s="39">
        <v>1460645542</v>
      </c>
      <c r="I152" s="42">
        <v>0</v>
      </c>
      <c r="J152" s="41">
        <v>0</v>
      </c>
      <c r="K152" s="41">
        <v>0</v>
      </c>
      <c r="L152" s="41">
        <v>0</v>
      </c>
      <c r="M152" s="41">
        <v>7491.74</v>
      </c>
      <c r="N152" s="48" t="s">
        <v>188</v>
      </c>
      <c r="O152" s="14">
        <f t="shared" si="10"/>
        <v>45917.266770833332</v>
      </c>
      <c r="P152" s="19">
        <f t="shared" si="11"/>
        <v>45917.475104166668</v>
      </c>
      <c r="Q152" s="20" t="str">
        <f t="shared" si="12"/>
        <v>17/09/2025</v>
      </c>
      <c r="R152" s="13" t="str">
        <f t="shared" si="13"/>
        <v>11</v>
      </c>
      <c r="S152" s="13" t="str">
        <f t="shared" si="14"/>
        <v>Wed</v>
      </c>
    </row>
    <row r="153" spans="1:19" x14ac:dyDescent="0.25">
      <c r="A153" s="43">
        <v>45917.266770833332</v>
      </c>
      <c r="B153" s="44">
        <v>1430444552</v>
      </c>
      <c r="C153" s="45" t="s">
        <v>36</v>
      </c>
      <c r="D153" s="45" t="s">
        <v>37</v>
      </c>
      <c r="E153" s="45" t="s">
        <v>125</v>
      </c>
      <c r="F153" s="45" t="s">
        <v>38</v>
      </c>
      <c r="G153" s="46">
        <v>3682.65</v>
      </c>
      <c r="H153" s="44">
        <v>1460645543</v>
      </c>
      <c r="I153" s="47">
        <v>0</v>
      </c>
      <c r="J153" s="46">
        <v>0</v>
      </c>
      <c r="K153" s="46">
        <v>0</v>
      </c>
      <c r="L153" s="46">
        <v>0</v>
      </c>
      <c r="M153" s="46">
        <v>7491.74</v>
      </c>
      <c r="N153" s="49" t="s">
        <v>144</v>
      </c>
      <c r="O153" s="14">
        <f t="shared" si="10"/>
        <v>45917.266770833332</v>
      </c>
      <c r="P153" s="19">
        <f t="shared" si="11"/>
        <v>45917.475104166668</v>
      </c>
      <c r="Q153" s="20" t="str">
        <f t="shared" si="12"/>
        <v>17/09/2025</v>
      </c>
      <c r="R153" s="13" t="str">
        <f t="shared" si="13"/>
        <v>11</v>
      </c>
      <c r="S153" s="13" t="str">
        <f t="shared" si="14"/>
        <v>Wed</v>
      </c>
    </row>
    <row r="154" spans="1:19" x14ac:dyDescent="0.25">
      <c r="A154" s="38">
        <v>45917.266782407409</v>
      </c>
      <c r="B154" s="39">
        <v>1430444553</v>
      </c>
      <c r="C154" s="40" t="s">
        <v>36</v>
      </c>
      <c r="D154" s="40" t="s">
        <v>37</v>
      </c>
      <c r="E154" s="40" t="s">
        <v>125</v>
      </c>
      <c r="F154" s="40" t="s">
        <v>38</v>
      </c>
      <c r="G154" s="41">
        <v>3682.66</v>
      </c>
      <c r="H154" s="39">
        <v>1460645544</v>
      </c>
      <c r="I154" s="42">
        <v>0</v>
      </c>
      <c r="J154" s="41">
        <v>0</v>
      </c>
      <c r="K154" s="41">
        <v>0</v>
      </c>
      <c r="L154" s="41">
        <v>0</v>
      </c>
      <c r="M154" s="41">
        <v>7491.74</v>
      </c>
      <c r="N154" s="48" t="s">
        <v>143</v>
      </c>
      <c r="O154" s="14">
        <f t="shared" si="10"/>
        <v>45917.266782407409</v>
      </c>
      <c r="P154" s="19">
        <f t="shared" si="11"/>
        <v>45917.475115740745</v>
      </c>
      <c r="Q154" s="20" t="str">
        <f t="shared" si="12"/>
        <v>17/09/2025</v>
      </c>
      <c r="R154" s="13" t="str">
        <f t="shared" si="13"/>
        <v>11</v>
      </c>
      <c r="S154" s="13" t="str">
        <f t="shared" si="14"/>
        <v>Wed</v>
      </c>
    </row>
    <row r="155" spans="1:19" x14ac:dyDescent="0.25">
      <c r="A155" s="43">
        <v>45917.269965277781</v>
      </c>
      <c r="B155" s="44">
        <v>1430445530</v>
      </c>
      <c r="C155" s="45" t="s">
        <v>36</v>
      </c>
      <c r="D155" s="45" t="s">
        <v>44</v>
      </c>
      <c r="E155" s="45" t="s">
        <v>127</v>
      </c>
      <c r="F155" s="45" t="s">
        <v>38</v>
      </c>
      <c r="G155" s="46">
        <v>3681.15</v>
      </c>
      <c r="H155" s="44">
        <v>1460646529</v>
      </c>
      <c r="I155" s="47">
        <v>0</v>
      </c>
      <c r="J155" s="46">
        <v>0</v>
      </c>
      <c r="K155" s="46">
        <v>0</v>
      </c>
      <c r="L155" s="46">
        <v>-1.5</v>
      </c>
      <c r="M155" s="46">
        <v>7490.24</v>
      </c>
      <c r="N155" s="49" t="s">
        <v>189</v>
      </c>
      <c r="O155" s="14">
        <f t="shared" si="10"/>
        <v>45917.269965277781</v>
      </c>
      <c r="P155" s="19">
        <f t="shared" si="11"/>
        <v>45917.478298611117</v>
      </c>
      <c r="Q155" s="20" t="str">
        <f t="shared" si="12"/>
        <v>17/09/2025</v>
      </c>
      <c r="R155" s="13" t="str">
        <f t="shared" si="13"/>
        <v>11</v>
      </c>
      <c r="S155" s="13" t="str">
        <f t="shared" si="14"/>
        <v>Wed</v>
      </c>
    </row>
    <row r="156" spans="1:19" x14ac:dyDescent="0.25">
      <c r="A156" s="38">
        <v>45917.288182870368</v>
      </c>
      <c r="B156" s="39">
        <v>1430449017</v>
      </c>
      <c r="C156" s="40" t="s">
        <v>36</v>
      </c>
      <c r="D156" s="40" t="s">
        <v>44</v>
      </c>
      <c r="E156" s="40" t="s">
        <v>125</v>
      </c>
      <c r="F156" s="40" t="s">
        <v>38</v>
      </c>
      <c r="G156" s="41">
        <v>3681.26</v>
      </c>
      <c r="H156" s="39">
        <v>1460650102</v>
      </c>
      <c r="I156" s="42">
        <v>0</v>
      </c>
      <c r="J156" s="41">
        <v>0</v>
      </c>
      <c r="K156" s="41">
        <v>0</v>
      </c>
      <c r="L156" s="41">
        <v>0</v>
      </c>
      <c r="M156" s="41">
        <v>7490.24</v>
      </c>
      <c r="N156" s="48" t="s">
        <v>144</v>
      </c>
      <c r="O156" s="14">
        <f t="shared" si="10"/>
        <v>45917.288182870368</v>
      </c>
      <c r="P156" s="19">
        <f t="shared" si="11"/>
        <v>45917.496516203704</v>
      </c>
      <c r="Q156" s="20" t="str">
        <f t="shared" si="12"/>
        <v>17/09/2025</v>
      </c>
      <c r="R156" s="13" t="str">
        <f t="shared" si="13"/>
        <v>11</v>
      </c>
      <c r="S156" s="13" t="str">
        <f t="shared" si="14"/>
        <v>Wed</v>
      </c>
    </row>
    <row r="157" spans="1:19" x14ac:dyDescent="0.25">
      <c r="A157" s="43">
        <v>45917.288182870368</v>
      </c>
      <c r="B157" s="44">
        <v>1430449018</v>
      </c>
      <c r="C157" s="45" t="s">
        <v>36</v>
      </c>
      <c r="D157" s="45" t="s">
        <v>44</v>
      </c>
      <c r="E157" s="45" t="s">
        <v>125</v>
      </c>
      <c r="F157" s="45" t="s">
        <v>38</v>
      </c>
      <c r="G157" s="46">
        <v>3681.26</v>
      </c>
      <c r="H157" s="44">
        <v>1460650103</v>
      </c>
      <c r="I157" s="47">
        <v>0</v>
      </c>
      <c r="J157" s="46">
        <v>0</v>
      </c>
      <c r="K157" s="46">
        <v>0</v>
      </c>
      <c r="L157" s="46">
        <v>0</v>
      </c>
      <c r="M157" s="46">
        <v>7490.24</v>
      </c>
      <c r="N157" s="49" t="s">
        <v>126</v>
      </c>
      <c r="O157" s="14">
        <f t="shared" si="10"/>
        <v>45917.288182870368</v>
      </c>
      <c r="P157" s="19">
        <f t="shared" si="11"/>
        <v>45917.496516203704</v>
      </c>
      <c r="Q157" s="20" t="str">
        <f t="shared" si="12"/>
        <v>17/09/2025</v>
      </c>
      <c r="R157" s="13" t="str">
        <f t="shared" si="13"/>
        <v>11</v>
      </c>
      <c r="S157" s="13" t="str">
        <f t="shared" si="14"/>
        <v>Wed</v>
      </c>
    </row>
    <row r="158" spans="1:19" x14ac:dyDescent="0.25">
      <c r="A158" s="38">
        <v>45917.334780092591</v>
      </c>
      <c r="B158" s="39">
        <v>1430456870</v>
      </c>
      <c r="C158" s="40" t="s">
        <v>36</v>
      </c>
      <c r="D158" s="40" t="s">
        <v>37</v>
      </c>
      <c r="E158" s="40" t="s">
        <v>127</v>
      </c>
      <c r="F158" s="40" t="s">
        <v>38</v>
      </c>
      <c r="G158" s="41">
        <v>3682.87</v>
      </c>
      <c r="H158" s="39">
        <v>1460658162</v>
      </c>
      <c r="I158" s="42">
        <v>0</v>
      </c>
      <c r="J158" s="41">
        <v>0</v>
      </c>
      <c r="K158" s="41">
        <v>0</v>
      </c>
      <c r="L158" s="41">
        <v>-1.61</v>
      </c>
      <c r="M158" s="41">
        <v>7488.63</v>
      </c>
      <c r="N158" s="48" t="s">
        <v>190</v>
      </c>
      <c r="O158" s="14">
        <f t="shared" si="10"/>
        <v>45917.334780092591</v>
      </c>
      <c r="P158" s="19">
        <f t="shared" si="11"/>
        <v>45917.543113425927</v>
      </c>
      <c r="Q158" s="20" t="str">
        <f t="shared" si="12"/>
        <v>17/09/2025</v>
      </c>
      <c r="R158" s="13" t="str">
        <f t="shared" si="13"/>
        <v>13</v>
      </c>
      <c r="S158" s="13" t="str">
        <f t="shared" si="14"/>
        <v>Wed</v>
      </c>
    </row>
    <row r="159" spans="1:19" x14ac:dyDescent="0.25">
      <c r="A159" s="43">
        <v>45917.334780092591</v>
      </c>
      <c r="B159" s="44">
        <v>1430456882</v>
      </c>
      <c r="C159" s="45" t="s">
        <v>36</v>
      </c>
      <c r="D159" s="45" t="s">
        <v>37</v>
      </c>
      <c r="E159" s="45" t="s">
        <v>127</v>
      </c>
      <c r="F159" s="45" t="s">
        <v>38</v>
      </c>
      <c r="G159" s="46">
        <v>3682.87</v>
      </c>
      <c r="H159" s="44">
        <v>1460658163</v>
      </c>
      <c r="I159" s="47">
        <v>0</v>
      </c>
      <c r="J159" s="46">
        <v>0</v>
      </c>
      <c r="K159" s="46">
        <v>0</v>
      </c>
      <c r="L159" s="46">
        <v>-1.61</v>
      </c>
      <c r="M159" s="46">
        <v>7487.02</v>
      </c>
      <c r="N159" s="49" t="s">
        <v>190</v>
      </c>
      <c r="O159" s="14">
        <f t="shared" si="10"/>
        <v>45917.334780092591</v>
      </c>
      <c r="P159" s="19">
        <f t="shared" si="11"/>
        <v>45917.543113425927</v>
      </c>
      <c r="Q159" s="20" t="str">
        <f t="shared" si="12"/>
        <v>17/09/2025</v>
      </c>
      <c r="R159" s="13" t="str">
        <f t="shared" si="13"/>
        <v>13</v>
      </c>
      <c r="S159" s="13" t="str">
        <f t="shared" si="14"/>
        <v>Wed</v>
      </c>
    </row>
    <row r="160" spans="1:19" x14ac:dyDescent="0.25">
      <c r="A160" s="38">
        <v>45917.339317129627</v>
      </c>
      <c r="B160" s="39">
        <v>1430459860</v>
      </c>
      <c r="C160" s="40" t="s">
        <v>36</v>
      </c>
      <c r="D160" s="40" t="s">
        <v>44</v>
      </c>
      <c r="E160" s="40" t="s">
        <v>127</v>
      </c>
      <c r="F160" s="40" t="s">
        <v>38</v>
      </c>
      <c r="G160" s="41">
        <v>3685.66</v>
      </c>
      <c r="H160" s="39">
        <v>1460661094</v>
      </c>
      <c r="I160" s="42">
        <v>0</v>
      </c>
      <c r="J160" s="41">
        <v>0</v>
      </c>
      <c r="K160" s="41">
        <v>0</v>
      </c>
      <c r="L160" s="41">
        <v>3.01</v>
      </c>
      <c r="M160" s="41">
        <v>7490.03</v>
      </c>
      <c r="N160" s="48" t="s">
        <v>191</v>
      </c>
      <c r="O160" s="14">
        <f t="shared" si="10"/>
        <v>45917.339317129627</v>
      </c>
      <c r="P160" s="19">
        <f t="shared" si="11"/>
        <v>45917.547650462962</v>
      </c>
      <c r="Q160" s="20" t="str">
        <f t="shared" si="12"/>
        <v>17/09/2025</v>
      </c>
      <c r="R160" s="13" t="str">
        <f t="shared" si="13"/>
        <v>13</v>
      </c>
      <c r="S160" s="13" t="str">
        <f t="shared" si="14"/>
        <v>Wed</v>
      </c>
    </row>
    <row r="161" spans="1:19" x14ac:dyDescent="0.25">
      <c r="A161" s="43">
        <v>45917.339317129627</v>
      </c>
      <c r="B161" s="44">
        <v>1430459861</v>
      </c>
      <c r="C161" s="45" t="s">
        <v>36</v>
      </c>
      <c r="D161" s="45" t="s">
        <v>44</v>
      </c>
      <c r="E161" s="45" t="s">
        <v>127</v>
      </c>
      <c r="F161" s="45" t="s">
        <v>38</v>
      </c>
      <c r="G161" s="46">
        <v>3685.66</v>
      </c>
      <c r="H161" s="44">
        <v>1460661096</v>
      </c>
      <c r="I161" s="47">
        <v>0</v>
      </c>
      <c r="J161" s="46">
        <v>0</v>
      </c>
      <c r="K161" s="46">
        <v>0</v>
      </c>
      <c r="L161" s="46">
        <v>3</v>
      </c>
      <c r="M161" s="46">
        <v>7493.03</v>
      </c>
      <c r="N161" s="49" t="s">
        <v>191</v>
      </c>
      <c r="O161" s="14">
        <f t="shared" si="10"/>
        <v>45917.339317129627</v>
      </c>
      <c r="P161" s="19">
        <f t="shared" si="11"/>
        <v>45917.547650462962</v>
      </c>
      <c r="Q161" s="20" t="str">
        <f t="shared" si="12"/>
        <v>17/09/2025</v>
      </c>
      <c r="R161" s="13" t="str">
        <f t="shared" si="13"/>
        <v>13</v>
      </c>
      <c r="S161" s="13" t="str">
        <f t="shared" si="14"/>
        <v>Wed</v>
      </c>
    </row>
    <row r="162" spans="1:19" x14ac:dyDescent="0.25">
      <c r="A162" s="38">
        <v>45917.34003472222</v>
      </c>
      <c r="B162" s="39">
        <v>1430460069</v>
      </c>
      <c r="C162" s="40" t="s">
        <v>36</v>
      </c>
      <c r="D162" s="40" t="s">
        <v>37</v>
      </c>
      <c r="E162" s="40" t="s">
        <v>125</v>
      </c>
      <c r="F162" s="40" t="s">
        <v>38</v>
      </c>
      <c r="G162" s="41">
        <v>3684.94</v>
      </c>
      <c r="H162" s="39">
        <v>1460661308</v>
      </c>
      <c r="I162" s="42">
        <v>0</v>
      </c>
      <c r="J162" s="41">
        <v>0</v>
      </c>
      <c r="K162" s="41">
        <v>0</v>
      </c>
      <c r="L162" s="41">
        <v>0</v>
      </c>
      <c r="M162" s="41">
        <v>7493.03</v>
      </c>
      <c r="N162" s="48" t="s">
        <v>188</v>
      </c>
      <c r="O162" s="14">
        <f t="shared" si="10"/>
        <v>45917.34003472222</v>
      </c>
      <c r="P162" s="19">
        <f t="shared" si="11"/>
        <v>45917.548368055555</v>
      </c>
      <c r="Q162" s="20" t="str">
        <f t="shared" si="12"/>
        <v>17/09/2025</v>
      </c>
      <c r="R162" s="13" t="str">
        <f t="shared" si="13"/>
        <v>13</v>
      </c>
      <c r="S162" s="13" t="str">
        <f t="shared" si="14"/>
        <v>Wed</v>
      </c>
    </row>
    <row r="163" spans="1:19" x14ac:dyDescent="0.25">
      <c r="A163" s="43">
        <v>45917.34003472222</v>
      </c>
      <c r="B163" s="44">
        <v>1430460071</v>
      </c>
      <c r="C163" s="45" t="s">
        <v>36</v>
      </c>
      <c r="D163" s="45" t="s">
        <v>37</v>
      </c>
      <c r="E163" s="45" t="s">
        <v>125</v>
      </c>
      <c r="F163" s="45" t="s">
        <v>38</v>
      </c>
      <c r="G163" s="46">
        <v>3684.94</v>
      </c>
      <c r="H163" s="44">
        <v>1460661310</v>
      </c>
      <c r="I163" s="47">
        <v>0</v>
      </c>
      <c r="J163" s="46">
        <v>0</v>
      </c>
      <c r="K163" s="46">
        <v>0</v>
      </c>
      <c r="L163" s="46">
        <v>0</v>
      </c>
      <c r="M163" s="46">
        <v>7493.03</v>
      </c>
      <c r="N163" s="49" t="s">
        <v>143</v>
      </c>
      <c r="O163" s="14">
        <f t="shared" si="10"/>
        <v>45917.34003472222</v>
      </c>
      <c r="P163" s="19">
        <f t="shared" si="11"/>
        <v>45917.548368055555</v>
      </c>
      <c r="Q163" s="20" t="str">
        <f t="shared" si="12"/>
        <v>17/09/2025</v>
      </c>
      <c r="R163" s="13" t="str">
        <f t="shared" si="13"/>
        <v>13</v>
      </c>
      <c r="S163" s="13" t="str">
        <f t="shared" si="14"/>
        <v>Wed</v>
      </c>
    </row>
    <row r="164" spans="1:19" x14ac:dyDescent="0.25">
      <c r="A164" s="38">
        <v>45917.340613425928</v>
      </c>
      <c r="B164" s="39">
        <v>1430460245</v>
      </c>
      <c r="C164" s="40" t="s">
        <v>36</v>
      </c>
      <c r="D164" s="40" t="s">
        <v>37</v>
      </c>
      <c r="E164" s="40" t="s">
        <v>125</v>
      </c>
      <c r="F164" s="40" t="s">
        <v>38</v>
      </c>
      <c r="G164" s="41">
        <v>3684.59</v>
      </c>
      <c r="H164" s="39">
        <v>1460661488</v>
      </c>
      <c r="I164" s="42">
        <v>0</v>
      </c>
      <c r="J164" s="41">
        <v>0</v>
      </c>
      <c r="K164" s="41">
        <v>0</v>
      </c>
      <c r="L164" s="41">
        <v>0</v>
      </c>
      <c r="M164" s="41">
        <v>7493.03</v>
      </c>
      <c r="N164" s="48" t="s">
        <v>126</v>
      </c>
      <c r="O164" s="14">
        <f t="shared" si="10"/>
        <v>45917.340613425928</v>
      </c>
      <c r="P164" s="19">
        <f t="shared" si="11"/>
        <v>45917.548946759263</v>
      </c>
      <c r="Q164" s="20" t="str">
        <f t="shared" si="12"/>
        <v>17/09/2025</v>
      </c>
      <c r="R164" s="13" t="str">
        <f t="shared" si="13"/>
        <v>13</v>
      </c>
      <c r="S164" s="13" t="str">
        <f t="shared" si="14"/>
        <v>Wed</v>
      </c>
    </row>
    <row r="165" spans="1:19" x14ac:dyDescent="0.25">
      <c r="A165" s="43">
        <v>45917.340613425928</v>
      </c>
      <c r="B165" s="44">
        <v>1430460246</v>
      </c>
      <c r="C165" s="45" t="s">
        <v>36</v>
      </c>
      <c r="D165" s="45" t="s">
        <v>37</v>
      </c>
      <c r="E165" s="45" t="s">
        <v>125</v>
      </c>
      <c r="F165" s="45" t="s">
        <v>38</v>
      </c>
      <c r="G165" s="46">
        <v>3684.62</v>
      </c>
      <c r="H165" s="44">
        <v>1460661489</v>
      </c>
      <c r="I165" s="47">
        <v>0</v>
      </c>
      <c r="J165" s="46">
        <v>0</v>
      </c>
      <c r="K165" s="46">
        <v>0</v>
      </c>
      <c r="L165" s="46">
        <v>0</v>
      </c>
      <c r="M165" s="46">
        <v>7493.03</v>
      </c>
      <c r="N165" s="49" t="s">
        <v>144</v>
      </c>
      <c r="O165" s="14">
        <f t="shared" si="10"/>
        <v>45917.340613425928</v>
      </c>
      <c r="P165" s="19">
        <f t="shared" si="11"/>
        <v>45917.548946759263</v>
      </c>
      <c r="Q165" s="20" t="str">
        <f t="shared" si="12"/>
        <v>17/09/2025</v>
      </c>
      <c r="R165" s="13" t="str">
        <f t="shared" si="13"/>
        <v>13</v>
      </c>
      <c r="S165" s="13" t="str">
        <f t="shared" si="14"/>
        <v>Wed</v>
      </c>
    </row>
    <row r="166" spans="1:19" x14ac:dyDescent="0.25">
      <c r="A166" s="38">
        <v>45917.341805555552</v>
      </c>
      <c r="B166" s="39">
        <v>1430460554</v>
      </c>
      <c r="C166" s="40" t="s">
        <v>36</v>
      </c>
      <c r="D166" s="40" t="s">
        <v>44</v>
      </c>
      <c r="E166" s="40" t="s">
        <v>127</v>
      </c>
      <c r="F166" s="40" t="s">
        <v>38</v>
      </c>
      <c r="G166" s="41">
        <v>3683.02</v>
      </c>
      <c r="H166" s="39">
        <v>1460661798</v>
      </c>
      <c r="I166" s="42">
        <v>0</v>
      </c>
      <c r="J166" s="41">
        <v>0</v>
      </c>
      <c r="K166" s="41">
        <v>0</v>
      </c>
      <c r="L166" s="41">
        <v>-1.57</v>
      </c>
      <c r="M166" s="41">
        <v>7491.46</v>
      </c>
      <c r="N166" s="48" t="s">
        <v>192</v>
      </c>
      <c r="O166" s="14">
        <f t="shared" si="10"/>
        <v>45917.341805555552</v>
      </c>
      <c r="P166" s="19">
        <f t="shared" si="11"/>
        <v>45917.550138888888</v>
      </c>
      <c r="Q166" s="20" t="str">
        <f t="shared" si="12"/>
        <v>17/09/2025</v>
      </c>
      <c r="R166" s="13" t="str">
        <f t="shared" si="13"/>
        <v>13</v>
      </c>
      <c r="S166" s="13" t="str">
        <f t="shared" si="14"/>
        <v>Wed</v>
      </c>
    </row>
    <row r="167" spans="1:19" x14ac:dyDescent="0.25">
      <c r="A167" s="43">
        <v>45917.341805555552</v>
      </c>
      <c r="B167" s="44">
        <v>1430460556</v>
      </c>
      <c r="C167" s="45" t="s">
        <v>36</v>
      </c>
      <c r="D167" s="45" t="s">
        <v>44</v>
      </c>
      <c r="E167" s="45" t="s">
        <v>127</v>
      </c>
      <c r="F167" s="45" t="s">
        <v>38</v>
      </c>
      <c r="G167" s="46">
        <v>3683.02</v>
      </c>
      <c r="H167" s="44">
        <v>1460661800</v>
      </c>
      <c r="I167" s="47">
        <v>0</v>
      </c>
      <c r="J167" s="46">
        <v>0</v>
      </c>
      <c r="K167" s="46">
        <v>0</v>
      </c>
      <c r="L167" s="46">
        <v>-1.6</v>
      </c>
      <c r="M167" s="46">
        <v>7489.86</v>
      </c>
      <c r="N167" s="49" t="s">
        <v>192</v>
      </c>
      <c r="O167" s="14">
        <f t="shared" si="10"/>
        <v>45917.341805555552</v>
      </c>
      <c r="P167" s="19">
        <f t="shared" si="11"/>
        <v>45917.550138888888</v>
      </c>
      <c r="Q167" s="20" t="str">
        <f t="shared" si="12"/>
        <v>17/09/2025</v>
      </c>
      <c r="R167" s="13" t="str">
        <f t="shared" si="13"/>
        <v>13</v>
      </c>
      <c r="S167" s="13" t="str">
        <f t="shared" si="14"/>
        <v>Wed</v>
      </c>
    </row>
    <row r="168" spans="1:19" x14ac:dyDescent="0.25">
      <c r="A168" s="38">
        <v>45917.34269675926</v>
      </c>
      <c r="B168" s="39">
        <v>1430460954</v>
      </c>
      <c r="C168" s="40" t="s">
        <v>36</v>
      </c>
      <c r="D168" s="40" t="s">
        <v>37</v>
      </c>
      <c r="E168" s="40" t="s">
        <v>125</v>
      </c>
      <c r="F168" s="40" t="s">
        <v>38</v>
      </c>
      <c r="G168" s="41">
        <v>3683.85</v>
      </c>
      <c r="H168" s="39">
        <v>1460662200</v>
      </c>
      <c r="I168" s="42">
        <v>0</v>
      </c>
      <c r="J168" s="41">
        <v>0</v>
      </c>
      <c r="K168" s="41">
        <v>0</v>
      </c>
      <c r="L168" s="41">
        <v>0</v>
      </c>
      <c r="M168" s="41">
        <v>7489.86</v>
      </c>
      <c r="N168" s="48" t="s">
        <v>126</v>
      </c>
      <c r="O168" s="14">
        <f t="shared" si="10"/>
        <v>45917.34269675926</v>
      </c>
      <c r="P168" s="19">
        <f t="shared" si="11"/>
        <v>45917.551030092596</v>
      </c>
      <c r="Q168" s="20" t="str">
        <f t="shared" si="12"/>
        <v>17/09/2025</v>
      </c>
      <c r="R168" s="13" t="str">
        <f t="shared" si="13"/>
        <v>13</v>
      </c>
      <c r="S168" s="13" t="str">
        <f t="shared" si="14"/>
        <v>Wed</v>
      </c>
    </row>
    <row r="169" spans="1:19" x14ac:dyDescent="0.25">
      <c r="A169" s="43">
        <v>45917.34269675926</v>
      </c>
      <c r="B169" s="44">
        <v>1430460956</v>
      </c>
      <c r="C169" s="45" t="s">
        <v>36</v>
      </c>
      <c r="D169" s="45" t="s">
        <v>37</v>
      </c>
      <c r="E169" s="45" t="s">
        <v>125</v>
      </c>
      <c r="F169" s="45" t="s">
        <v>38</v>
      </c>
      <c r="G169" s="46">
        <v>3683.85</v>
      </c>
      <c r="H169" s="44">
        <v>1460662201</v>
      </c>
      <c r="I169" s="47">
        <v>0</v>
      </c>
      <c r="J169" s="46">
        <v>0</v>
      </c>
      <c r="K169" s="46">
        <v>0</v>
      </c>
      <c r="L169" s="46">
        <v>0</v>
      </c>
      <c r="M169" s="46">
        <v>7489.86</v>
      </c>
      <c r="N169" s="49" t="s">
        <v>144</v>
      </c>
      <c r="O169" s="14">
        <f t="shared" si="10"/>
        <v>45917.34269675926</v>
      </c>
      <c r="P169" s="19">
        <f t="shared" si="11"/>
        <v>45917.551030092596</v>
      </c>
      <c r="Q169" s="20" t="str">
        <f t="shared" si="12"/>
        <v>17/09/2025</v>
      </c>
      <c r="R169" s="13" t="str">
        <f t="shared" si="13"/>
        <v>13</v>
      </c>
      <c r="S169" s="13" t="str">
        <f t="shared" si="14"/>
        <v>Wed</v>
      </c>
    </row>
    <row r="170" spans="1:19" x14ac:dyDescent="0.25">
      <c r="A170" s="38">
        <v>45917.344548611109</v>
      </c>
      <c r="B170" s="39">
        <v>1430461970</v>
      </c>
      <c r="C170" s="40" t="s">
        <v>36</v>
      </c>
      <c r="D170" s="40" t="s">
        <v>44</v>
      </c>
      <c r="E170" s="40" t="s">
        <v>127</v>
      </c>
      <c r="F170" s="40" t="s">
        <v>38</v>
      </c>
      <c r="G170" s="41">
        <v>3682.44</v>
      </c>
      <c r="H170" s="39">
        <v>1460663209</v>
      </c>
      <c r="I170" s="42">
        <v>0</v>
      </c>
      <c r="J170" s="41">
        <v>0</v>
      </c>
      <c r="K170" s="41">
        <v>0</v>
      </c>
      <c r="L170" s="41">
        <v>-2.5</v>
      </c>
      <c r="M170" s="41">
        <v>7487.36</v>
      </c>
      <c r="N170" s="48" t="s">
        <v>193</v>
      </c>
      <c r="O170" s="14">
        <f t="shared" si="10"/>
        <v>45917.344548611109</v>
      </c>
      <c r="P170" s="19">
        <f t="shared" si="11"/>
        <v>45917.552881944444</v>
      </c>
      <c r="Q170" s="20" t="str">
        <f t="shared" si="12"/>
        <v>17/09/2025</v>
      </c>
      <c r="R170" s="13" t="str">
        <f t="shared" si="13"/>
        <v>13</v>
      </c>
      <c r="S170" s="13" t="str">
        <f t="shared" si="14"/>
        <v>Wed</v>
      </c>
    </row>
    <row r="171" spans="1:19" x14ac:dyDescent="0.25">
      <c r="A171" s="43">
        <v>45917.344548611109</v>
      </c>
      <c r="B171" s="44">
        <v>1430461973</v>
      </c>
      <c r="C171" s="45" t="s">
        <v>36</v>
      </c>
      <c r="D171" s="45" t="s">
        <v>44</v>
      </c>
      <c r="E171" s="45" t="s">
        <v>127</v>
      </c>
      <c r="F171" s="45" t="s">
        <v>38</v>
      </c>
      <c r="G171" s="46">
        <v>3682.35</v>
      </c>
      <c r="H171" s="44">
        <v>1460663213</v>
      </c>
      <c r="I171" s="47">
        <v>0</v>
      </c>
      <c r="J171" s="46">
        <v>0</v>
      </c>
      <c r="K171" s="46">
        <v>0</v>
      </c>
      <c r="L171" s="46">
        <v>-1.5</v>
      </c>
      <c r="M171" s="46">
        <v>7485.86</v>
      </c>
      <c r="N171" s="49" t="s">
        <v>194</v>
      </c>
      <c r="O171" s="14">
        <f t="shared" si="10"/>
        <v>45917.344548611109</v>
      </c>
      <c r="P171" s="19">
        <f t="shared" si="11"/>
        <v>45917.552881944444</v>
      </c>
      <c r="Q171" s="20" t="str">
        <f t="shared" si="12"/>
        <v>17/09/2025</v>
      </c>
      <c r="R171" s="13" t="str">
        <f t="shared" si="13"/>
        <v>13</v>
      </c>
      <c r="S171" s="13" t="str">
        <f t="shared" si="14"/>
        <v>Wed</v>
      </c>
    </row>
    <row r="172" spans="1:19" x14ac:dyDescent="0.25">
      <c r="A172" s="38">
        <v>45917.344548611109</v>
      </c>
      <c r="B172" s="39">
        <v>1430461975</v>
      </c>
      <c r="C172" s="40" t="s">
        <v>36</v>
      </c>
      <c r="D172" s="40" t="s">
        <v>44</v>
      </c>
      <c r="E172" s="40" t="s">
        <v>127</v>
      </c>
      <c r="F172" s="40" t="s">
        <v>38</v>
      </c>
      <c r="G172" s="41">
        <v>3682.35</v>
      </c>
      <c r="H172" s="39">
        <v>1460663214</v>
      </c>
      <c r="I172" s="42">
        <v>0</v>
      </c>
      <c r="J172" s="41">
        <v>0</v>
      </c>
      <c r="K172" s="41">
        <v>0</v>
      </c>
      <c r="L172" s="41">
        <v>-1.5</v>
      </c>
      <c r="M172" s="41">
        <v>7484.36</v>
      </c>
      <c r="N172" s="48" t="s">
        <v>194</v>
      </c>
      <c r="O172" s="14">
        <f t="shared" si="10"/>
        <v>45917.344548611109</v>
      </c>
      <c r="P172" s="19">
        <f t="shared" si="11"/>
        <v>45917.552881944444</v>
      </c>
      <c r="Q172" s="20" t="str">
        <f t="shared" si="12"/>
        <v>17/09/2025</v>
      </c>
      <c r="R172" s="13" t="str">
        <f t="shared" si="13"/>
        <v>13</v>
      </c>
      <c r="S172" s="13" t="str">
        <f t="shared" si="14"/>
        <v>Wed</v>
      </c>
    </row>
    <row r="173" spans="1:19" x14ac:dyDescent="0.25">
      <c r="A173" s="43">
        <v>45917.34752314815</v>
      </c>
      <c r="B173" s="44">
        <v>1430463043</v>
      </c>
      <c r="C173" s="45" t="s">
        <v>36</v>
      </c>
      <c r="D173" s="45" t="s">
        <v>44</v>
      </c>
      <c r="E173" s="45" t="s">
        <v>127</v>
      </c>
      <c r="F173" s="45" t="s">
        <v>38</v>
      </c>
      <c r="G173" s="46">
        <v>3681.93</v>
      </c>
      <c r="H173" s="44">
        <v>1460664302</v>
      </c>
      <c r="I173" s="47">
        <v>0</v>
      </c>
      <c r="J173" s="46">
        <v>0</v>
      </c>
      <c r="K173" s="46">
        <v>0</v>
      </c>
      <c r="L173" s="46">
        <v>-3.01</v>
      </c>
      <c r="M173" s="46">
        <v>7481.35</v>
      </c>
      <c r="N173" s="49" t="s">
        <v>128</v>
      </c>
      <c r="O173" s="14">
        <f t="shared" si="10"/>
        <v>45917.34752314815</v>
      </c>
      <c r="P173" s="19">
        <f t="shared" si="11"/>
        <v>45917.555856481486</v>
      </c>
      <c r="Q173" s="20" t="str">
        <f t="shared" si="12"/>
        <v>17/09/2025</v>
      </c>
      <c r="R173" s="13" t="str">
        <f t="shared" si="13"/>
        <v>13</v>
      </c>
      <c r="S173" s="13" t="str">
        <f t="shared" si="14"/>
        <v>Wed</v>
      </c>
    </row>
    <row r="174" spans="1:19" x14ac:dyDescent="0.25">
      <c r="A174" s="38">
        <v>45917.352534722224</v>
      </c>
      <c r="B174" s="39">
        <v>1430467316</v>
      </c>
      <c r="C174" s="40" t="s">
        <v>36</v>
      </c>
      <c r="D174" s="40" t="s">
        <v>44</v>
      </c>
      <c r="E174" s="40" t="s">
        <v>125</v>
      </c>
      <c r="F174" s="40" t="s">
        <v>38</v>
      </c>
      <c r="G174" s="41">
        <v>3680.45</v>
      </c>
      <c r="H174" s="39">
        <v>1460668518</v>
      </c>
      <c r="I174" s="42">
        <v>0</v>
      </c>
      <c r="J174" s="41">
        <v>0</v>
      </c>
      <c r="K174" s="41">
        <v>0</v>
      </c>
      <c r="L174" s="41">
        <v>0</v>
      </c>
      <c r="M174" s="41">
        <v>7481.35</v>
      </c>
      <c r="N174" s="48" t="s">
        <v>143</v>
      </c>
      <c r="O174" s="14">
        <f t="shared" si="10"/>
        <v>45917.352534722224</v>
      </c>
      <c r="P174" s="19">
        <f t="shared" si="11"/>
        <v>45917.56086805556</v>
      </c>
      <c r="Q174" s="20" t="str">
        <f t="shared" si="12"/>
        <v>17/09/2025</v>
      </c>
      <c r="R174" s="13" t="str">
        <f t="shared" si="13"/>
        <v>13</v>
      </c>
      <c r="S174" s="13" t="str">
        <f t="shared" si="14"/>
        <v>Wed</v>
      </c>
    </row>
    <row r="175" spans="1:19" x14ac:dyDescent="0.25">
      <c r="A175" s="43">
        <v>45917.352534722224</v>
      </c>
      <c r="B175" s="44">
        <v>1430467317</v>
      </c>
      <c r="C175" s="45" t="s">
        <v>36</v>
      </c>
      <c r="D175" s="45" t="s">
        <v>44</v>
      </c>
      <c r="E175" s="45" t="s">
        <v>125</v>
      </c>
      <c r="F175" s="45" t="s">
        <v>38</v>
      </c>
      <c r="G175" s="46">
        <v>3680.4</v>
      </c>
      <c r="H175" s="44">
        <v>1460668519</v>
      </c>
      <c r="I175" s="47">
        <v>0</v>
      </c>
      <c r="J175" s="46">
        <v>0</v>
      </c>
      <c r="K175" s="46">
        <v>0</v>
      </c>
      <c r="L175" s="46">
        <v>0</v>
      </c>
      <c r="M175" s="46">
        <v>7481.35</v>
      </c>
      <c r="N175" s="49" t="s">
        <v>188</v>
      </c>
      <c r="O175" s="14">
        <f t="shared" si="10"/>
        <v>45917.352534722224</v>
      </c>
      <c r="P175" s="19">
        <f t="shared" si="11"/>
        <v>45917.56086805556</v>
      </c>
      <c r="Q175" s="20" t="str">
        <f t="shared" si="12"/>
        <v>17/09/2025</v>
      </c>
      <c r="R175" s="13" t="str">
        <f t="shared" si="13"/>
        <v>13</v>
      </c>
      <c r="S175" s="13" t="str">
        <f t="shared" si="14"/>
        <v>Wed</v>
      </c>
    </row>
    <row r="176" spans="1:19" x14ac:dyDescent="0.25">
      <c r="A176" s="38">
        <v>45917.353692129633</v>
      </c>
      <c r="B176" s="39">
        <v>1430467895</v>
      </c>
      <c r="C176" s="40" t="s">
        <v>36</v>
      </c>
      <c r="D176" s="40" t="s">
        <v>44</v>
      </c>
      <c r="E176" s="40" t="s">
        <v>125</v>
      </c>
      <c r="F176" s="40" t="s">
        <v>38</v>
      </c>
      <c r="G176" s="41">
        <v>3680.68</v>
      </c>
      <c r="H176" s="39">
        <v>1460669106</v>
      </c>
      <c r="I176" s="42">
        <v>0</v>
      </c>
      <c r="J176" s="41">
        <v>0</v>
      </c>
      <c r="K176" s="41">
        <v>0</v>
      </c>
      <c r="L176" s="41">
        <v>0</v>
      </c>
      <c r="M176" s="41">
        <v>7481.35</v>
      </c>
      <c r="N176" s="48" t="s">
        <v>126</v>
      </c>
      <c r="O176" s="14">
        <f t="shared" si="10"/>
        <v>45917.353692129633</v>
      </c>
      <c r="P176" s="19">
        <f t="shared" si="11"/>
        <v>45917.562025462968</v>
      </c>
      <c r="Q176" s="20" t="str">
        <f t="shared" si="12"/>
        <v>17/09/2025</v>
      </c>
      <c r="R176" s="13" t="str">
        <f t="shared" si="13"/>
        <v>13</v>
      </c>
      <c r="S176" s="13" t="str">
        <f t="shared" si="14"/>
        <v>Wed</v>
      </c>
    </row>
    <row r="177" spans="1:19" x14ac:dyDescent="0.25">
      <c r="A177" s="43">
        <v>45917.353692129633</v>
      </c>
      <c r="B177" s="44">
        <v>1430467897</v>
      </c>
      <c r="C177" s="45" t="s">
        <v>36</v>
      </c>
      <c r="D177" s="45" t="s">
        <v>44</v>
      </c>
      <c r="E177" s="45" t="s">
        <v>125</v>
      </c>
      <c r="F177" s="45" t="s">
        <v>38</v>
      </c>
      <c r="G177" s="46">
        <v>3680.38</v>
      </c>
      <c r="H177" s="44">
        <v>1460669108</v>
      </c>
      <c r="I177" s="47">
        <v>0</v>
      </c>
      <c r="J177" s="46">
        <v>0</v>
      </c>
      <c r="K177" s="46">
        <v>0</v>
      </c>
      <c r="L177" s="46">
        <v>0</v>
      </c>
      <c r="M177" s="46">
        <v>7481.35</v>
      </c>
      <c r="N177" s="49" t="s">
        <v>144</v>
      </c>
      <c r="O177" s="14">
        <f t="shared" si="10"/>
        <v>45917.353692129633</v>
      </c>
      <c r="P177" s="19">
        <f t="shared" si="11"/>
        <v>45917.562025462968</v>
      </c>
      <c r="Q177" s="20" t="str">
        <f t="shared" si="12"/>
        <v>17/09/2025</v>
      </c>
      <c r="R177" s="13" t="str">
        <f t="shared" si="13"/>
        <v>13</v>
      </c>
      <c r="S177" s="13" t="str">
        <f t="shared" si="14"/>
        <v>Wed</v>
      </c>
    </row>
    <row r="178" spans="1:19" x14ac:dyDescent="0.25">
      <c r="A178" s="38">
        <v>45917.361111111109</v>
      </c>
      <c r="B178" s="39">
        <v>1430473721</v>
      </c>
      <c r="C178" s="40" t="s">
        <v>36</v>
      </c>
      <c r="D178" s="40" t="s">
        <v>37</v>
      </c>
      <c r="E178" s="40" t="s">
        <v>127</v>
      </c>
      <c r="F178" s="40" t="s">
        <v>38</v>
      </c>
      <c r="G178" s="41">
        <v>3677.67</v>
      </c>
      <c r="H178" s="39">
        <v>1460674910</v>
      </c>
      <c r="I178" s="42">
        <v>0</v>
      </c>
      <c r="J178" s="41">
        <v>0</v>
      </c>
      <c r="K178" s="41">
        <v>0</v>
      </c>
      <c r="L178" s="41">
        <v>2.71</v>
      </c>
      <c r="M178" s="41">
        <v>7484.06</v>
      </c>
      <c r="N178" s="48" t="s">
        <v>195</v>
      </c>
      <c r="O178" s="14">
        <f t="shared" si="10"/>
        <v>45917.361111111109</v>
      </c>
      <c r="P178" s="19">
        <f t="shared" si="11"/>
        <v>45917.569444444445</v>
      </c>
      <c r="Q178" s="20" t="str">
        <f t="shared" si="12"/>
        <v>17/09/2025</v>
      </c>
      <c r="R178" s="13" t="str">
        <f t="shared" si="13"/>
        <v>13</v>
      </c>
      <c r="S178" s="13" t="str">
        <f t="shared" si="14"/>
        <v>Wed</v>
      </c>
    </row>
    <row r="179" spans="1:19" x14ac:dyDescent="0.25">
      <c r="A179" s="43">
        <v>45917.361666666664</v>
      </c>
      <c r="B179" s="44">
        <v>1430474018</v>
      </c>
      <c r="C179" s="45" t="s">
        <v>36</v>
      </c>
      <c r="D179" s="45" t="s">
        <v>37</v>
      </c>
      <c r="E179" s="45" t="s">
        <v>127</v>
      </c>
      <c r="F179" s="45" t="s">
        <v>38</v>
      </c>
      <c r="G179" s="46">
        <v>3677.62</v>
      </c>
      <c r="H179" s="44">
        <v>1460675211</v>
      </c>
      <c r="I179" s="47">
        <v>0</v>
      </c>
      <c r="J179" s="46">
        <v>0</v>
      </c>
      <c r="K179" s="46">
        <v>0</v>
      </c>
      <c r="L179" s="46">
        <v>3.06</v>
      </c>
      <c r="M179" s="46">
        <v>7487.12</v>
      </c>
      <c r="N179" s="49" t="s">
        <v>196</v>
      </c>
      <c r="O179" s="14">
        <f t="shared" si="10"/>
        <v>45917.361666666664</v>
      </c>
      <c r="P179" s="19">
        <f t="shared" si="11"/>
        <v>45917.57</v>
      </c>
      <c r="Q179" s="20" t="str">
        <f t="shared" si="12"/>
        <v>17/09/2025</v>
      </c>
      <c r="R179" s="13" t="str">
        <f t="shared" si="13"/>
        <v>13</v>
      </c>
      <c r="S179" s="13" t="str">
        <f t="shared" si="14"/>
        <v>Wed</v>
      </c>
    </row>
    <row r="180" spans="1:19" x14ac:dyDescent="0.25">
      <c r="A180" s="38">
        <v>45917.361701388887</v>
      </c>
      <c r="B180" s="39">
        <v>1430474066</v>
      </c>
      <c r="C180" s="40" t="s">
        <v>36</v>
      </c>
      <c r="D180" s="40" t="s">
        <v>37</v>
      </c>
      <c r="E180" s="40" t="s">
        <v>127</v>
      </c>
      <c r="F180" s="40" t="s">
        <v>38</v>
      </c>
      <c r="G180" s="41">
        <v>3677.17</v>
      </c>
      <c r="H180" s="39">
        <v>1460675250</v>
      </c>
      <c r="I180" s="42">
        <v>0</v>
      </c>
      <c r="J180" s="41">
        <v>0</v>
      </c>
      <c r="K180" s="41">
        <v>0</v>
      </c>
      <c r="L180" s="41">
        <v>3.28</v>
      </c>
      <c r="M180" s="41">
        <v>7490.4</v>
      </c>
      <c r="N180" s="48" t="s">
        <v>197</v>
      </c>
      <c r="O180" s="14">
        <f t="shared" si="10"/>
        <v>45917.361701388887</v>
      </c>
      <c r="P180" s="19">
        <f t="shared" si="11"/>
        <v>45917.570034722223</v>
      </c>
      <c r="Q180" s="20" t="str">
        <f t="shared" si="12"/>
        <v>17/09/2025</v>
      </c>
      <c r="R180" s="13" t="str">
        <f t="shared" si="13"/>
        <v>13</v>
      </c>
      <c r="S180" s="13" t="str">
        <f t="shared" si="14"/>
        <v>Wed</v>
      </c>
    </row>
    <row r="181" spans="1:19" x14ac:dyDescent="0.25">
      <c r="A181" s="43">
        <v>45917.361701388887</v>
      </c>
      <c r="B181" s="44">
        <v>1430474070</v>
      </c>
      <c r="C181" s="45" t="s">
        <v>36</v>
      </c>
      <c r="D181" s="45" t="s">
        <v>37</v>
      </c>
      <c r="E181" s="45" t="s">
        <v>127</v>
      </c>
      <c r="F181" s="45" t="s">
        <v>38</v>
      </c>
      <c r="G181" s="46">
        <v>3677.17</v>
      </c>
      <c r="H181" s="44">
        <v>1460675252</v>
      </c>
      <c r="I181" s="47">
        <v>0</v>
      </c>
      <c r="J181" s="46">
        <v>0</v>
      </c>
      <c r="K181" s="46">
        <v>0</v>
      </c>
      <c r="L181" s="46">
        <v>3.23</v>
      </c>
      <c r="M181" s="46">
        <v>7493.63</v>
      </c>
      <c r="N181" s="49" t="s">
        <v>197</v>
      </c>
      <c r="O181" s="14">
        <f t="shared" si="10"/>
        <v>45917.361701388887</v>
      </c>
      <c r="P181" s="19">
        <f t="shared" si="11"/>
        <v>45917.570034722223</v>
      </c>
      <c r="Q181" s="20" t="str">
        <f t="shared" si="12"/>
        <v>17/09/2025</v>
      </c>
      <c r="R181" s="13" t="str">
        <f t="shared" si="13"/>
        <v>13</v>
      </c>
      <c r="S181" s="13" t="str">
        <f t="shared" si="14"/>
        <v>Wed</v>
      </c>
    </row>
    <row r="182" spans="1:19" x14ac:dyDescent="0.25">
      <c r="A182" s="38">
        <v>45917.363067129627</v>
      </c>
      <c r="B182" s="39">
        <v>1430475738</v>
      </c>
      <c r="C182" s="40" t="s">
        <v>36</v>
      </c>
      <c r="D182" s="40" t="s">
        <v>44</v>
      </c>
      <c r="E182" s="40" t="s">
        <v>125</v>
      </c>
      <c r="F182" s="40" t="s">
        <v>38</v>
      </c>
      <c r="G182" s="41">
        <v>3677.89</v>
      </c>
      <c r="H182" s="39">
        <v>1460676887</v>
      </c>
      <c r="I182" s="42">
        <v>0</v>
      </c>
      <c r="J182" s="41">
        <v>0</v>
      </c>
      <c r="K182" s="41">
        <v>0</v>
      </c>
      <c r="L182" s="41">
        <v>0</v>
      </c>
      <c r="M182" s="41">
        <v>7493.63</v>
      </c>
      <c r="N182" s="48" t="s">
        <v>188</v>
      </c>
      <c r="O182" s="14">
        <f t="shared" si="10"/>
        <v>45917.363067129627</v>
      </c>
      <c r="P182" s="19">
        <f t="shared" si="11"/>
        <v>45917.571400462963</v>
      </c>
      <c r="Q182" s="20" t="str">
        <f t="shared" si="12"/>
        <v>17/09/2025</v>
      </c>
      <c r="R182" s="13" t="str">
        <f t="shared" si="13"/>
        <v>13</v>
      </c>
      <c r="S182" s="13" t="str">
        <f t="shared" si="14"/>
        <v>Wed</v>
      </c>
    </row>
    <row r="183" spans="1:19" x14ac:dyDescent="0.25">
      <c r="A183" s="43">
        <v>45917.363067129627</v>
      </c>
      <c r="B183" s="44">
        <v>1430475739</v>
      </c>
      <c r="C183" s="45" t="s">
        <v>36</v>
      </c>
      <c r="D183" s="45" t="s">
        <v>44</v>
      </c>
      <c r="E183" s="45" t="s">
        <v>125</v>
      </c>
      <c r="F183" s="45" t="s">
        <v>38</v>
      </c>
      <c r="G183" s="46">
        <v>3677.89</v>
      </c>
      <c r="H183" s="44">
        <v>1460676888</v>
      </c>
      <c r="I183" s="47">
        <v>0</v>
      </c>
      <c r="J183" s="46">
        <v>0</v>
      </c>
      <c r="K183" s="46">
        <v>0</v>
      </c>
      <c r="L183" s="46">
        <v>0</v>
      </c>
      <c r="M183" s="46">
        <v>7493.63</v>
      </c>
      <c r="N183" s="49" t="s">
        <v>143</v>
      </c>
      <c r="O183" s="14">
        <f t="shared" si="10"/>
        <v>45917.363067129627</v>
      </c>
      <c r="P183" s="19">
        <f t="shared" si="11"/>
        <v>45917.571400462963</v>
      </c>
      <c r="Q183" s="20" t="str">
        <f t="shared" si="12"/>
        <v>17/09/2025</v>
      </c>
      <c r="R183" s="13" t="str">
        <f t="shared" si="13"/>
        <v>13</v>
      </c>
      <c r="S183" s="13" t="str">
        <f t="shared" si="14"/>
        <v>Wed</v>
      </c>
    </row>
    <row r="184" spans="1:19" x14ac:dyDescent="0.25">
      <c r="A184" s="38">
        <v>45917.363182870373</v>
      </c>
      <c r="B184" s="39">
        <v>1430475783</v>
      </c>
      <c r="C184" s="40" t="s">
        <v>36</v>
      </c>
      <c r="D184" s="40" t="s">
        <v>44</v>
      </c>
      <c r="E184" s="40" t="s">
        <v>125</v>
      </c>
      <c r="F184" s="40" t="s">
        <v>38</v>
      </c>
      <c r="G184" s="41">
        <v>3677.99</v>
      </c>
      <c r="H184" s="39">
        <v>1460676930</v>
      </c>
      <c r="I184" s="42">
        <v>0</v>
      </c>
      <c r="J184" s="41">
        <v>0</v>
      </c>
      <c r="K184" s="41">
        <v>0</v>
      </c>
      <c r="L184" s="41">
        <v>0</v>
      </c>
      <c r="M184" s="41">
        <v>7493.63</v>
      </c>
      <c r="N184" s="48" t="s">
        <v>144</v>
      </c>
      <c r="O184" s="14">
        <f t="shared" si="10"/>
        <v>45917.363182870373</v>
      </c>
      <c r="P184" s="19">
        <f t="shared" si="11"/>
        <v>45917.571516203709</v>
      </c>
      <c r="Q184" s="20" t="str">
        <f t="shared" si="12"/>
        <v>17/09/2025</v>
      </c>
      <c r="R184" s="13" t="str">
        <f t="shared" si="13"/>
        <v>13</v>
      </c>
      <c r="S184" s="13" t="str">
        <f t="shared" si="14"/>
        <v>Wed</v>
      </c>
    </row>
    <row r="185" spans="1:19" x14ac:dyDescent="0.25">
      <c r="A185" s="43">
        <v>45917.363182870373</v>
      </c>
      <c r="B185" s="44">
        <v>1430475784</v>
      </c>
      <c r="C185" s="45" t="s">
        <v>36</v>
      </c>
      <c r="D185" s="45" t="s">
        <v>44</v>
      </c>
      <c r="E185" s="45" t="s">
        <v>125</v>
      </c>
      <c r="F185" s="45" t="s">
        <v>38</v>
      </c>
      <c r="G185" s="46">
        <v>3677.96</v>
      </c>
      <c r="H185" s="44">
        <v>1460676931</v>
      </c>
      <c r="I185" s="47">
        <v>0</v>
      </c>
      <c r="J185" s="46">
        <v>0</v>
      </c>
      <c r="K185" s="46">
        <v>0</v>
      </c>
      <c r="L185" s="46">
        <v>0</v>
      </c>
      <c r="M185" s="46">
        <v>7493.63</v>
      </c>
      <c r="N185" s="49" t="s">
        <v>126</v>
      </c>
      <c r="O185" s="14">
        <f t="shared" si="10"/>
        <v>45917.363182870373</v>
      </c>
      <c r="P185" s="19">
        <f t="shared" si="11"/>
        <v>45917.571516203709</v>
      </c>
      <c r="Q185" s="20" t="str">
        <f t="shared" si="12"/>
        <v>17/09/2025</v>
      </c>
      <c r="R185" s="13" t="str">
        <f t="shared" si="13"/>
        <v>13</v>
      </c>
      <c r="S185" s="13" t="str">
        <f t="shared" si="14"/>
        <v>Wed</v>
      </c>
    </row>
    <row r="186" spans="1:19" x14ac:dyDescent="0.25">
      <c r="A186" s="38">
        <v>45917.365960648145</v>
      </c>
      <c r="B186" s="39">
        <v>1430477198</v>
      </c>
      <c r="C186" s="40" t="s">
        <v>36</v>
      </c>
      <c r="D186" s="40" t="s">
        <v>37</v>
      </c>
      <c r="E186" s="40" t="s">
        <v>127</v>
      </c>
      <c r="F186" s="40" t="s">
        <v>38</v>
      </c>
      <c r="G186" s="41">
        <v>3679.54</v>
      </c>
      <c r="H186" s="39">
        <v>1460678297</v>
      </c>
      <c r="I186" s="42">
        <v>0</v>
      </c>
      <c r="J186" s="41">
        <v>0</v>
      </c>
      <c r="K186" s="41">
        <v>0</v>
      </c>
      <c r="L186" s="41">
        <v>-1.55</v>
      </c>
      <c r="M186" s="41">
        <v>7492.08</v>
      </c>
      <c r="N186" s="48" t="s">
        <v>198</v>
      </c>
      <c r="O186" s="14">
        <f t="shared" si="10"/>
        <v>45917.365960648145</v>
      </c>
      <c r="P186" s="19">
        <f t="shared" si="11"/>
        <v>45917.574293981481</v>
      </c>
      <c r="Q186" s="20" t="str">
        <f t="shared" si="12"/>
        <v>17/09/2025</v>
      </c>
      <c r="R186" s="13" t="str">
        <f t="shared" si="13"/>
        <v>13</v>
      </c>
      <c r="S186" s="13" t="str">
        <f t="shared" si="14"/>
        <v>Wed</v>
      </c>
    </row>
    <row r="187" spans="1:19" x14ac:dyDescent="0.25">
      <c r="A187" s="43">
        <v>45917.365960648145</v>
      </c>
      <c r="B187" s="44">
        <v>1430477199</v>
      </c>
      <c r="C187" s="45" t="s">
        <v>36</v>
      </c>
      <c r="D187" s="45" t="s">
        <v>37</v>
      </c>
      <c r="E187" s="45" t="s">
        <v>127</v>
      </c>
      <c r="F187" s="45" t="s">
        <v>38</v>
      </c>
      <c r="G187" s="46">
        <v>3679.54</v>
      </c>
      <c r="H187" s="44">
        <v>1460678298</v>
      </c>
      <c r="I187" s="47">
        <v>0</v>
      </c>
      <c r="J187" s="46">
        <v>0</v>
      </c>
      <c r="K187" s="46">
        <v>0</v>
      </c>
      <c r="L187" s="46">
        <v>-1.58</v>
      </c>
      <c r="M187" s="46">
        <v>7490.5</v>
      </c>
      <c r="N187" s="49" t="s">
        <v>199</v>
      </c>
      <c r="O187" s="14">
        <f t="shared" si="10"/>
        <v>45917.365960648145</v>
      </c>
      <c r="P187" s="19">
        <f t="shared" si="11"/>
        <v>45917.574293981481</v>
      </c>
      <c r="Q187" s="20" t="str">
        <f t="shared" si="12"/>
        <v>17/09/2025</v>
      </c>
      <c r="R187" s="13" t="str">
        <f t="shared" si="13"/>
        <v>13</v>
      </c>
      <c r="S187" s="13" t="str">
        <f t="shared" si="14"/>
        <v>Wed</v>
      </c>
    </row>
    <row r="188" spans="1:19" x14ac:dyDescent="0.25">
      <c r="A188" s="38">
        <v>45917.370358796295</v>
      </c>
      <c r="B188" s="39">
        <v>1430480047</v>
      </c>
      <c r="C188" s="40" t="s">
        <v>36</v>
      </c>
      <c r="D188" s="40" t="s">
        <v>44</v>
      </c>
      <c r="E188" s="40" t="s">
        <v>125</v>
      </c>
      <c r="F188" s="40" t="s">
        <v>38</v>
      </c>
      <c r="G188" s="41">
        <v>3678.48</v>
      </c>
      <c r="H188" s="39">
        <v>1460681120</v>
      </c>
      <c r="I188" s="42">
        <v>0</v>
      </c>
      <c r="J188" s="41">
        <v>0</v>
      </c>
      <c r="K188" s="41">
        <v>0</v>
      </c>
      <c r="L188" s="41">
        <v>0</v>
      </c>
      <c r="M188" s="41">
        <v>7490.5</v>
      </c>
      <c r="N188" s="48" t="s">
        <v>126</v>
      </c>
      <c r="O188" s="14">
        <f t="shared" si="10"/>
        <v>45917.370358796295</v>
      </c>
      <c r="P188" s="19">
        <f t="shared" si="11"/>
        <v>45917.578692129631</v>
      </c>
      <c r="Q188" s="20" t="str">
        <f t="shared" si="12"/>
        <v>17/09/2025</v>
      </c>
      <c r="R188" s="13" t="str">
        <f t="shared" si="13"/>
        <v>13</v>
      </c>
      <c r="S188" s="13" t="str">
        <f t="shared" si="14"/>
        <v>Wed</v>
      </c>
    </row>
    <row r="189" spans="1:19" x14ac:dyDescent="0.25">
      <c r="A189" s="43">
        <v>45917.370358796295</v>
      </c>
      <c r="B189" s="44">
        <v>1430480049</v>
      </c>
      <c r="C189" s="45" t="s">
        <v>36</v>
      </c>
      <c r="D189" s="45" t="s">
        <v>44</v>
      </c>
      <c r="E189" s="45" t="s">
        <v>125</v>
      </c>
      <c r="F189" s="45" t="s">
        <v>38</v>
      </c>
      <c r="G189" s="46">
        <v>3678.48</v>
      </c>
      <c r="H189" s="44">
        <v>1460681122</v>
      </c>
      <c r="I189" s="47">
        <v>0</v>
      </c>
      <c r="J189" s="46">
        <v>0</v>
      </c>
      <c r="K189" s="46">
        <v>0</v>
      </c>
      <c r="L189" s="46">
        <v>0</v>
      </c>
      <c r="M189" s="46">
        <v>7490.5</v>
      </c>
      <c r="N189" s="49" t="s">
        <v>144</v>
      </c>
      <c r="O189" s="14">
        <f t="shared" si="10"/>
        <v>45917.370358796295</v>
      </c>
      <c r="P189" s="19">
        <f t="shared" si="11"/>
        <v>45917.578692129631</v>
      </c>
      <c r="Q189" s="20" t="str">
        <f t="shared" si="12"/>
        <v>17/09/2025</v>
      </c>
      <c r="R189" s="13" t="str">
        <f t="shared" si="13"/>
        <v>13</v>
      </c>
      <c r="S189" s="13" t="str">
        <f t="shared" si="14"/>
        <v>Wed</v>
      </c>
    </row>
    <row r="190" spans="1:19" x14ac:dyDescent="0.25">
      <c r="A190" s="38">
        <v>45917.375</v>
      </c>
      <c r="B190" s="39">
        <v>1430481508</v>
      </c>
      <c r="C190" s="40" t="s">
        <v>36</v>
      </c>
      <c r="D190" s="40" t="s">
        <v>37</v>
      </c>
      <c r="E190" s="40" t="s">
        <v>127</v>
      </c>
      <c r="F190" s="40" t="s">
        <v>38</v>
      </c>
      <c r="G190" s="41">
        <v>3680.06</v>
      </c>
      <c r="H190" s="39">
        <v>1460682514</v>
      </c>
      <c r="I190" s="42">
        <v>0</v>
      </c>
      <c r="J190" s="41">
        <v>0</v>
      </c>
      <c r="K190" s="41">
        <v>0</v>
      </c>
      <c r="L190" s="41">
        <v>-1.58</v>
      </c>
      <c r="M190" s="41">
        <v>7488.92</v>
      </c>
      <c r="N190" s="48" t="s">
        <v>200</v>
      </c>
      <c r="O190" s="14">
        <f t="shared" si="10"/>
        <v>45917.375</v>
      </c>
      <c r="P190" s="19">
        <f t="shared" si="11"/>
        <v>45917.583333333336</v>
      </c>
      <c r="Q190" s="20" t="str">
        <f t="shared" si="12"/>
        <v>17/09/2025</v>
      </c>
      <c r="R190" s="13" t="str">
        <f t="shared" si="13"/>
        <v>14</v>
      </c>
      <c r="S190" s="13" t="str">
        <f t="shared" si="14"/>
        <v>Wed</v>
      </c>
    </row>
    <row r="191" spans="1:19" x14ac:dyDescent="0.25">
      <c r="A191" s="43">
        <v>45917.375</v>
      </c>
      <c r="B191" s="44">
        <v>1430481509</v>
      </c>
      <c r="C191" s="45" t="s">
        <v>36</v>
      </c>
      <c r="D191" s="45" t="s">
        <v>37</v>
      </c>
      <c r="E191" s="45" t="s">
        <v>127</v>
      </c>
      <c r="F191" s="45" t="s">
        <v>38</v>
      </c>
      <c r="G191" s="46">
        <v>3680.06</v>
      </c>
      <c r="H191" s="44">
        <v>1460682515</v>
      </c>
      <c r="I191" s="47">
        <v>0</v>
      </c>
      <c r="J191" s="46">
        <v>0</v>
      </c>
      <c r="K191" s="46">
        <v>0</v>
      </c>
      <c r="L191" s="46">
        <v>-1.58</v>
      </c>
      <c r="M191" s="46">
        <v>7487.34</v>
      </c>
      <c r="N191" s="49" t="s">
        <v>200</v>
      </c>
      <c r="O191" s="14">
        <f t="shared" si="10"/>
        <v>45917.375</v>
      </c>
      <c r="P191" s="19">
        <f t="shared" si="11"/>
        <v>45917.583333333336</v>
      </c>
      <c r="Q191" s="20" t="str">
        <f t="shared" si="12"/>
        <v>17/09/2025</v>
      </c>
      <c r="R191" s="13" t="str">
        <f t="shared" si="13"/>
        <v>14</v>
      </c>
      <c r="S191" s="13" t="str">
        <f t="shared" si="14"/>
        <v>Wed</v>
      </c>
    </row>
    <row r="192" spans="1:19" x14ac:dyDescent="0.25">
      <c r="A192" s="38">
        <v>45917.375</v>
      </c>
      <c r="B192" s="39">
        <v>1430481562</v>
      </c>
      <c r="C192" s="40" t="s">
        <v>36</v>
      </c>
      <c r="D192" s="40" t="s">
        <v>37</v>
      </c>
      <c r="E192" s="40" t="s">
        <v>127</v>
      </c>
      <c r="F192" s="40" t="s">
        <v>38</v>
      </c>
      <c r="G192" s="41">
        <v>3680.25</v>
      </c>
      <c r="H192" s="39">
        <v>1460682565</v>
      </c>
      <c r="I192" s="42">
        <v>0</v>
      </c>
      <c r="J192" s="41">
        <v>0</v>
      </c>
      <c r="K192" s="41">
        <v>0</v>
      </c>
      <c r="L192" s="41">
        <v>-2.36</v>
      </c>
      <c r="M192" s="41">
        <v>7484.98</v>
      </c>
      <c r="N192" s="48" t="s">
        <v>186</v>
      </c>
      <c r="O192" s="14">
        <f t="shared" si="10"/>
        <v>45917.375</v>
      </c>
      <c r="P192" s="19">
        <f t="shared" si="11"/>
        <v>45917.583333333336</v>
      </c>
      <c r="Q192" s="20" t="str">
        <f t="shared" si="12"/>
        <v>17/09/2025</v>
      </c>
      <c r="R192" s="13" t="str">
        <f t="shared" si="13"/>
        <v>14</v>
      </c>
      <c r="S192" s="13" t="str">
        <f t="shared" si="14"/>
        <v>Wed</v>
      </c>
    </row>
    <row r="193" spans="1:19" x14ac:dyDescent="0.25">
      <c r="A193" s="43">
        <v>45917.384756944448</v>
      </c>
      <c r="B193" s="44">
        <v>1430486783</v>
      </c>
      <c r="C193" s="45" t="s">
        <v>36</v>
      </c>
      <c r="D193" s="45" t="s">
        <v>37</v>
      </c>
      <c r="E193" s="45" t="s">
        <v>127</v>
      </c>
      <c r="F193" s="45" t="s">
        <v>38</v>
      </c>
      <c r="G193" s="46">
        <v>3676.7</v>
      </c>
      <c r="H193" s="44">
        <v>1460687691</v>
      </c>
      <c r="I193" s="47">
        <v>0</v>
      </c>
      <c r="J193" s="46">
        <v>0</v>
      </c>
      <c r="K193" s="46">
        <v>0</v>
      </c>
      <c r="L193" s="46">
        <v>1.19</v>
      </c>
      <c r="M193" s="46">
        <v>7486.17</v>
      </c>
      <c r="N193" s="49" t="s">
        <v>201</v>
      </c>
      <c r="O193" s="14">
        <f t="shared" si="10"/>
        <v>45917.384756944448</v>
      </c>
      <c r="P193" s="19">
        <f t="shared" si="11"/>
        <v>45917.593090277784</v>
      </c>
      <c r="Q193" s="20" t="str">
        <f t="shared" si="12"/>
        <v>17/09/2025</v>
      </c>
      <c r="R193" s="13" t="str">
        <f t="shared" si="13"/>
        <v>14</v>
      </c>
      <c r="S193" s="13" t="str">
        <f t="shared" si="14"/>
        <v>Wed</v>
      </c>
    </row>
    <row r="194" spans="1:19" x14ac:dyDescent="0.25">
      <c r="A194" s="38">
        <v>45917.384826388887</v>
      </c>
      <c r="B194" s="39">
        <v>1430486808</v>
      </c>
      <c r="C194" s="40" t="s">
        <v>36</v>
      </c>
      <c r="D194" s="40" t="s">
        <v>44</v>
      </c>
      <c r="E194" s="40" t="s">
        <v>125</v>
      </c>
      <c r="F194" s="40" t="s">
        <v>38</v>
      </c>
      <c r="G194" s="41">
        <v>3676.55</v>
      </c>
      <c r="H194" s="39">
        <v>1460687718</v>
      </c>
      <c r="I194" s="42">
        <v>0</v>
      </c>
      <c r="J194" s="41">
        <v>0</v>
      </c>
      <c r="K194" s="41">
        <v>0</v>
      </c>
      <c r="L194" s="41">
        <v>0</v>
      </c>
      <c r="M194" s="41">
        <v>7486.17</v>
      </c>
      <c r="N194" s="48" t="s">
        <v>144</v>
      </c>
      <c r="O194" s="14">
        <f t="shared" si="10"/>
        <v>45917.384826388887</v>
      </c>
      <c r="P194" s="19">
        <f t="shared" si="11"/>
        <v>45917.593159722222</v>
      </c>
      <c r="Q194" s="20" t="str">
        <f t="shared" si="12"/>
        <v>17/09/2025</v>
      </c>
      <c r="R194" s="13" t="str">
        <f t="shared" si="13"/>
        <v>14</v>
      </c>
      <c r="S194" s="13" t="str">
        <f t="shared" si="14"/>
        <v>Wed</v>
      </c>
    </row>
    <row r="195" spans="1:19" x14ac:dyDescent="0.25">
      <c r="A195" s="43">
        <v>45917.384826388887</v>
      </c>
      <c r="B195" s="44">
        <v>1430486809</v>
      </c>
      <c r="C195" s="45" t="s">
        <v>36</v>
      </c>
      <c r="D195" s="45" t="s">
        <v>44</v>
      </c>
      <c r="E195" s="45" t="s">
        <v>125</v>
      </c>
      <c r="F195" s="45" t="s">
        <v>38</v>
      </c>
      <c r="G195" s="46">
        <v>3676.55</v>
      </c>
      <c r="H195" s="44">
        <v>1460687719</v>
      </c>
      <c r="I195" s="47">
        <v>0</v>
      </c>
      <c r="J195" s="46">
        <v>0</v>
      </c>
      <c r="K195" s="46">
        <v>0</v>
      </c>
      <c r="L195" s="46">
        <v>0</v>
      </c>
      <c r="M195" s="46">
        <v>7486.17</v>
      </c>
      <c r="N195" s="49" t="s">
        <v>188</v>
      </c>
      <c r="O195" s="14">
        <f t="shared" ref="O195:O235" si="15">A195</f>
        <v>45917.384826388887</v>
      </c>
      <c r="P195" s="19">
        <f t="shared" ref="P195:P235" si="16">O195+(5/24)</f>
        <v>45917.593159722222</v>
      </c>
      <c r="Q195" s="20" t="str">
        <f t="shared" ref="Q195:Q235" si="17">TEXT(P195,"dd/mm/yyyy")</f>
        <v>17/09/2025</v>
      </c>
      <c r="R195" s="13" t="str">
        <f t="shared" ref="R195:R235" si="18">TEXT(P195,"hh")</f>
        <v>14</v>
      </c>
      <c r="S195" s="13" t="str">
        <f t="shared" ref="S195:S235" si="19">TEXT(P195,"ddd")</f>
        <v>Wed</v>
      </c>
    </row>
    <row r="196" spans="1:19" x14ac:dyDescent="0.25">
      <c r="A196" s="38">
        <v>45917.384826388887</v>
      </c>
      <c r="B196" s="39">
        <v>1430486811</v>
      </c>
      <c r="C196" s="40" t="s">
        <v>36</v>
      </c>
      <c r="D196" s="40" t="s">
        <v>44</v>
      </c>
      <c r="E196" s="40" t="s">
        <v>125</v>
      </c>
      <c r="F196" s="40" t="s">
        <v>38</v>
      </c>
      <c r="G196" s="41">
        <v>3676.55</v>
      </c>
      <c r="H196" s="39">
        <v>1460687721</v>
      </c>
      <c r="I196" s="42">
        <v>0</v>
      </c>
      <c r="J196" s="41">
        <v>0</v>
      </c>
      <c r="K196" s="41">
        <v>0</v>
      </c>
      <c r="L196" s="41">
        <v>0</v>
      </c>
      <c r="M196" s="41">
        <v>7486.17</v>
      </c>
      <c r="N196" s="48" t="s">
        <v>143</v>
      </c>
      <c r="O196" s="14">
        <f t="shared" si="15"/>
        <v>45917.384826388887</v>
      </c>
      <c r="P196" s="19">
        <f t="shared" si="16"/>
        <v>45917.593159722222</v>
      </c>
      <c r="Q196" s="20" t="str">
        <f t="shared" si="17"/>
        <v>17/09/2025</v>
      </c>
      <c r="R196" s="13" t="str">
        <f t="shared" si="18"/>
        <v>14</v>
      </c>
      <c r="S196" s="13" t="str">
        <f t="shared" si="19"/>
        <v>Wed</v>
      </c>
    </row>
    <row r="197" spans="1:19" x14ac:dyDescent="0.25">
      <c r="A197" s="43">
        <v>45917.384826388887</v>
      </c>
      <c r="B197" s="44">
        <v>1430486813</v>
      </c>
      <c r="C197" s="45" t="s">
        <v>36</v>
      </c>
      <c r="D197" s="45" t="s">
        <v>44</v>
      </c>
      <c r="E197" s="45" t="s">
        <v>125</v>
      </c>
      <c r="F197" s="45" t="s">
        <v>38</v>
      </c>
      <c r="G197" s="46">
        <v>3676.55</v>
      </c>
      <c r="H197" s="44">
        <v>1460687724</v>
      </c>
      <c r="I197" s="47">
        <v>0</v>
      </c>
      <c r="J197" s="46">
        <v>0</v>
      </c>
      <c r="K197" s="46">
        <v>0</v>
      </c>
      <c r="L197" s="46">
        <v>0</v>
      </c>
      <c r="M197" s="46">
        <v>7486.17</v>
      </c>
      <c r="N197" s="49" t="s">
        <v>126</v>
      </c>
      <c r="O197" s="14">
        <f t="shared" si="15"/>
        <v>45917.384826388887</v>
      </c>
      <c r="P197" s="19">
        <f t="shared" si="16"/>
        <v>45917.593159722222</v>
      </c>
      <c r="Q197" s="20" t="str">
        <f t="shared" si="17"/>
        <v>17/09/2025</v>
      </c>
      <c r="R197" s="13" t="str">
        <f t="shared" si="18"/>
        <v>14</v>
      </c>
      <c r="S197" s="13" t="str">
        <f t="shared" si="19"/>
        <v>Wed</v>
      </c>
    </row>
    <row r="198" spans="1:19" x14ac:dyDescent="0.25">
      <c r="A198" s="38">
        <v>45917.388124999998</v>
      </c>
      <c r="B198" s="39">
        <v>1430487750</v>
      </c>
      <c r="C198" s="40" t="s">
        <v>36</v>
      </c>
      <c r="D198" s="40" t="s">
        <v>37</v>
      </c>
      <c r="E198" s="40" t="s">
        <v>127</v>
      </c>
      <c r="F198" s="40" t="s">
        <v>38</v>
      </c>
      <c r="G198" s="41">
        <v>3678.22</v>
      </c>
      <c r="H198" s="39">
        <v>1460688673</v>
      </c>
      <c r="I198" s="42">
        <v>0</v>
      </c>
      <c r="J198" s="41">
        <v>0</v>
      </c>
      <c r="K198" s="41">
        <v>0</v>
      </c>
      <c r="L198" s="41">
        <v>-1.67</v>
      </c>
      <c r="M198" s="41">
        <v>7484.5</v>
      </c>
      <c r="N198" s="48" t="s">
        <v>202</v>
      </c>
      <c r="O198" s="14">
        <f t="shared" si="15"/>
        <v>45917.388124999998</v>
      </c>
      <c r="P198" s="19">
        <f t="shared" si="16"/>
        <v>45917.596458333333</v>
      </c>
      <c r="Q198" s="20" t="str">
        <f t="shared" si="17"/>
        <v>17/09/2025</v>
      </c>
      <c r="R198" s="13" t="str">
        <f t="shared" si="18"/>
        <v>14</v>
      </c>
      <c r="S198" s="13" t="str">
        <f t="shared" si="19"/>
        <v>Wed</v>
      </c>
    </row>
    <row r="199" spans="1:19" x14ac:dyDescent="0.25">
      <c r="A199" s="43">
        <v>45917.388124999998</v>
      </c>
      <c r="B199" s="44">
        <v>1430487752</v>
      </c>
      <c r="C199" s="45" t="s">
        <v>36</v>
      </c>
      <c r="D199" s="45" t="s">
        <v>37</v>
      </c>
      <c r="E199" s="45" t="s">
        <v>127</v>
      </c>
      <c r="F199" s="45" t="s">
        <v>38</v>
      </c>
      <c r="G199" s="46">
        <v>3678.22</v>
      </c>
      <c r="H199" s="44">
        <v>1460688674</v>
      </c>
      <c r="I199" s="47">
        <v>0</v>
      </c>
      <c r="J199" s="46">
        <v>0</v>
      </c>
      <c r="K199" s="46">
        <v>0</v>
      </c>
      <c r="L199" s="46">
        <v>-1.67</v>
      </c>
      <c r="M199" s="46">
        <v>7482.83</v>
      </c>
      <c r="N199" s="49" t="s">
        <v>202</v>
      </c>
      <c r="O199" s="14">
        <f t="shared" si="15"/>
        <v>45917.388124999998</v>
      </c>
      <c r="P199" s="19">
        <f t="shared" si="16"/>
        <v>45917.596458333333</v>
      </c>
      <c r="Q199" s="20" t="str">
        <f t="shared" si="17"/>
        <v>17/09/2025</v>
      </c>
      <c r="R199" s="13" t="str">
        <f t="shared" si="18"/>
        <v>14</v>
      </c>
      <c r="S199" s="13" t="str">
        <f t="shared" si="19"/>
        <v>Wed</v>
      </c>
    </row>
    <row r="200" spans="1:19" x14ac:dyDescent="0.25">
      <c r="A200" s="38">
        <v>45917.389467592591</v>
      </c>
      <c r="B200" s="39">
        <v>1430488464</v>
      </c>
      <c r="C200" s="40" t="s">
        <v>36</v>
      </c>
      <c r="D200" s="40" t="s">
        <v>37</v>
      </c>
      <c r="E200" s="40" t="s">
        <v>127</v>
      </c>
      <c r="F200" s="40" t="s">
        <v>38</v>
      </c>
      <c r="G200" s="41">
        <v>3679.07</v>
      </c>
      <c r="H200" s="39">
        <v>1460689384</v>
      </c>
      <c r="I200" s="42">
        <v>0</v>
      </c>
      <c r="J200" s="41">
        <v>0</v>
      </c>
      <c r="K200" s="41">
        <v>0</v>
      </c>
      <c r="L200" s="41">
        <v>-2.52</v>
      </c>
      <c r="M200" s="41">
        <v>7480.31</v>
      </c>
      <c r="N200" s="48" t="s">
        <v>203</v>
      </c>
      <c r="O200" s="14">
        <f t="shared" si="15"/>
        <v>45917.389467592591</v>
      </c>
      <c r="P200" s="19">
        <f t="shared" si="16"/>
        <v>45917.597800925927</v>
      </c>
      <c r="Q200" s="20" t="str">
        <f t="shared" si="17"/>
        <v>17/09/2025</v>
      </c>
      <c r="R200" s="13" t="str">
        <f t="shared" si="18"/>
        <v>14</v>
      </c>
      <c r="S200" s="13" t="str">
        <f t="shared" si="19"/>
        <v>Wed</v>
      </c>
    </row>
    <row r="201" spans="1:19" x14ac:dyDescent="0.25">
      <c r="A201" s="43">
        <v>45917.39916666667</v>
      </c>
      <c r="B201" s="44">
        <v>1430494225</v>
      </c>
      <c r="C201" s="45" t="s">
        <v>36</v>
      </c>
      <c r="D201" s="45" t="s">
        <v>44</v>
      </c>
      <c r="E201" s="45" t="s">
        <v>125</v>
      </c>
      <c r="F201" s="45" t="s">
        <v>38</v>
      </c>
      <c r="G201" s="46">
        <v>3675.63</v>
      </c>
      <c r="H201" s="44">
        <v>1460695280</v>
      </c>
      <c r="I201" s="47">
        <v>0</v>
      </c>
      <c r="J201" s="46">
        <v>0</v>
      </c>
      <c r="K201" s="46">
        <v>0</v>
      </c>
      <c r="L201" s="46">
        <v>0</v>
      </c>
      <c r="M201" s="46">
        <v>7480.31</v>
      </c>
      <c r="N201" s="49" t="s">
        <v>188</v>
      </c>
      <c r="O201" s="14">
        <f t="shared" si="15"/>
        <v>45917.39916666667</v>
      </c>
      <c r="P201" s="19">
        <f t="shared" si="16"/>
        <v>45917.607500000006</v>
      </c>
      <c r="Q201" s="20" t="str">
        <f t="shared" si="17"/>
        <v>17/09/2025</v>
      </c>
      <c r="R201" s="13" t="str">
        <f t="shared" si="18"/>
        <v>14</v>
      </c>
      <c r="S201" s="13" t="str">
        <f t="shared" si="19"/>
        <v>Wed</v>
      </c>
    </row>
    <row r="202" spans="1:19" x14ac:dyDescent="0.25">
      <c r="A202" s="38">
        <v>45917.399178240739</v>
      </c>
      <c r="B202" s="39">
        <v>1430494226</v>
      </c>
      <c r="C202" s="40" t="s">
        <v>36</v>
      </c>
      <c r="D202" s="40" t="s">
        <v>37</v>
      </c>
      <c r="E202" s="40" t="s">
        <v>127</v>
      </c>
      <c r="F202" s="40" t="s">
        <v>38</v>
      </c>
      <c r="G202" s="41">
        <v>3675.84</v>
      </c>
      <c r="H202" s="39">
        <v>1460695281</v>
      </c>
      <c r="I202" s="42">
        <v>0</v>
      </c>
      <c r="J202" s="41">
        <v>0</v>
      </c>
      <c r="K202" s="41">
        <v>0</v>
      </c>
      <c r="L202" s="41">
        <v>0.71</v>
      </c>
      <c r="M202" s="41">
        <v>7481.02</v>
      </c>
      <c r="N202" s="48" t="s">
        <v>204</v>
      </c>
      <c r="O202" s="14">
        <f t="shared" si="15"/>
        <v>45917.399178240739</v>
      </c>
      <c r="P202" s="19">
        <f t="shared" si="16"/>
        <v>45917.607511574075</v>
      </c>
      <c r="Q202" s="20" t="str">
        <f t="shared" si="17"/>
        <v>17/09/2025</v>
      </c>
      <c r="R202" s="13" t="str">
        <f t="shared" si="18"/>
        <v>14</v>
      </c>
      <c r="S202" s="13" t="str">
        <f t="shared" si="19"/>
        <v>Wed</v>
      </c>
    </row>
    <row r="203" spans="1:19" x14ac:dyDescent="0.25">
      <c r="A203" s="43">
        <v>45917.399398148147</v>
      </c>
      <c r="B203" s="44">
        <v>1430494309</v>
      </c>
      <c r="C203" s="45" t="s">
        <v>36</v>
      </c>
      <c r="D203" s="45" t="s">
        <v>44</v>
      </c>
      <c r="E203" s="45" t="s">
        <v>125</v>
      </c>
      <c r="F203" s="45" t="s">
        <v>38</v>
      </c>
      <c r="G203" s="46">
        <v>3675.49</v>
      </c>
      <c r="H203" s="44">
        <v>1460695368</v>
      </c>
      <c r="I203" s="47">
        <v>0</v>
      </c>
      <c r="J203" s="46">
        <v>0</v>
      </c>
      <c r="K203" s="46">
        <v>0</v>
      </c>
      <c r="L203" s="46">
        <v>0</v>
      </c>
      <c r="M203" s="46">
        <v>7481.02</v>
      </c>
      <c r="N203" s="49" t="s">
        <v>143</v>
      </c>
      <c r="O203" s="14">
        <f t="shared" si="15"/>
        <v>45917.399398148147</v>
      </c>
      <c r="P203" s="19">
        <f t="shared" si="16"/>
        <v>45917.607731481483</v>
      </c>
      <c r="Q203" s="20" t="str">
        <f t="shared" si="17"/>
        <v>17/09/2025</v>
      </c>
      <c r="R203" s="13" t="str">
        <f t="shared" si="18"/>
        <v>14</v>
      </c>
      <c r="S203" s="13" t="str">
        <f t="shared" si="19"/>
        <v>Wed</v>
      </c>
    </row>
    <row r="204" spans="1:19" x14ac:dyDescent="0.25">
      <c r="A204" s="38">
        <v>45917.400092592594</v>
      </c>
      <c r="B204" s="39">
        <v>1430494538</v>
      </c>
      <c r="C204" s="40" t="s">
        <v>36</v>
      </c>
      <c r="D204" s="40" t="s">
        <v>44</v>
      </c>
      <c r="E204" s="40" t="s">
        <v>125</v>
      </c>
      <c r="F204" s="40" t="s">
        <v>38</v>
      </c>
      <c r="G204" s="41">
        <v>3675.83</v>
      </c>
      <c r="H204" s="39">
        <v>1460695601</v>
      </c>
      <c r="I204" s="42">
        <v>0</v>
      </c>
      <c r="J204" s="41">
        <v>0</v>
      </c>
      <c r="K204" s="41">
        <v>0</v>
      </c>
      <c r="L204" s="41">
        <v>0</v>
      </c>
      <c r="M204" s="41">
        <v>7481.02</v>
      </c>
      <c r="N204" s="48" t="s">
        <v>144</v>
      </c>
      <c r="O204" s="14">
        <f t="shared" si="15"/>
        <v>45917.400092592594</v>
      </c>
      <c r="P204" s="19">
        <f t="shared" si="16"/>
        <v>45917.60842592593</v>
      </c>
      <c r="Q204" s="20" t="str">
        <f t="shared" si="17"/>
        <v>17/09/2025</v>
      </c>
      <c r="R204" s="13" t="str">
        <f t="shared" si="18"/>
        <v>14</v>
      </c>
      <c r="S204" s="13" t="str">
        <f t="shared" si="19"/>
        <v>Wed</v>
      </c>
    </row>
    <row r="205" spans="1:19" x14ac:dyDescent="0.25">
      <c r="A205" s="43">
        <v>45917.400104166663</v>
      </c>
      <c r="B205" s="44">
        <v>1430494540</v>
      </c>
      <c r="C205" s="45" t="s">
        <v>36</v>
      </c>
      <c r="D205" s="45" t="s">
        <v>44</v>
      </c>
      <c r="E205" s="45" t="s">
        <v>125</v>
      </c>
      <c r="F205" s="45" t="s">
        <v>38</v>
      </c>
      <c r="G205" s="46">
        <v>3675.83</v>
      </c>
      <c r="H205" s="44">
        <v>1460695603</v>
      </c>
      <c r="I205" s="47">
        <v>0</v>
      </c>
      <c r="J205" s="46">
        <v>0</v>
      </c>
      <c r="K205" s="46">
        <v>0</v>
      </c>
      <c r="L205" s="46">
        <v>0</v>
      </c>
      <c r="M205" s="46">
        <v>7481.02</v>
      </c>
      <c r="N205" s="49" t="s">
        <v>126</v>
      </c>
      <c r="O205" s="14">
        <f t="shared" si="15"/>
        <v>45917.400104166663</v>
      </c>
      <c r="P205" s="19">
        <f t="shared" si="16"/>
        <v>45917.608437499999</v>
      </c>
      <c r="Q205" s="20" t="str">
        <f t="shared" si="17"/>
        <v>17/09/2025</v>
      </c>
      <c r="R205" s="13" t="str">
        <f t="shared" si="18"/>
        <v>14</v>
      </c>
      <c r="S205" s="13" t="str">
        <f t="shared" si="19"/>
        <v>Wed</v>
      </c>
    </row>
    <row r="206" spans="1:19" x14ac:dyDescent="0.25">
      <c r="A206" s="38">
        <v>45917.40289351852</v>
      </c>
      <c r="B206" s="39">
        <v>1430497210</v>
      </c>
      <c r="C206" s="40" t="s">
        <v>36</v>
      </c>
      <c r="D206" s="40" t="s">
        <v>37</v>
      </c>
      <c r="E206" s="40" t="s">
        <v>127</v>
      </c>
      <c r="F206" s="40" t="s">
        <v>38</v>
      </c>
      <c r="G206" s="41">
        <v>3672.85</v>
      </c>
      <c r="H206" s="39">
        <v>1460698306</v>
      </c>
      <c r="I206" s="42">
        <v>0</v>
      </c>
      <c r="J206" s="41">
        <v>0</v>
      </c>
      <c r="K206" s="41">
        <v>0</v>
      </c>
      <c r="L206" s="41">
        <v>2.98</v>
      </c>
      <c r="M206" s="41">
        <v>7484</v>
      </c>
      <c r="N206" s="48" t="s">
        <v>205</v>
      </c>
      <c r="O206" s="14">
        <f t="shared" si="15"/>
        <v>45917.40289351852</v>
      </c>
      <c r="P206" s="19">
        <f t="shared" si="16"/>
        <v>45917.611226851855</v>
      </c>
      <c r="Q206" s="20" t="str">
        <f t="shared" si="17"/>
        <v>17/09/2025</v>
      </c>
      <c r="R206" s="13" t="str">
        <f t="shared" si="18"/>
        <v>14</v>
      </c>
      <c r="S206" s="13" t="str">
        <f t="shared" si="19"/>
        <v>Wed</v>
      </c>
    </row>
    <row r="207" spans="1:19" x14ac:dyDescent="0.25">
      <c r="A207" s="43">
        <v>45917.405219907407</v>
      </c>
      <c r="B207" s="44">
        <v>1430498707</v>
      </c>
      <c r="C207" s="45" t="s">
        <v>36</v>
      </c>
      <c r="D207" s="45" t="s">
        <v>37</v>
      </c>
      <c r="E207" s="45" t="s">
        <v>127</v>
      </c>
      <c r="F207" s="45" t="s">
        <v>38</v>
      </c>
      <c r="G207" s="46">
        <v>3672.73</v>
      </c>
      <c r="H207" s="44">
        <v>1460699882</v>
      </c>
      <c r="I207" s="47">
        <v>0</v>
      </c>
      <c r="J207" s="46">
        <v>0</v>
      </c>
      <c r="K207" s="46">
        <v>0</v>
      </c>
      <c r="L207" s="46">
        <v>3.1</v>
      </c>
      <c r="M207" s="46">
        <v>7487.1</v>
      </c>
      <c r="N207" s="49" t="s">
        <v>206</v>
      </c>
      <c r="O207" s="14">
        <f t="shared" si="15"/>
        <v>45917.405219907407</v>
      </c>
      <c r="P207" s="19">
        <f t="shared" si="16"/>
        <v>45917.613553240742</v>
      </c>
      <c r="Q207" s="20" t="str">
        <f t="shared" si="17"/>
        <v>17/09/2025</v>
      </c>
      <c r="R207" s="13" t="str">
        <f t="shared" si="18"/>
        <v>14</v>
      </c>
      <c r="S207" s="13" t="str">
        <f t="shared" si="19"/>
        <v>Wed</v>
      </c>
    </row>
    <row r="208" spans="1:19" x14ac:dyDescent="0.25">
      <c r="A208" s="38">
        <v>45917.405243055553</v>
      </c>
      <c r="B208" s="39">
        <v>1430498802</v>
      </c>
      <c r="C208" s="40" t="s">
        <v>36</v>
      </c>
      <c r="D208" s="40" t="s">
        <v>37</v>
      </c>
      <c r="E208" s="40" t="s">
        <v>127</v>
      </c>
      <c r="F208" s="40" t="s">
        <v>38</v>
      </c>
      <c r="G208" s="41">
        <v>3672.59</v>
      </c>
      <c r="H208" s="39">
        <v>1460699970</v>
      </c>
      <c r="I208" s="42">
        <v>0</v>
      </c>
      <c r="J208" s="41">
        <v>0</v>
      </c>
      <c r="K208" s="41">
        <v>0</v>
      </c>
      <c r="L208" s="41">
        <v>3.04</v>
      </c>
      <c r="M208" s="41">
        <v>7490.14</v>
      </c>
      <c r="N208" s="48" t="s">
        <v>207</v>
      </c>
      <c r="O208" s="14">
        <f t="shared" si="15"/>
        <v>45917.405243055553</v>
      </c>
      <c r="P208" s="19">
        <f t="shared" si="16"/>
        <v>45917.613576388889</v>
      </c>
      <c r="Q208" s="20" t="str">
        <f t="shared" si="17"/>
        <v>17/09/2025</v>
      </c>
      <c r="R208" s="13" t="str">
        <f t="shared" si="18"/>
        <v>14</v>
      </c>
      <c r="S208" s="13" t="str">
        <f t="shared" si="19"/>
        <v>Wed</v>
      </c>
    </row>
    <row r="209" spans="1:19" x14ac:dyDescent="0.25">
      <c r="A209" s="43">
        <v>45917.405648148146</v>
      </c>
      <c r="B209" s="44">
        <v>1430499214</v>
      </c>
      <c r="C209" s="45" t="s">
        <v>36</v>
      </c>
      <c r="D209" s="45" t="s">
        <v>37</v>
      </c>
      <c r="E209" s="45" t="s">
        <v>127</v>
      </c>
      <c r="F209" s="45" t="s">
        <v>38</v>
      </c>
      <c r="G209" s="46">
        <v>3672.48</v>
      </c>
      <c r="H209" s="44">
        <v>1460700392</v>
      </c>
      <c r="I209" s="47">
        <v>0</v>
      </c>
      <c r="J209" s="46">
        <v>0</v>
      </c>
      <c r="K209" s="46">
        <v>0</v>
      </c>
      <c r="L209" s="46">
        <v>3.01</v>
      </c>
      <c r="M209" s="46">
        <v>7493.15</v>
      </c>
      <c r="N209" s="49" t="s">
        <v>208</v>
      </c>
      <c r="O209" s="14">
        <f t="shared" si="15"/>
        <v>45917.405648148146</v>
      </c>
      <c r="P209" s="19">
        <f t="shared" si="16"/>
        <v>45917.613981481481</v>
      </c>
      <c r="Q209" s="20" t="str">
        <f t="shared" si="17"/>
        <v>17/09/2025</v>
      </c>
      <c r="R209" s="13" t="str">
        <f t="shared" si="18"/>
        <v>14</v>
      </c>
      <c r="S209" s="13" t="str">
        <f t="shared" si="19"/>
        <v>Wed</v>
      </c>
    </row>
    <row r="210" spans="1:19" x14ac:dyDescent="0.25">
      <c r="A210" s="38">
        <v>45917.407384259262</v>
      </c>
      <c r="B210" s="39">
        <v>1430501632</v>
      </c>
      <c r="C210" s="40" t="s">
        <v>36</v>
      </c>
      <c r="D210" s="40" t="s">
        <v>44</v>
      </c>
      <c r="E210" s="40" t="s">
        <v>125</v>
      </c>
      <c r="F210" s="40" t="s">
        <v>38</v>
      </c>
      <c r="G210" s="41">
        <v>3672.85</v>
      </c>
      <c r="H210" s="39">
        <v>1460702808</v>
      </c>
      <c r="I210" s="42">
        <v>0</v>
      </c>
      <c r="J210" s="41">
        <v>0</v>
      </c>
      <c r="K210" s="41">
        <v>0</v>
      </c>
      <c r="L210" s="41">
        <v>0</v>
      </c>
      <c r="M210" s="41">
        <v>7493.15</v>
      </c>
      <c r="N210" s="48" t="s">
        <v>143</v>
      </c>
      <c r="O210" s="14">
        <f t="shared" si="15"/>
        <v>45917.407384259262</v>
      </c>
      <c r="P210" s="19">
        <f t="shared" si="16"/>
        <v>45917.615717592598</v>
      </c>
      <c r="Q210" s="20" t="str">
        <f t="shared" si="17"/>
        <v>17/09/2025</v>
      </c>
      <c r="R210" s="13" t="str">
        <f t="shared" si="18"/>
        <v>14</v>
      </c>
      <c r="S210" s="13" t="str">
        <f t="shared" si="19"/>
        <v>Wed</v>
      </c>
    </row>
    <row r="211" spans="1:19" x14ac:dyDescent="0.25">
      <c r="A211" s="43">
        <v>45917.407395833332</v>
      </c>
      <c r="B211" s="44">
        <v>1430501634</v>
      </c>
      <c r="C211" s="45" t="s">
        <v>36</v>
      </c>
      <c r="D211" s="45" t="s">
        <v>44</v>
      </c>
      <c r="E211" s="45" t="s">
        <v>125</v>
      </c>
      <c r="F211" s="45" t="s">
        <v>38</v>
      </c>
      <c r="G211" s="46">
        <v>3672.85</v>
      </c>
      <c r="H211" s="44">
        <v>1460702810</v>
      </c>
      <c r="I211" s="47">
        <v>0</v>
      </c>
      <c r="J211" s="46">
        <v>0</v>
      </c>
      <c r="K211" s="46">
        <v>0</v>
      </c>
      <c r="L211" s="46">
        <v>0</v>
      </c>
      <c r="M211" s="46">
        <v>7493.15</v>
      </c>
      <c r="N211" s="49" t="s">
        <v>188</v>
      </c>
      <c r="O211" s="14">
        <f t="shared" si="15"/>
        <v>45917.407395833332</v>
      </c>
      <c r="P211" s="19">
        <f t="shared" si="16"/>
        <v>45917.615729166668</v>
      </c>
      <c r="Q211" s="20" t="str">
        <f t="shared" si="17"/>
        <v>17/09/2025</v>
      </c>
      <c r="R211" s="13" t="str">
        <f t="shared" si="18"/>
        <v>14</v>
      </c>
      <c r="S211" s="13" t="str">
        <f t="shared" si="19"/>
        <v>Wed</v>
      </c>
    </row>
    <row r="212" spans="1:19" x14ac:dyDescent="0.25">
      <c r="A212" s="38">
        <v>45917.408194444448</v>
      </c>
      <c r="B212" s="39">
        <v>1430502111</v>
      </c>
      <c r="C212" s="40" t="s">
        <v>36</v>
      </c>
      <c r="D212" s="40" t="s">
        <v>44</v>
      </c>
      <c r="E212" s="40" t="s">
        <v>125</v>
      </c>
      <c r="F212" s="40" t="s">
        <v>38</v>
      </c>
      <c r="G212" s="41">
        <v>3673.5</v>
      </c>
      <c r="H212" s="39">
        <v>1460703274</v>
      </c>
      <c r="I212" s="42">
        <v>0</v>
      </c>
      <c r="J212" s="41">
        <v>0</v>
      </c>
      <c r="K212" s="41">
        <v>0</v>
      </c>
      <c r="L212" s="41">
        <v>0</v>
      </c>
      <c r="M212" s="41">
        <v>7493.15</v>
      </c>
      <c r="N212" s="48" t="s">
        <v>144</v>
      </c>
      <c r="O212" s="14">
        <f t="shared" si="15"/>
        <v>45917.408194444448</v>
      </c>
      <c r="P212" s="19">
        <f t="shared" si="16"/>
        <v>45917.616527777784</v>
      </c>
      <c r="Q212" s="20" t="str">
        <f t="shared" si="17"/>
        <v>17/09/2025</v>
      </c>
      <c r="R212" s="13" t="str">
        <f t="shared" si="18"/>
        <v>14</v>
      </c>
      <c r="S212" s="13" t="str">
        <f t="shared" si="19"/>
        <v>Wed</v>
      </c>
    </row>
    <row r="213" spans="1:19" x14ac:dyDescent="0.25">
      <c r="A213" s="43">
        <v>45917.408206018517</v>
      </c>
      <c r="B213" s="44">
        <v>1430502112</v>
      </c>
      <c r="C213" s="45" t="s">
        <v>36</v>
      </c>
      <c r="D213" s="45" t="s">
        <v>44</v>
      </c>
      <c r="E213" s="45" t="s">
        <v>125</v>
      </c>
      <c r="F213" s="45" t="s">
        <v>38</v>
      </c>
      <c r="G213" s="46">
        <v>3673.5</v>
      </c>
      <c r="H213" s="44">
        <v>1460703276</v>
      </c>
      <c r="I213" s="47">
        <v>0</v>
      </c>
      <c r="J213" s="46">
        <v>0</v>
      </c>
      <c r="K213" s="46">
        <v>0</v>
      </c>
      <c r="L213" s="46">
        <v>0</v>
      </c>
      <c r="M213" s="46">
        <v>7493.15</v>
      </c>
      <c r="N213" s="49" t="s">
        <v>126</v>
      </c>
      <c r="O213" s="14">
        <f t="shared" si="15"/>
        <v>45917.408206018517</v>
      </c>
      <c r="P213" s="19">
        <f t="shared" si="16"/>
        <v>45917.616539351853</v>
      </c>
      <c r="Q213" s="20" t="str">
        <f t="shared" si="17"/>
        <v>17/09/2025</v>
      </c>
      <c r="R213" s="13" t="str">
        <f t="shared" si="18"/>
        <v>14</v>
      </c>
      <c r="S213" s="13" t="str">
        <f t="shared" si="19"/>
        <v>Wed</v>
      </c>
    </row>
    <row r="214" spans="1:19" x14ac:dyDescent="0.25">
      <c r="A214" s="38">
        <v>45917.40934027778</v>
      </c>
      <c r="B214" s="39">
        <v>1430502541</v>
      </c>
      <c r="C214" s="40" t="s">
        <v>36</v>
      </c>
      <c r="D214" s="40" t="s">
        <v>37</v>
      </c>
      <c r="E214" s="40" t="s">
        <v>127</v>
      </c>
      <c r="F214" s="40" t="s">
        <v>38</v>
      </c>
      <c r="G214" s="41">
        <v>3672.97</v>
      </c>
      <c r="H214" s="39">
        <v>1460703702</v>
      </c>
      <c r="I214" s="42">
        <v>0</v>
      </c>
      <c r="J214" s="41">
        <v>0</v>
      </c>
      <c r="K214" s="41">
        <v>0</v>
      </c>
      <c r="L214" s="41">
        <v>0.53</v>
      </c>
      <c r="M214" s="41">
        <v>7493.68</v>
      </c>
      <c r="N214" s="48" t="s">
        <v>209</v>
      </c>
      <c r="O214" s="14">
        <f t="shared" si="15"/>
        <v>45917.40934027778</v>
      </c>
      <c r="P214" s="19">
        <f t="shared" si="16"/>
        <v>45917.617673611116</v>
      </c>
      <c r="Q214" s="20" t="str">
        <f t="shared" si="17"/>
        <v>17/09/2025</v>
      </c>
      <c r="R214" s="13" t="str">
        <f t="shared" si="18"/>
        <v>14</v>
      </c>
      <c r="S214" s="13" t="str">
        <f t="shared" si="19"/>
        <v>Wed</v>
      </c>
    </row>
    <row r="215" spans="1:19" x14ac:dyDescent="0.25">
      <c r="A215" s="43">
        <v>45917.40934027778</v>
      </c>
      <c r="B215" s="44">
        <v>1430502542</v>
      </c>
      <c r="C215" s="45" t="s">
        <v>36</v>
      </c>
      <c r="D215" s="45" t="s">
        <v>37</v>
      </c>
      <c r="E215" s="45" t="s">
        <v>127</v>
      </c>
      <c r="F215" s="45" t="s">
        <v>38</v>
      </c>
      <c r="G215" s="46">
        <v>3672.97</v>
      </c>
      <c r="H215" s="44">
        <v>1460703703</v>
      </c>
      <c r="I215" s="47">
        <v>0</v>
      </c>
      <c r="J215" s="46">
        <v>0</v>
      </c>
      <c r="K215" s="46">
        <v>0</v>
      </c>
      <c r="L215" s="46">
        <v>0.53</v>
      </c>
      <c r="M215" s="46">
        <v>7494.21</v>
      </c>
      <c r="N215" s="49" t="s">
        <v>209</v>
      </c>
      <c r="O215" s="14">
        <f t="shared" si="15"/>
        <v>45917.40934027778</v>
      </c>
      <c r="P215" s="19">
        <f t="shared" si="16"/>
        <v>45917.617673611116</v>
      </c>
      <c r="Q215" s="20" t="str">
        <f t="shared" si="17"/>
        <v>17/09/2025</v>
      </c>
      <c r="R215" s="13" t="str">
        <f t="shared" si="18"/>
        <v>14</v>
      </c>
      <c r="S215" s="13" t="str">
        <f t="shared" si="19"/>
        <v>Wed</v>
      </c>
    </row>
    <row r="216" spans="1:19" x14ac:dyDescent="0.25">
      <c r="A216" s="38">
        <v>45917.410578703704</v>
      </c>
      <c r="B216" s="39">
        <v>1430503163</v>
      </c>
      <c r="C216" s="40" t="s">
        <v>36</v>
      </c>
      <c r="D216" s="40" t="s">
        <v>37</v>
      </c>
      <c r="E216" s="40" t="s">
        <v>127</v>
      </c>
      <c r="F216" s="40" t="s">
        <v>38</v>
      </c>
      <c r="G216" s="41">
        <v>3675.39</v>
      </c>
      <c r="H216" s="39">
        <v>1460704329</v>
      </c>
      <c r="I216" s="42">
        <v>0</v>
      </c>
      <c r="J216" s="41">
        <v>0</v>
      </c>
      <c r="K216" s="41">
        <v>0</v>
      </c>
      <c r="L216" s="41">
        <v>-2.54</v>
      </c>
      <c r="M216" s="41">
        <v>7491.67</v>
      </c>
      <c r="N216" s="48" t="s">
        <v>210</v>
      </c>
      <c r="O216" s="14">
        <f t="shared" si="15"/>
        <v>45917.410578703704</v>
      </c>
      <c r="P216" s="19">
        <f t="shared" si="16"/>
        <v>45917.61891203704</v>
      </c>
      <c r="Q216" s="20" t="str">
        <f t="shared" si="17"/>
        <v>17/09/2025</v>
      </c>
      <c r="R216" s="13" t="str">
        <f t="shared" si="18"/>
        <v>14</v>
      </c>
      <c r="S216" s="13" t="str">
        <f t="shared" si="19"/>
        <v>Wed</v>
      </c>
    </row>
    <row r="217" spans="1:19" x14ac:dyDescent="0.25">
      <c r="A217" s="43">
        <v>45917.410821759258</v>
      </c>
      <c r="B217" s="44">
        <v>1430503691</v>
      </c>
      <c r="C217" s="45" t="s">
        <v>36</v>
      </c>
      <c r="D217" s="45" t="s">
        <v>37</v>
      </c>
      <c r="E217" s="45" t="s">
        <v>127</v>
      </c>
      <c r="F217" s="45" t="s">
        <v>38</v>
      </c>
      <c r="G217" s="46">
        <v>3675.93</v>
      </c>
      <c r="H217" s="44">
        <v>1460704855</v>
      </c>
      <c r="I217" s="47">
        <v>0</v>
      </c>
      <c r="J217" s="46">
        <v>0</v>
      </c>
      <c r="K217" s="46">
        <v>0</v>
      </c>
      <c r="L217" s="46">
        <v>-3.08</v>
      </c>
      <c r="M217" s="46">
        <v>7488.59</v>
      </c>
      <c r="N217" s="49" t="s">
        <v>211</v>
      </c>
      <c r="O217" s="14">
        <f t="shared" si="15"/>
        <v>45917.410821759258</v>
      </c>
      <c r="P217" s="19">
        <f t="shared" si="16"/>
        <v>45917.619155092594</v>
      </c>
      <c r="Q217" s="20" t="str">
        <f t="shared" si="17"/>
        <v>17/09/2025</v>
      </c>
      <c r="R217" s="13" t="str">
        <f t="shared" si="18"/>
        <v>14</v>
      </c>
      <c r="S217" s="13" t="str">
        <f t="shared" si="19"/>
        <v>Wed</v>
      </c>
    </row>
    <row r="218" spans="1:19" x14ac:dyDescent="0.25">
      <c r="A218" s="38">
        <v>45917.421041666668</v>
      </c>
      <c r="B218" s="39">
        <v>1430511393</v>
      </c>
      <c r="C218" s="40" t="s">
        <v>36</v>
      </c>
      <c r="D218" s="40" t="s">
        <v>44</v>
      </c>
      <c r="E218" s="40" t="s">
        <v>125</v>
      </c>
      <c r="F218" s="40" t="s">
        <v>38</v>
      </c>
      <c r="G218" s="41">
        <v>3673.47</v>
      </c>
      <c r="H218" s="39">
        <v>1460712715</v>
      </c>
      <c r="I218" s="42">
        <v>0</v>
      </c>
      <c r="J218" s="41">
        <v>0</v>
      </c>
      <c r="K218" s="41">
        <v>0</v>
      </c>
      <c r="L218" s="41">
        <v>0</v>
      </c>
      <c r="M218" s="41">
        <v>7488.59</v>
      </c>
      <c r="N218" s="48" t="s">
        <v>188</v>
      </c>
      <c r="O218" s="14">
        <f t="shared" si="15"/>
        <v>45917.421041666668</v>
      </c>
      <c r="P218" s="19">
        <f t="shared" si="16"/>
        <v>45917.629375000004</v>
      </c>
      <c r="Q218" s="20" t="str">
        <f t="shared" si="17"/>
        <v>17/09/2025</v>
      </c>
      <c r="R218" s="13" t="str">
        <f t="shared" si="18"/>
        <v>15</v>
      </c>
      <c r="S218" s="13" t="str">
        <f t="shared" si="19"/>
        <v>Wed</v>
      </c>
    </row>
    <row r="219" spans="1:19" x14ac:dyDescent="0.25">
      <c r="A219" s="43">
        <v>45917.421053240738</v>
      </c>
      <c r="B219" s="44">
        <v>1430511396</v>
      </c>
      <c r="C219" s="45" t="s">
        <v>36</v>
      </c>
      <c r="D219" s="45" t="s">
        <v>44</v>
      </c>
      <c r="E219" s="45" t="s">
        <v>125</v>
      </c>
      <c r="F219" s="45" t="s">
        <v>38</v>
      </c>
      <c r="G219" s="46">
        <v>3673.46</v>
      </c>
      <c r="H219" s="44">
        <v>1460712718</v>
      </c>
      <c r="I219" s="47">
        <v>0</v>
      </c>
      <c r="J219" s="46">
        <v>0</v>
      </c>
      <c r="K219" s="46">
        <v>0</v>
      </c>
      <c r="L219" s="46">
        <v>0</v>
      </c>
      <c r="M219" s="46">
        <v>7488.59</v>
      </c>
      <c r="N219" s="49" t="s">
        <v>143</v>
      </c>
      <c r="O219" s="14">
        <f t="shared" si="15"/>
        <v>45917.421053240738</v>
      </c>
      <c r="P219" s="19">
        <f t="shared" si="16"/>
        <v>45917.629386574074</v>
      </c>
      <c r="Q219" s="20" t="str">
        <f t="shared" si="17"/>
        <v>17/09/2025</v>
      </c>
      <c r="R219" s="13" t="str">
        <f t="shared" si="18"/>
        <v>15</v>
      </c>
      <c r="S219" s="13" t="str">
        <f t="shared" si="19"/>
        <v>Wed</v>
      </c>
    </row>
    <row r="220" spans="1:19" x14ac:dyDescent="0.25">
      <c r="A220" s="38">
        <v>45917.421273148146</v>
      </c>
      <c r="B220" s="39">
        <v>1430511577</v>
      </c>
      <c r="C220" s="40" t="s">
        <v>36</v>
      </c>
      <c r="D220" s="40" t="s">
        <v>44</v>
      </c>
      <c r="E220" s="40" t="s">
        <v>125</v>
      </c>
      <c r="F220" s="40" t="s">
        <v>38</v>
      </c>
      <c r="G220" s="41">
        <v>3673.8</v>
      </c>
      <c r="H220" s="39">
        <v>1460712903</v>
      </c>
      <c r="I220" s="42">
        <v>0</v>
      </c>
      <c r="J220" s="41">
        <v>0</v>
      </c>
      <c r="K220" s="41">
        <v>0</v>
      </c>
      <c r="L220" s="41">
        <v>0</v>
      </c>
      <c r="M220" s="41">
        <v>7488.59</v>
      </c>
      <c r="N220" s="48" t="s">
        <v>126</v>
      </c>
      <c r="O220" s="14">
        <f t="shared" si="15"/>
        <v>45917.421273148146</v>
      </c>
      <c r="P220" s="19">
        <f t="shared" si="16"/>
        <v>45917.629606481481</v>
      </c>
      <c r="Q220" s="20" t="str">
        <f t="shared" si="17"/>
        <v>17/09/2025</v>
      </c>
      <c r="R220" s="13" t="str">
        <f t="shared" si="18"/>
        <v>15</v>
      </c>
      <c r="S220" s="13" t="str">
        <f t="shared" si="19"/>
        <v>Wed</v>
      </c>
    </row>
    <row r="221" spans="1:19" x14ac:dyDescent="0.25">
      <c r="A221" s="43">
        <v>45917.422465277778</v>
      </c>
      <c r="B221" s="44">
        <v>1430512092</v>
      </c>
      <c r="C221" s="45" t="s">
        <v>36</v>
      </c>
      <c r="D221" s="45" t="s">
        <v>37</v>
      </c>
      <c r="E221" s="45" t="s">
        <v>127</v>
      </c>
      <c r="F221" s="45" t="s">
        <v>38</v>
      </c>
      <c r="G221" s="46">
        <v>3675.3</v>
      </c>
      <c r="H221" s="44">
        <v>1460713421</v>
      </c>
      <c r="I221" s="47">
        <v>0</v>
      </c>
      <c r="J221" s="46">
        <v>0</v>
      </c>
      <c r="K221" s="46">
        <v>0</v>
      </c>
      <c r="L221" s="46">
        <v>-1.5</v>
      </c>
      <c r="M221" s="46">
        <v>7487.09</v>
      </c>
      <c r="N221" s="49" t="s">
        <v>212</v>
      </c>
      <c r="O221" s="14">
        <f t="shared" si="15"/>
        <v>45917.422465277778</v>
      </c>
      <c r="P221" s="19">
        <f t="shared" si="16"/>
        <v>45917.630798611113</v>
      </c>
      <c r="Q221" s="20" t="str">
        <f t="shared" si="17"/>
        <v>17/09/2025</v>
      </c>
      <c r="R221" s="13" t="str">
        <f t="shared" si="18"/>
        <v>15</v>
      </c>
      <c r="S221" s="13" t="str">
        <f t="shared" si="19"/>
        <v>Wed</v>
      </c>
    </row>
    <row r="222" spans="1:19" x14ac:dyDescent="0.25">
      <c r="A222" s="38">
        <v>45917.427905092591</v>
      </c>
      <c r="B222" s="39">
        <v>1430515764</v>
      </c>
      <c r="C222" s="40" t="s">
        <v>36</v>
      </c>
      <c r="D222" s="40" t="s">
        <v>37</v>
      </c>
      <c r="E222" s="40" t="s">
        <v>127</v>
      </c>
      <c r="F222" s="40" t="s">
        <v>38</v>
      </c>
      <c r="G222" s="41">
        <v>3670.42</v>
      </c>
      <c r="H222" s="39">
        <v>1460717140</v>
      </c>
      <c r="I222" s="42">
        <v>0</v>
      </c>
      <c r="J222" s="41">
        <v>0</v>
      </c>
      <c r="K222" s="41">
        <v>0</v>
      </c>
      <c r="L222" s="41">
        <v>3.05</v>
      </c>
      <c r="M222" s="41">
        <v>7490.14</v>
      </c>
      <c r="N222" s="48" t="s">
        <v>213</v>
      </c>
      <c r="O222" s="14">
        <f t="shared" si="15"/>
        <v>45917.427905092591</v>
      </c>
      <c r="P222" s="19">
        <f t="shared" si="16"/>
        <v>45917.636238425926</v>
      </c>
      <c r="Q222" s="20" t="str">
        <f t="shared" si="17"/>
        <v>17/09/2025</v>
      </c>
      <c r="R222" s="13" t="str">
        <f t="shared" si="18"/>
        <v>15</v>
      </c>
      <c r="S222" s="13" t="str">
        <f t="shared" si="19"/>
        <v>Wed</v>
      </c>
    </row>
    <row r="223" spans="1:19" x14ac:dyDescent="0.25">
      <c r="A223" s="43">
        <v>45917.427905092591</v>
      </c>
      <c r="B223" s="44">
        <v>1430515765</v>
      </c>
      <c r="C223" s="45" t="s">
        <v>36</v>
      </c>
      <c r="D223" s="45" t="s">
        <v>37</v>
      </c>
      <c r="E223" s="45" t="s">
        <v>127</v>
      </c>
      <c r="F223" s="45" t="s">
        <v>38</v>
      </c>
      <c r="G223" s="46">
        <v>3670.42</v>
      </c>
      <c r="H223" s="44">
        <v>1460717141</v>
      </c>
      <c r="I223" s="47">
        <v>0</v>
      </c>
      <c r="J223" s="46">
        <v>0</v>
      </c>
      <c r="K223" s="46">
        <v>0</v>
      </c>
      <c r="L223" s="46">
        <v>3.04</v>
      </c>
      <c r="M223" s="46">
        <v>7493.18</v>
      </c>
      <c r="N223" s="49" t="s">
        <v>214</v>
      </c>
      <c r="O223" s="14">
        <f t="shared" si="15"/>
        <v>45917.427905092591</v>
      </c>
      <c r="P223" s="19">
        <f t="shared" si="16"/>
        <v>45917.636238425926</v>
      </c>
      <c r="Q223" s="20" t="str">
        <f t="shared" si="17"/>
        <v>17/09/2025</v>
      </c>
      <c r="R223" s="13" t="str">
        <f t="shared" si="18"/>
        <v>15</v>
      </c>
      <c r="S223" s="13" t="str">
        <f t="shared" si="19"/>
        <v>Wed</v>
      </c>
    </row>
    <row r="224" spans="1:19" x14ac:dyDescent="0.25">
      <c r="A224" s="38">
        <v>45917.430995370371</v>
      </c>
      <c r="B224" s="39">
        <v>1430517827</v>
      </c>
      <c r="C224" s="40" t="s">
        <v>36</v>
      </c>
      <c r="D224" s="40" t="s">
        <v>44</v>
      </c>
      <c r="E224" s="40" t="s">
        <v>125</v>
      </c>
      <c r="F224" s="40" t="s">
        <v>38</v>
      </c>
      <c r="G224" s="41">
        <v>3670.58</v>
      </c>
      <c r="H224" s="39">
        <v>1460719187</v>
      </c>
      <c r="I224" s="42">
        <v>0</v>
      </c>
      <c r="J224" s="41">
        <v>0</v>
      </c>
      <c r="K224" s="41">
        <v>0</v>
      </c>
      <c r="L224" s="41">
        <v>0</v>
      </c>
      <c r="M224" s="41">
        <v>7493.18</v>
      </c>
      <c r="N224" s="48" t="s">
        <v>188</v>
      </c>
      <c r="O224" s="14">
        <f t="shared" si="15"/>
        <v>45917.430995370371</v>
      </c>
      <c r="P224" s="19">
        <f t="shared" si="16"/>
        <v>45917.639328703706</v>
      </c>
      <c r="Q224" s="20" t="str">
        <f t="shared" si="17"/>
        <v>17/09/2025</v>
      </c>
      <c r="R224" s="13" t="str">
        <f t="shared" si="18"/>
        <v>15</v>
      </c>
      <c r="S224" s="13" t="str">
        <f t="shared" si="19"/>
        <v>Wed</v>
      </c>
    </row>
    <row r="225" spans="1:19" x14ac:dyDescent="0.25">
      <c r="A225" s="43">
        <v>45917.431006944447</v>
      </c>
      <c r="B225" s="44">
        <v>1430517830</v>
      </c>
      <c r="C225" s="45" t="s">
        <v>36</v>
      </c>
      <c r="D225" s="45" t="s">
        <v>44</v>
      </c>
      <c r="E225" s="45" t="s">
        <v>125</v>
      </c>
      <c r="F225" s="45" t="s">
        <v>38</v>
      </c>
      <c r="G225" s="46">
        <v>3670.61</v>
      </c>
      <c r="H225" s="44">
        <v>1460719190</v>
      </c>
      <c r="I225" s="47">
        <v>0</v>
      </c>
      <c r="J225" s="46">
        <v>0</v>
      </c>
      <c r="K225" s="46">
        <v>0</v>
      </c>
      <c r="L225" s="46">
        <v>0</v>
      </c>
      <c r="M225" s="46">
        <v>7493.18</v>
      </c>
      <c r="N225" s="49" t="s">
        <v>143</v>
      </c>
      <c r="O225" s="14">
        <f t="shared" si="15"/>
        <v>45917.431006944447</v>
      </c>
      <c r="P225" s="19">
        <f t="shared" si="16"/>
        <v>45917.639340277783</v>
      </c>
      <c r="Q225" s="20" t="str">
        <f t="shared" si="17"/>
        <v>17/09/2025</v>
      </c>
      <c r="R225" s="13" t="str">
        <f t="shared" si="18"/>
        <v>15</v>
      </c>
      <c r="S225" s="13" t="str">
        <f t="shared" si="19"/>
        <v>Wed</v>
      </c>
    </row>
    <row r="226" spans="1:19" x14ac:dyDescent="0.25">
      <c r="A226" s="38">
        <v>45917.431226851855</v>
      </c>
      <c r="B226" s="39">
        <v>1430517941</v>
      </c>
      <c r="C226" s="40" t="s">
        <v>36</v>
      </c>
      <c r="D226" s="40" t="s">
        <v>44</v>
      </c>
      <c r="E226" s="40" t="s">
        <v>125</v>
      </c>
      <c r="F226" s="40" t="s">
        <v>38</v>
      </c>
      <c r="G226" s="41">
        <v>3670.87</v>
      </c>
      <c r="H226" s="39">
        <v>1460719324</v>
      </c>
      <c r="I226" s="42">
        <v>0</v>
      </c>
      <c r="J226" s="41">
        <v>0</v>
      </c>
      <c r="K226" s="41">
        <v>0</v>
      </c>
      <c r="L226" s="41">
        <v>0</v>
      </c>
      <c r="M226" s="41">
        <v>7493.18</v>
      </c>
      <c r="N226" s="48" t="s">
        <v>144</v>
      </c>
      <c r="O226" s="14">
        <f t="shared" si="15"/>
        <v>45917.431226851855</v>
      </c>
      <c r="P226" s="19">
        <f t="shared" si="16"/>
        <v>45917.639560185191</v>
      </c>
      <c r="Q226" s="20" t="str">
        <f t="shared" si="17"/>
        <v>17/09/2025</v>
      </c>
      <c r="R226" s="13" t="str">
        <f t="shared" si="18"/>
        <v>15</v>
      </c>
      <c r="S226" s="13" t="str">
        <f t="shared" si="19"/>
        <v>Wed</v>
      </c>
    </row>
    <row r="227" spans="1:19" x14ac:dyDescent="0.25">
      <c r="A227" s="43">
        <v>45917.431238425925</v>
      </c>
      <c r="B227" s="44">
        <v>1430517942</v>
      </c>
      <c r="C227" s="45" t="s">
        <v>36</v>
      </c>
      <c r="D227" s="45" t="s">
        <v>44</v>
      </c>
      <c r="E227" s="45" t="s">
        <v>125</v>
      </c>
      <c r="F227" s="45" t="s">
        <v>38</v>
      </c>
      <c r="G227" s="46">
        <v>3670.87</v>
      </c>
      <c r="H227" s="44">
        <v>1460719325</v>
      </c>
      <c r="I227" s="47">
        <v>0</v>
      </c>
      <c r="J227" s="46">
        <v>0</v>
      </c>
      <c r="K227" s="46">
        <v>0</v>
      </c>
      <c r="L227" s="46">
        <v>0</v>
      </c>
      <c r="M227" s="46">
        <v>7493.18</v>
      </c>
      <c r="N227" s="49" t="s">
        <v>126</v>
      </c>
      <c r="O227" s="14">
        <f t="shared" si="15"/>
        <v>45917.431238425925</v>
      </c>
      <c r="P227" s="19">
        <f t="shared" si="16"/>
        <v>45917.63957175926</v>
      </c>
      <c r="Q227" s="20" t="str">
        <f t="shared" si="17"/>
        <v>17/09/2025</v>
      </c>
      <c r="R227" s="13" t="str">
        <f t="shared" si="18"/>
        <v>15</v>
      </c>
      <c r="S227" s="13" t="str">
        <f t="shared" si="19"/>
        <v>Wed</v>
      </c>
    </row>
    <row r="228" spans="1:19" x14ac:dyDescent="0.25">
      <c r="A228" s="38">
        <v>45917.4372337963</v>
      </c>
      <c r="B228" s="39">
        <v>1430521514</v>
      </c>
      <c r="C228" s="40" t="s">
        <v>36</v>
      </c>
      <c r="D228" s="40" t="s">
        <v>37</v>
      </c>
      <c r="E228" s="40" t="s">
        <v>127</v>
      </c>
      <c r="F228" s="40" t="s">
        <v>38</v>
      </c>
      <c r="G228" s="41">
        <v>3667.77</v>
      </c>
      <c r="H228" s="39">
        <v>1460722959</v>
      </c>
      <c r="I228" s="42">
        <v>0</v>
      </c>
      <c r="J228" s="41">
        <v>0</v>
      </c>
      <c r="K228" s="41">
        <v>0</v>
      </c>
      <c r="L228" s="41">
        <v>3.1</v>
      </c>
      <c r="M228" s="41">
        <v>7496.28</v>
      </c>
      <c r="N228" s="48" t="s">
        <v>215</v>
      </c>
      <c r="O228" s="14">
        <f t="shared" si="15"/>
        <v>45917.4372337963</v>
      </c>
      <c r="P228" s="19">
        <f t="shared" si="16"/>
        <v>45917.645567129635</v>
      </c>
      <c r="Q228" s="20" t="str">
        <f t="shared" si="17"/>
        <v>17/09/2025</v>
      </c>
      <c r="R228" s="13" t="str">
        <f t="shared" si="18"/>
        <v>15</v>
      </c>
      <c r="S228" s="13" t="str">
        <f t="shared" si="19"/>
        <v>Wed</v>
      </c>
    </row>
    <row r="229" spans="1:19" x14ac:dyDescent="0.25">
      <c r="A229" s="43">
        <v>45917.4372337963</v>
      </c>
      <c r="B229" s="44">
        <v>1430521517</v>
      </c>
      <c r="C229" s="45" t="s">
        <v>36</v>
      </c>
      <c r="D229" s="45" t="s">
        <v>37</v>
      </c>
      <c r="E229" s="45" t="s">
        <v>127</v>
      </c>
      <c r="F229" s="45" t="s">
        <v>38</v>
      </c>
      <c r="G229" s="46">
        <v>3667.77</v>
      </c>
      <c r="H229" s="44">
        <v>1460722960</v>
      </c>
      <c r="I229" s="47">
        <v>0</v>
      </c>
      <c r="J229" s="46">
        <v>0</v>
      </c>
      <c r="K229" s="46">
        <v>0</v>
      </c>
      <c r="L229" s="46">
        <v>3.1</v>
      </c>
      <c r="M229" s="46">
        <v>7499.38</v>
      </c>
      <c r="N229" s="49" t="s">
        <v>216</v>
      </c>
      <c r="O229" s="14">
        <f t="shared" si="15"/>
        <v>45917.4372337963</v>
      </c>
      <c r="P229" s="19">
        <f t="shared" si="16"/>
        <v>45917.645567129635</v>
      </c>
      <c r="Q229" s="20" t="str">
        <f t="shared" si="17"/>
        <v>17/09/2025</v>
      </c>
      <c r="R229" s="13" t="str">
        <f t="shared" si="18"/>
        <v>15</v>
      </c>
      <c r="S229" s="13" t="str">
        <f t="shared" si="19"/>
        <v>Wed</v>
      </c>
    </row>
    <row r="230" spans="1:19" x14ac:dyDescent="0.25">
      <c r="A230" s="38">
        <v>45917.437303240738</v>
      </c>
      <c r="B230" s="39">
        <v>1430521790</v>
      </c>
      <c r="C230" s="40" t="s">
        <v>36</v>
      </c>
      <c r="D230" s="40" t="s">
        <v>37</v>
      </c>
      <c r="E230" s="40" t="s">
        <v>127</v>
      </c>
      <c r="F230" s="40" t="s">
        <v>38</v>
      </c>
      <c r="G230" s="41">
        <v>3667</v>
      </c>
      <c r="H230" s="39">
        <v>1460723238</v>
      </c>
      <c r="I230" s="42">
        <v>0</v>
      </c>
      <c r="J230" s="41">
        <v>0</v>
      </c>
      <c r="K230" s="41">
        <v>0</v>
      </c>
      <c r="L230" s="41">
        <v>3.58</v>
      </c>
      <c r="M230" s="41">
        <v>7502.96</v>
      </c>
      <c r="N230" s="48" t="s">
        <v>217</v>
      </c>
      <c r="O230" s="14">
        <f t="shared" si="15"/>
        <v>45917.437303240738</v>
      </c>
      <c r="P230" s="19">
        <f t="shared" si="16"/>
        <v>45917.645636574074</v>
      </c>
      <c r="Q230" s="20" t="str">
        <f t="shared" si="17"/>
        <v>17/09/2025</v>
      </c>
      <c r="R230" s="13" t="str">
        <f t="shared" si="18"/>
        <v>15</v>
      </c>
      <c r="S230" s="13" t="str">
        <f t="shared" si="19"/>
        <v>Wed</v>
      </c>
    </row>
    <row r="231" spans="1:19" x14ac:dyDescent="0.25">
      <c r="A231" s="43">
        <v>45917.437303240738</v>
      </c>
      <c r="B231" s="44">
        <v>1430521800</v>
      </c>
      <c r="C231" s="45" t="s">
        <v>36</v>
      </c>
      <c r="D231" s="45" t="s">
        <v>37</v>
      </c>
      <c r="E231" s="45" t="s">
        <v>127</v>
      </c>
      <c r="F231" s="45" t="s">
        <v>38</v>
      </c>
      <c r="G231" s="46">
        <v>3667</v>
      </c>
      <c r="H231" s="44">
        <v>1460723239</v>
      </c>
      <c r="I231" s="47">
        <v>0</v>
      </c>
      <c r="J231" s="46">
        <v>0</v>
      </c>
      <c r="K231" s="46">
        <v>0</v>
      </c>
      <c r="L231" s="46">
        <v>3.61</v>
      </c>
      <c r="M231" s="46">
        <v>7506.57</v>
      </c>
      <c r="N231" s="49" t="s">
        <v>217</v>
      </c>
      <c r="O231" s="14">
        <f t="shared" si="15"/>
        <v>45917.437303240738</v>
      </c>
      <c r="P231" s="19">
        <f t="shared" si="16"/>
        <v>45917.645636574074</v>
      </c>
      <c r="Q231" s="20" t="str">
        <f t="shared" si="17"/>
        <v>17/09/2025</v>
      </c>
      <c r="R231" s="13" t="str">
        <f t="shared" si="18"/>
        <v>15</v>
      </c>
      <c r="S231" s="13" t="str">
        <f t="shared" si="19"/>
        <v>Wed</v>
      </c>
    </row>
    <row r="232" spans="1:19" x14ac:dyDescent="0.25">
      <c r="A232" s="38">
        <v>45917.440138888887</v>
      </c>
      <c r="B232" s="39">
        <v>1430524326</v>
      </c>
      <c r="C232" s="40" t="s">
        <v>36</v>
      </c>
      <c r="D232" s="40" t="s">
        <v>44</v>
      </c>
      <c r="E232" s="40" t="s">
        <v>125</v>
      </c>
      <c r="F232" s="40" t="s">
        <v>38</v>
      </c>
      <c r="G232" s="41">
        <v>3669.11</v>
      </c>
      <c r="H232" s="39">
        <v>1460725718</v>
      </c>
      <c r="I232" s="42">
        <v>0</v>
      </c>
      <c r="J232" s="41">
        <v>0</v>
      </c>
      <c r="K232" s="41">
        <v>0</v>
      </c>
      <c r="L232" s="41">
        <v>0</v>
      </c>
      <c r="M232" s="41">
        <v>7506.57</v>
      </c>
      <c r="N232" s="48" t="s">
        <v>143</v>
      </c>
      <c r="O232" s="14">
        <f t="shared" si="15"/>
        <v>45917.440138888887</v>
      </c>
      <c r="P232" s="19">
        <f t="shared" si="16"/>
        <v>45917.648472222223</v>
      </c>
      <c r="Q232" s="20" t="str">
        <f t="shared" si="17"/>
        <v>17/09/2025</v>
      </c>
      <c r="R232" s="13" t="str">
        <f t="shared" si="18"/>
        <v>15</v>
      </c>
      <c r="S232" s="13" t="str">
        <f t="shared" si="19"/>
        <v>Wed</v>
      </c>
    </row>
    <row r="233" spans="1:19" x14ac:dyDescent="0.25">
      <c r="A233" s="43">
        <v>45917.440150462964</v>
      </c>
      <c r="B233" s="44">
        <v>1430524327</v>
      </c>
      <c r="C233" s="45" t="s">
        <v>36</v>
      </c>
      <c r="D233" s="45" t="s">
        <v>44</v>
      </c>
      <c r="E233" s="45" t="s">
        <v>125</v>
      </c>
      <c r="F233" s="45" t="s">
        <v>38</v>
      </c>
      <c r="G233" s="46">
        <v>3669.1</v>
      </c>
      <c r="H233" s="44">
        <v>1460725719</v>
      </c>
      <c r="I233" s="47">
        <v>0</v>
      </c>
      <c r="J233" s="46">
        <v>0</v>
      </c>
      <c r="K233" s="46">
        <v>0</v>
      </c>
      <c r="L233" s="46">
        <v>0</v>
      </c>
      <c r="M233" s="46">
        <v>7506.57</v>
      </c>
      <c r="N233" s="49" t="s">
        <v>188</v>
      </c>
      <c r="O233" s="14">
        <f t="shared" si="15"/>
        <v>45917.440150462964</v>
      </c>
      <c r="P233" s="19">
        <f t="shared" si="16"/>
        <v>45917.6484837963</v>
      </c>
      <c r="Q233" s="20" t="str">
        <f t="shared" si="17"/>
        <v>17/09/2025</v>
      </c>
      <c r="R233" s="13" t="str">
        <f t="shared" si="18"/>
        <v>15</v>
      </c>
      <c r="S233" s="13" t="str">
        <f t="shared" si="19"/>
        <v>Wed</v>
      </c>
    </row>
    <row r="234" spans="1:19" x14ac:dyDescent="0.25">
      <c r="A234" s="38">
        <v>45917.459432870368</v>
      </c>
      <c r="B234" s="39">
        <v>1430534022</v>
      </c>
      <c r="C234" s="40" t="s">
        <v>36</v>
      </c>
      <c r="D234" s="40" t="s">
        <v>37</v>
      </c>
      <c r="E234" s="40" t="s">
        <v>127</v>
      </c>
      <c r="F234" s="40" t="s">
        <v>38</v>
      </c>
      <c r="G234" s="41">
        <v>3666.09</v>
      </c>
      <c r="H234" s="39">
        <v>1460735898</v>
      </c>
      <c r="I234" s="42">
        <v>0</v>
      </c>
      <c r="J234" s="41">
        <v>0</v>
      </c>
      <c r="K234" s="41">
        <v>0</v>
      </c>
      <c r="L234" s="41">
        <v>3.02</v>
      </c>
      <c r="M234" s="41">
        <v>7509.59</v>
      </c>
      <c r="N234" s="48" t="s">
        <v>218</v>
      </c>
      <c r="O234" s="14">
        <f t="shared" si="15"/>
        <v>45917.459432870368</v>
      </c>
      <c r="P234" s="19">
        <f t="shared" si="16"/>
        <v>45917.667766203704</v>
      </c>
      <c r="Q234" s="20" t="str">
        <f t="shared" si="17"/>
        <v>17/09/2025</v>
      </c>
      <c r="R234" s="13" t="str">
        <f t="shared" si="18"/>
        <v>16</v>
      </c>
      <c r="S234" s="13" t="str">
        <f t="shared" si="19"/>
        <v>Wed</v>
      </c>
    </row>
    <row r="235" spans="1:19" x14ac:dyDescent="0.25">
      <c r="A235" s="43">
        <v>45917.459432870368</v>
      </c>
      <c r="B235" s="44">
        <v>1430534029</v>
      </c>
      <c r="C235" s="45" t="s">
        <v>36</v>
      </c>
      <c r="D235" s="45" t="s">
        <v>37</v>
      </c>
      <c r="E235" s="45" t="s">
        <v>127</v>
      </c>
      <c r="F235" s="45" t="s">
        <v>38</v>
      </c>
      <c r="G235" s="46">
        <v>3666.09</v>
      </c>
      <c r="H235" s="44">
        <v>1460735900</v>
      </c>
      <c r="I235" s="47">
        <v>0</v>
      </c>
      <c r="J235" s="46">
        <v>0</v>
      </c>
      <c r="K235" s="46">
        <v>0</v>
      </c>
      <c r="L235" s="46">
        <v>3.01</v>
      </c>
      <c r="M235" s="46">
        <v>7512.6</v>
      </c>
      <c r="N235" s="49" t="s">
        <v>218</v>
      </c>
      <c r="O235" s="14">
        <f t="shared" si="15"/>
        <v>45917.459432870368</v>
      </c>
      <c r="P235" s="19">
        <f t="shared" si="16"/>
        <v>45917.667766203704</v>
      </c>
      <c r="Q235" s="20" t="str">
        <f t="shared" si="17"/>
        <v>17/09/2025</v>
      </c>
      <c r="R235" s="13" t="str">
        <f t="shared" si="18"/>
        <v>16</v>
      </c>
      <c r="S235" s="13" t="str">
        <f t="shared" si="19"/>
        <v>Wed</v>
      </c>
    </row>
    <row r="236" spans="1:19" x14ac:dyDescent="0.25">
      <c r="A236" s="38">
        <v>45917.46166666667</v>
      </c>
      <c r="B236" s="39">
        <v>1430536758</v>
      </c>
      <c r="C236" s="40" t="s">
        <v>36</v>
      </c>
      <c r="D236" s="40" t="s">
        <v>44</v>
      </c>
      <c r="E236" s="40" t="s">
        <v>125</v>
      </c>
      <c r="F236" s="40" t="s">
        <v>38</v>
      </c>
      <c r="G236" s="41">
        <v>3666.43</v>
      </c>
      <c r="H236" s="39">
        <v>1460738620</v>
      </c>
      <c r="I236" s="42">
        <v>0</v>
      </c>
      <c r="J236" s="41">
        <v>0</v>
      </c>
      <c r="K236" s="41">
        <v>0</v>
      </c>
      <c r="L236" s="41">
        <v>0</v>
      </c>
      <c r="M236" s="41">
        <v>7512.6</v>
      </c>
      <c r="N236" s="48" t="s">
        <v>188</v>
      </c>
      <c r="O236" s="14">
        <f t="shared" ref="O236:O295" si="20">A236</f>
        <v>45917.46166666667</v>
      </c>
      <c r="P236" s="19">
        <f t="shared" ref="P236:P295" si="21">O236+(5/24)</f>
        <v>45917.670000000006</v>
      </c>
      <c r="Q236" s="20" t="str">
        <f t="shared" ref="Q236:Q295" si="22">TEXT(P236,"dd/mm/yyyy")</f>
        <v>17/09/2025</v>
      </c>
      <c r="R236" s="13" t="str">
        <f t="shared" ref="R236:R295" si="23">TEXT(P236,"hh")</f>
        <v>16</v>
      </c>
      <c r="S236" s="13" t="str">
        <f t="shared" ref="S236:S295" si="24">TEXT(P236,"ddd")</f>
        <v>Wed</v>
      </c>
    </row>
    <row r="237" spans="1:19" x14ac:dyDescent="0.25">
      <c r="A237" s="43">
        <v>45917.46166666667</v>
      </c>
      <c r="B237" s="44">
        <v>1430536760</v>
      </c>
      <c r="C237" s="45" t="s">
        <v>36</v>
      </c>
      <c r="D237" s="45" t="s">
        <v>44</v>
      </c>
      <c r="E237" s="45" t="s">
        <v>125</v>
      </c>
      <c r="F237" s="45" t="s">
        <v>38</v>
      </c>
      <c r="G237" s="46">
        <v>3666.45</v>
      </c>
      <c r="H237" s="44">
        <v>1460738622</v>
      </c>
      <c r="I237" s="47">
        <v>0</v>
      </c>
      <c r="J237" s="46">
        <v>0</v>
      </c>
      <c r="K237" s="46">
        <v>0</v>
      </c>
      <c r="L237" s="46">
        <v>0</v>
      </c>
      <c r="M237" s="46">
        <v>7512.6</v>
      </c>
      <c r="N237" s="49" t="s">
        <v>143</v>
      </c>
      <c r="O237" s="14">
        <f t="shared" si="20"/>
        <v>45917.46166666667</v>
      </c>
      <c r="P237" s="19">
        <f t="shared" si="21"/>
        <v>45917.670000000006</v>
      </c>
      <c r="Q237" s="20" t="str">
        <f t="shared" si="22"/>
        <v>17/09/2025</v>
      </c>
      <c r="R237" s="13" t="str">
        <f t="shared" si="23"/>
        <v>16</v>
      </c>
      <c r="S237" s="13" t="str">
        <f t="shared" si="24"/>
        <v>Wed</v>
      </c>
    </row>
    <row r="238" spans="1:19" x14ac:dyDescent="0.25">
      <c r="A238" s="38">
        <v>45917.470277777778</v>
      </c>
      <c r="B238" s="39">
        <v>1430540807</v>
      </c>
      <c r="C238" s="40" t="s">
        <v>36</v>
      </c>
      <c r="D238" s="40" t="s">
        <v>37</v>
      </c>
      <c r="E238" s="40" t="s">
        <v>127</v>
      </c>
      <c r="F238" s="40" t="s">
        <v>38</v>
      </c>
      <c r="G238" s="41">
        <v>3665.19</v>
      </c>
      <c r="H238" s="39">
        <v>1460742891</v>
      </c>
      <c r="I238" s="42">
        <v>0</v>
      </c>
      <c r="J238" s="41">
        <v>0</v>
      </c>
      <c r="K238" s="41">
        <v>0</v>
      </c>
      <c r="L238" s="41">
        <v>1.24</v>
      </c>
      <c r="M238" s="41">
        <v>7513.84</v>
      </c>
      <c r="N238" s="48" t="s">
        <v>243</v>
      </c>
      <c r="O238" s="14">
        <f t="shared" si="20"/>
        <v>45917.470277777778</v>
      </c>
      <c r="P238" s="19">
        <f t="shared" si="21"/>
        <v>45917.678611111114</v>
      </c>
      <c r="Q238" s="20" t="str">
        <f t="shared" si="22"/>
        <v>17/09/2025</v>
      </c>
      <c r="R238" s="13" t="str">
        <f t="shared" si="23"/>
        <v>16</v>
      </c>
      <c r="S238" s="13" t="str">
        <f t="shared" si="24"/>
        <v>Wed</v>
      </c>
    </row>
    <row r="239" spans="1:19" x14ac:dyDescent="0.25">
      <c r="A239" s="43">
        <v>45917.470347222225</v>
      </c>
      <c r="B239" s="44">
        <v>1430540825</v>
      </c>
      <c r="C239" s="45" t="s">
        <v>36</v>
      </c>
      <c r="D239" s="45" t="s">
        <v>44</v>
      </c>
      <c r="E239" s="45" t="s">
        <v>125</v>
      </c>
      <c r="F239" s="45" t="s">
        <v>38</v>
      </c>
      <c r="G239" s="46">
        <v>3664.79</v>
      </c>
      <c r="H239" s="44">
        <v>1460742911</v>
      </c>
      <c r="I239" s="47">
        <v>0</v>
      </c>
      <c r="J239" s="46">
        <v>0</v>
      </c>
      <c r="K239" s="46">
        <v>0</v>
      </c>
      <c r="L239" s="46">
        <v>0</v>
      </c>
      <c r="M239" s="46">
        <v>7513.84</v>
      </c>
      <c r="N239" s="49" t="s">
        <v>188</v>
      </c>
      <c r="O239" s="14">
        <f t="shared" si="20"/>
        <v>45917.470347222225</v>
      </c>
      <c r="P239" s="19">
        <f t="shared" si="21"/>
        <v>45917.67868055556</v>
      </c>
      <c r="Q239" s="20" t="str">
        <f t="shared" si="22"/>
        <v>17/09/2025</v>
      </c>
      <c r="R239" s="13" t="str">
        <f t="shared" si="23"/>
        <v>16</v>
      </c>
      <c r="S239" s="13" t="str">
        <f t="shared" si="24"/>
        <v>Wed</v>
      </c>
    </row>
    <row r="240" spans="1:19" x14ac:dyDescent="0.25">
      <c r="A240" s="38">
        <v>45917.470590277779</v>
      </c>
      <c r="B240" s="39">
        <v>1430540931</v>
      </c>
      <c r="C240" s="40" t="s">
        <v>36</v>
      </c>
      <c r="D240" s="40" t="s">
        <v>37</v>
      </c>
      <c r="E240" s="40" t="s">
        <v>127</v>
      </c>
      <c r="F240" s="40" t="s">
        <v>38</v>
      </c>
      <c r="G240" s="41">
        <v>3665.38</v>
      </c>
      <c r="H240" s="39">
        <v>1460743040</v>
      </c>
      <c r="I240" s="42">
        <v>0</v>
      </c>
      <c r="J240" s="41">
        <v>0</v>
      </c>
      <c r="K240" s="41">
        <v>0</v>
      </c>
      <c r="L240" s="41">
        <v>1.07</v>
      </c>
      <c r="M240" s="41">
        <v>7514.91</v>
      </c>
      <c r="N240" s="48" t="s">
        <v>244</v>
      </c>
      <c r="O240" s="14">
        <f t="shared" si="20"/>
        <v>45917.470590277779</v>
      </c>
      <c r="P240" s="19">
        <f t="shared" si="21"/>
        <v>45917.678923611114</v>
      </c>
      <c r="Q240" s="20" t="str">
        <f t="shared" si="22"/>
        <v>17/09/2025</v>
      </c>
      <c r="R240" s="13" t="str">
        <f t="shared" si="23"/>
        <v>16</v>
      </c>
      <c r="S240" s="13" t="str">
        <f t="shared" si="24"/>
        <v>Wed</v>
      </c>
    </row>
    <row r="241" spans="1:19" x14ac:dyDescent="0.25">
      <c r="A241" s="43">
        <v>45917.470694444448</v>
      </c>
      <c r="B241" s="44">
        <v>1430541029</v>
      </c>
      <c r="C241" s="45" t="s">
        <v>36</v>
      </c>
      <c r="D241" s="45" t="s">
        <v>44</v>
      </c>
      <c r="E241" s="45" t="s">
        <v>125</v>
      </c>
      <c r="F241" s="45" t="s">
        <v>38</v>
      </c>
      <c r="G241" s="46">
        <v>3665.25</v>
      </c>
      <c r="H241" s="44">
        <v>1460743139</v>
      </c>
      <c r="I241" s="47">
        <v>0</v>
      </c>
      <c r="J241" s="46">
        <v>0</v>
      </c>
      <c r="K241" s="46">
        <v>0</v>
      </c>
      <c r="L241" s="46">
        <v>0</v>
      </c>
      <c r="M241" s="46">
        <v>7514.91</v>
      </c>
      <c r="N241" s="49" t="s">
        <v>143</v>
      </c>
      <c r="O241" s="14">
        <f t="shared" si="20"/>
        <v>45917.470694444448</v>
      </c>
      <c r="P241" s="19">
        <f t="shared" si="21"/>
        <v>45917.679027777784</v>
      </c>
      <c r="Q241" s="20" t="str">
        <f t="shared" si="22"/>
        <v>17/09/2025</v>
      </c>
      <c r="R241" s="13" t="str">
        <f t="shared" si="23"/>
        <v>16</v>
      </c>
      <c r="S241" s="13" t="str">
        <f t="shared" si="24"/>
        <v>Wed</v>
      </c>
    </row>
    <row r="242" spans="1:19" x14ac:dyDescent="0.25">
      <c r="A242" s="38">
        <v>45917.475868055553</v>
      </c>
      <c r="B242" s="39">
        <v>1430543533</v>
      </c>
      <c r="C242" s="40" t="s">
        <v>36</v>
      </c>
      <c r="D242" s="40" t="s">
        <v>37</v>
      </c>
      <c r="E242" s="40" t="s">
        <v>127</v>
      </c>
      <c r="F242" s="40" t="s">
        <v>38</v>
      </c>
      <c r="G242" s="41">
        <v>3664.94</v>
      </c>
      <c r="H242" s="39">
        <v>1460745766</v>
      </c>
      <c r="I242" s="42">
        <v>0</v>
      </c>
      <c r="J242" s="41">
        <v>0</v>
      </c>
      <c r="K242" s="41">
        <v>0</v>
      </c>
      <c r="L242" s="41">
        <v>0.31</v>
      </c>
      <c r="M242" s="41">
        <v>7515.22</v>
      </c>
      <c r="N242" s="48" t="s">
        <v>245</v>
      </c>
      <c r="O242" s="14">
        <f t="shared" si="20"/>
        <v>45917.475868055553</v>
      </c>
      <c r="P242" s="19">
        <f t="shared" si="21"/>
        <v>45917.684201388889</v>
      </c>
      <c r="Q242" s="20" t="str">
        <f t="shared" si="22"/>
        <v>17/09/2025</v>
      </c>
      <c r="R242" s="13" t="str">
        <f t="shared" si="23"/>
        <v>16</v>
      </c>
      <c r="S242" s="13" t="str">
        <f t="shared" si="24"/>
        <v>Wed</v>
      </c>
    </row>
    <row r="243" spans="1:19" x14ac:dyDescent="0.25">
      <c r="A243" s="43">
        <v>45917.475902777776</v>
      </c>
      <c r="B243" s="44">
        <v>1430543630</v>
      </c>
      <c r="C243" s="45" t="s">
        <v>36</v>
      </c>
      <c r="D243" s="45" t="s">
        <v>44</v>
      </c>
      <c r="E243" s="45" t="s">
        <v>125</v>
      </c>
      <c r="F243" s="45" t="s">
        <v>38</v>
      </c>
      <c r="G243" s="46">
        <v>3664.56</v>
      </c>
      <c r="H243" s="44">
        <v>1460745864</v>
      </c>
      <c r="I243" s="47">
        <v>0</v>
      </c>
      <c r="J243" s="46">
        <v>0</v>
      </c>
      <c r="K243" s="46">
        <v>0</v>
      </c>
      <c r="L243" s="46">
        <v>0</v>
      </c>
      <c r="M243" s="46">
        <v>7515.22</v>
      </c>
      <c r="N243" s="49" t="s">
        <v>143</v>
      </c>
      <c r="O243" s="14">
        <f t="shared" si="20"/>
        <v>45917.475902777776</v>
      </c>
      <c r="P243" s="19">
        <f t="shared" si="21"/>
        <v>45917.684236111112</v>
      </c>
      <c r="Q243" s="20" t="str">
        <f t="shared" si="22"/>
        <v>17/09/2025</v>
      </c>
      <c r="R243" s="13" t="str">
        <f t="shared" si="23"/>
        <v>16</v>
      </c>
      <c r="S243" s="13" t="str">
        <f t="shared" si="24"/>
        <v>Wed</v>
      </c>
    </row>
    <row r="244" spans="1:19" x14ac:dyDescent="0.25">
      <c r="A244" s="38">
        <v>45917.479247685187</v>
      </c>
      <c r="B244" s="39">
        <v>1430545553</v>
      </c>
      <c r="C244" s="40" t="s">
        <v>36</v>
      </c>
      <c r="D244" s="40" t="s">
        <v>37</v>
      </c>
      <c r="E244" s="40" t="s">
        <v>127</v>
      </c>
      <c r="F244" s="40" t="s">
        <v>38</v>
      </c>
      <c r="G244" s="41">
        <v>3667.3</v>
      </c>
      <c r="H244" s="39">
        <v>1460747874</v>
      </c>
      <c r="I244" s="42">
        <v>0</v>
      </c>
      <c r="J244" s="41">
        <v>0</v>
      </c>
      <c r="K244" s="41">
        <v>0</v>
      </c>
      <c r="L244" s="41">
        <v>-2.5099999999999998</v>
      </c>
      <c r="M244" s="41">
        <v>7512.71</v>
      </c>
      <c r="N244" s="48" t="s">
        <v>246</v>
      </c>
      <c r="O244" s="14">
        <f t="shared" si="20"/>
        <v>45917.479247685187</v>
      </c>
      <c r="P244" s="19">
        <f t="shared" si="21"/>
        <v>45917.687581018523</v>
      </c>
      <c r="Q244" s="20" t="str">
        <f t="shared" si="22"/>
        <v>17/09/2025</v>
      </c>
      <c r="R244" s="13" t="str">
        <f t="shared" si="23"/>
        <v>16</v>
      </c>
      <c r="S244" s="13" t="str">
        <f t="shared" si="24"/>
        <v>Wed</v>
      </c>
    </row>
    <row r="245" spans="1:19" x14ac:dyDescent="0.25">
      <c r="A245" s="43">
        <v>45917.480613425927</v>
      </c>
      <c r="B245" s="44">
        <v>1430546192</v>
      </c>
      <c r="C245" s="45" t="s">
        <v>36</v>
      </c>
      <c r="D245" s="45" t="s">
        <v>37</v>
      </c>
      <c r="E245" s="45" t="s">
        <v>127</v>
      </c>
      <c r="F245" s="45" t="s">
        <v>38</v>
      </c>
      <c r="G245" s="46">
        <v>3667.55</v>
      </c>
      <c r="H245" s="44">
        <v>1460748503</v>
      </c>
      <c r="I245" s="47">
        <v>0</v>
      </c>
      <c r="J245" s="46">
        <v>0</v>
      </c>
      <c r="K245" s="46">
        <v>0</v>
      </c>
      <c r="L245" s="46">
        <v>-2.99</v>
      </c>
      <c r="M245" s="46">
        <v>7509.72</v>
      </c>
      <c r="N245" s="49" t="s">
        <v>247</v>
      </c>
      <c r="O245" s="14">
        <f t="shared" si="20"/>
        <v>45917.480613425927</v>
      </c>
      <c r="P245" s="19">
        <f t="shared" si="21"/>
        <v>45917.688946759263</v>
      </c>
      <c r="Q245" s="20" t="str">
        <f t="shared" si="22"/>
        <v>17/09/2025</v>
      </c>
      <c r="R245" s="13" t="str">
        <f t="shared" si="23"/>
        <v>16</v>
      </c>
      <c r="S245" s="13" t="str">
        <f t="shared" si="24"/>
        <v>Wed</v>
      </c>
    </row>
    <row r="246" spans="1:19" x14ac:dyDescent="0.25">
      <c r="A246" s="38">
        <v>45917.481805555559</v>
      </c>
      <c r="B246" s="39">
        <v>1430546847</v>
      </c>
      <c r="C246" s="40" t="s">
        <v>36</v>
      </c>
      <c r="D246" s="40" t="s">
        <v>37</v>
      </c>
      <c r="E246" s="40" t="s">
        <v>125</v>
      </c>
      <c r="F246" s="40" t="s">
        <v>38</v>
      </c>
      <c r="G246" s="41">
        <v>3666.89</v>
      </c>
      <c r="H246" s="39">
        <v>1460749183</v>
      </c>
      <c r="I246" s="42">
        <v>0</v>
      </c>
      <c r="J246" s="41">
        <v>0</v>
      </c>
      <c r="K246" s="41">
        <v>0</v>
      </c>
      <c r="L246" s="41">
        <v>0</v>
      </c>
      <c r="M246" s="41">
        <v>7509.72</v>
      </c>
      <c r="N246" s="48" t="s">
        <v>143</v>
      </c>
      <c r="O246" s="14">
        <f t="shared" si="20"/>
        <v>45917.481805555559</v>
      </c>
      <c r="P246" s="19">
        <f t="shared" si="21"/>
        <v>45917.690138888895</v>
      </c>
      <c r="Q246" s="20" t="str">
        <f t="shared" si="22"/>
        <v>17/09/2025</v>
      </c>
      <c r="R246" s="13" t="str">
        <f t="shared" si="23"/>
        <v>16</v>
      </c>
      <c r="S246" s="13" t="str">
        <f t="shared" si="24"/>
        <v>Wed</v>
      </c>
    </row>
    <row r="247" spans="1:19" x14ac:dyDescent="0.25">
      <c r="A247" s="43">
        <v>45917.481805555559</v>
      </c>
      <c r="B247" s="44">
        <v>1430546849</v>
      </c>
      <c r="C247" s="45" t="s">
        <v>36</v>
      </c>
      <c r="D247" s="45" t="s">
        <v>37</v>
      </c>
      <c r="E247" s="45" t="s">
        <v>125</v>
      </c>
      <c r="F247" s="45" t="s">
        <v>38</v>
      </c>
      <c r="G247" s="46">
        <v>3666.84</v>
      </c>
      <c r="H247" s="44">
        <v>1460749185</v>
      </c>
      <c r="I247" s="47">
        <v>0</v>
      </c>
      <c r="J247" s="46">
        <v>0</v>
      </c>
      <c r="K247" s="46">
        <v>0</v>
      </c>
      <c r="L247" s="46">
        <v>0</v>
      </c>
      <c r="M247" s="46">
        <v>7509.72</v>
      </c>
      <c r="N247" s="49" t="s">
        <v>188</v>
      </c>
      <c r="O247" s="14">
        <f t="shared" si="20"/>
        <v>45917.481805555559</v>
      </c>
      <c r="P247" s="19">
        <f t="shared" si="21"/>
        <v>45917.690138888895</v>
      </c>
      <c r="Q247" s="20" t="str">
        <f t="shared" si="22"/>
        <v>17/09/2025</v>
      </c>
      <c r="R247" s="13" t="str">
        <f t="shared" si="23"/>
        <v>16</v>
      </c>
      <c r="S247" s="13" t="str">
        <f t="shared" si="24"/>
        <v>Wed</v>
      </c>
    </row>
    <row r="248" spans="1:19" x14ac:dyDescent="0.25">
      <c r="A248" s="38">
        <v>45917.484189814815</v>
      </c>
      <c r="B248" s="39">
        <v>1430548431</v>
      </c>
      <c r="C248" s="40" t="s">
        <v>36</v>
      </c>
      <c r="D248" s="40" t="s">
        <v>44</v>
      </c>
      <c r="E248" s="40" t="s">
        <v>127</v>
      </c>
      <c r="F248" s="40" t="s">
        <v>38</v>
      </c>
      <c r="G248" s="41">
        <v>3664.36</v>
      </c>
      <c r="H248" s="39">
        <v>1460750735</v>
      </c>
      <c r="I248" s="42">
        <v>0</v>
      </c>
      <c r="J248" s="41">
        <v>0</v>
      </c>
      <c r="K248" s="41">
        <v>0</v>
      </c>
      <c r="L248" s="41">
        <v>-2.48</v>
      </c>
      <c r="M248" s="41">
        <v>7507.24</v>
      </c>
      <c r="N248" s="48" t="s">
        <v>248</v>
      </c>
      <c r="O248" s="14">
        <f t="shared" si="20"/>
        <v>45917.484189814815</v>
      </c>
      <c r="P248" s="19">
        <f t="shared" si="21"/>
        <v>45917.692523148151</v>
      </c>
      <c r="Q248" s="20" t="str">
        <f t="shared" si="22"/>
        <v>17/09/2025</v>
      </c>
      <c r="R248" s="13" t="str">
        <f t="shared" si="23"/>
        <v>16</v>
      </c>
      <c r="S248" s="13" t="str">
        <f t="shared" si="24"/>
        <v>Wed</v>
      </c>
    </row>
    <row r="249" spans="1:19" x14ac:dyDescent="0.25">
      <c r="A249" s="43">
        <v>45917.484305555554</v>
      </c>
      <c r="B249" s="44">
        <v>1430548519</v>
      </c>
      <c r="C249" s="45" t="s">
        <v>36</v>
      </c>
      <c r="D249" s="45" t="s">
        <v>44</v>
      </c>
      <c r="E249" s="45" t="s">
        <v>127</v>
      </c>
      <c r="F249" s="45" t="s">
        <v>38</v>
      </c>
      <c r="G249" s="46">
        <v>3663.83</v>
      </c>
      <c r="H249" s="44">
        <v>1460750819</v>
      </c>
      <c r="I249" s="47">
        <v>0</v>
      </c>
      <c r="J249" s="46">
        <v>0</v>
      </c>
      <c r="K249" s="46">
        <v>0</v>
      </c>
      <c r="L249" s="46">
        <v>-3.06</v>
      </c>
      <c r="M249" s="46">
        <v>7504.18</v>
      </c>
      <c r="N249" s="49" t="s">
        <v>249</v>
      </c>
      <c r="O249" s="14">
        <f t="shared" si="20"/>
        <v>45917.484305555554</v>
      </c>
      <c r="P249" s="19">
        <f t="shared" si="21"/>
        <v>45917.69263888889</v>
      </c>
      <c r="Q249" s="20" t="str">
        <f t="shared" si="22"/>
        <v>17/09/2025</v>
      </c>
      <c r="R249" s="13" t="str">
        <f t="shared" si="23"/>
        <v>16</v>
      </c>
      <c r="S249" s="13" t="str">
        <f t="shared" si="24"/>
        <v>Wed</v>
      </c>
    </row>
    <row r="250" spans="1:19" x14ac:dyDescent="0.25">
      <c r="A250" s="38">
        <v>45917.486203703702</v>
      </c>
      <c r="B250" s="39">
        <v>1430550423</v>
      </c>
      <c r="C250" s="40" t="s">
        <v>36</v>
      </c>
      <c r="D250" s="40" t="s">
        <v>44</v>
      </c>
      <c r="E250" s="40" t="s">
        <v>125</v>
      </c>
      <c r="F250" s="40" t="s">
        <v>38</v>
      </c>
      <c r="G250" s="41">
        <v>3665.03</v>
      </c>
      <c r="H250" s="39">
        <v>1460752713</v>
      </c>
      <c r="I250" s="42">
        <v>0</v>
      </c>
      <c r="J250" s="41">
        <v>0</v>
      </c>
      <c r="K250" s="41">
        <v>0</v>
      </c>
      <c r="L250" s="41">
        <v>0</v>
      </c>
      <c r="M250" s="41">
        <v>7504.18</v>
      </c>
      <c r="N250" s="48" t="s">
        <v>143</v>
      </c>
      <c r="O250" s="14">
        <f t="shared" si="20"/>
        <v>45917.486203703702</v>
      </c>
      <c r="P250" s="19">
        <f t="shared" si="21"/>
        <v>45917.694537037038</v>
      </c>
      <c r="Q250" s="20" t="str">
        <f t="shared" si="22"/>
        <v>17/09/2025</v>
      </c>
      <c r="R250" s="13" t="str">
        <f t="shared" si="23"/>
        <v>16</v>
      </c>
      <c r="S250" s="13" t="str">
        <f t="shared" si="24"/>
        <v>Wed</v>
      </c>
    </row>
    <row r="251" spans="1:19" x14ac:dyDescent="0.25">
      <c r="A251" s="43">
        <v>45917.486203703702</v>
      </c>
      <c r="B251" s="44">
        <v>1430550425</v>
      </c>
      <c r="C251" s="45" t="s">
        <v>36</v>
      </c>
      <c r="D251" s="45" t="s">
        <v>44</v>
      </c>
      <c r="E251" s="45" t="s">
        <v>125</v>
      </c>
      <c r="F251" s="45" t="s">
        <v>38</v>
      </c>
      <c r="G251" s="46">
        <v>3665.04</v>
      </c>
      <c r="H251" s="44">
        <v>1460752715</v>
      </c>
      <c r="I251" s="47">
        <v>0</v>
      </c>
      <c r="J251" s="46">
        <v>0</v>
      </c>
      <c r="K251" s="46">
        <v>0</v>
      </c>
      <c r="L251" s="46">
        <v>0</v>
      </c>
      <c r="M251" s="46">
        <v>7504.18</v>
      </c>
      <c r="N251" s="49" t="s">
        <v>188</v>
      </c>
      <c r="O251" s="14">
        <f t="shared" si="20"/>
        <v>45917.486203703702</v>
      </c>
      <c r="P251" s="19">
        <f t="shared" si="21"/>
        <v>45917.694537037038</v>
      </c>
      <c r="Q251" s="20" t="str">
        <f t="shared" si="22"/>
        <v>17/09/2025</v>
      </c>
      <c r="R251" s="13" t="str">
        <f t="shared" si="23"/>
        <v>16</v>
      </c>
      <c r="S251" s="13" t="str">
        <f t="shared" si="24"/>
        <v>Wed</v>
      </c>
    </row>
    <row r="252" spans="1:19" x14ac:dyDescent="0.25">
      <c r="A252" s="38">
        <v>45917.488194444442</v>
      </c>
      <c r="B252" s="39">
        <v>1430552300</v>
      </c>
      <c r="C252" s="40" t="s">
        <v>36</v>
      </c>
      <c r="D252" s="40" t="s">
        <v>37</v>
      </c>
      <c r="E252" s="40" t="s">
        <v>127</v>
      </c>
      <c r="F252" s="40" t="s">
        <v>38</v>
      </c>
      <c r="G252" s="41">
        <v>3664.36</v>
      </c>
      <c r="H252" s="39">
        <v>1460754557</v>
      </c>
      <c r="I252" s="42">
        <v>0</v>
      </c>
      <c r="J252" s="41">
        <v>0</v>
      </c>
      <c r="K252" s="41">
        <v>0</v>
      </c>
      <c r="L252" s="41">
        <v>0.67</v>
      </c>
      <c r="M252" s="41">
        <v>7504.85</v>
      </c>
      <c r="N252" s="48" t="s">
        <v>250</v>
      </c>
      <c r="O252" s="14">
        <f t="shared" si="20"/>
        <v>45917.488194444442</v>
      </c>
      <c r="P252" s="19">
        <f t="shared" si="21"/>
        <v>45917.696527777778</v>
      </c>
      <c r="Q252" s="20" t="str">
        <f t="shared" si="22"/>
        <v>17/09/2025</v>
      </c>
      <c r="R252" s="13" t="str">
        <f t="shared" si="23"/>
        <v>16</v>
      </c>
      <c r="S252" s="13" t="str">
        <f t="shared" si="24"/>
        <v>Wed</v>
      </c>
    </row>
    <row r="253" spans="1:19" x14ac:dyDescent="0.25">
      <c r="A253" s="43">
        <v>45917.488194444442</v>
      </c>
      <c r="B253" s="44">
        <v>1430552302</v>
      </c>
      <c r="C253" s="45" t="s">
        <v>36</v>
      </c>
      <c r="D253" s="45" t="s">
        <v>37</v>
      </c>
      <c r="E253" s="45" t="s">
        <v>127</v>
      </c>
      <c r="F253" s="45" t="s">
        <v>38</v>
      </c>
      <c r="G253" s="46">
        <v>3664.36</v>
      </c>
      <c r="H253" s="44">
        <v>1460754558</v>
      </c>
      <c r="I253" s="47">
        <v>0</v>
      </c>
      <c r="J253" s="46">
        <v>0</v>
      </c>
      <c r="K253" s="46">
        <v>0</v>
      </c>
      <c r="L253" s="46">
        <v>0.68</v>
      </c>
      <c r="M253" s="46">
        <v>7505.53</v>
      </c>
      <c r="N253" s="49" t="s">
        <v>250</v>
      </c>
      <c r="O253" s="14">
        <f t="shared" si="20"/>
        <v>45917.488194444442</v>
      </c>
      <c r="P253" s="19">
        <f t="shared" si="21"/>
        <v>45917.696527777778</v>
      </c>
      <c r="Q253" s="20" t="str">
        <f t="shared" si="22"/>
        <v>17/09/2025</v>
      </c>
      <c r="R253" s="13" t="str">
        <f t="shared" si="23"/>
        <v>16</v>
      </c>
      <c r="S253" s="13" t="str">
        <f t="shared" si="24"/>
        <v>Wed</v>
      </c>
    </row>
    <row r="254" spans="1:19" x14ac:dyDescent="0.25">
      <c r="A254" s="38">
        <v>45917.489444444444</v>
      </c>
      <c r="B254" s="39">
        <v>1430553342</v>
      </c>
      <c r="C254" s="40" t="s">
        <v>36</v>
      </c>
      <c r="D254" s="40" t="s">
        <v>44</v>
      </c>
      <c r="E254" s="40" t="s">
        <v>125</v>
      </c>
      <c r="F254" s="40" t="s">
        <v>38</v>
      </c>
      <c r="G254" s="41">
        <v>3663.91</v>
      </c>
      <c r="H254" s="39">
        <v>1460755615</v>
      </c>
      <c r="I254" s="42">
        <v>0</v>
      </c>
      <c r="J254" s="41">
        <v>0</v>
      </c>
      <c r="K254" s="41">
        <v>0</v>
      </c>
      <c r="L254" s="41">
        <v>0</v>
      </c>
      <c r="M254" s="41">
        <v>7505.53</v>
      </c>
      <c r="N254" s="48" t="s">
        <v>188</v>
      </c>
      <c r="O254" s="14">
        <f t="shared" si="20"/>
        <v>45917.489444444444</v>
      </c>
      <c r="P254" s="19">
        <f t="shared" si="21"/>
        <v>45917.697777777779</v>
      </c>
      <c r="Q254" s="20" t="str">
        <f t="shared" si="22"/>
        <v>17/09/2025</v>
      </c>
      <c r="R254" s="13" t="str">
        <f t="shared" si="23"/>
        <v>16</v>
      </c>
      <c r="S254" s="13" t="str">
        <f t="shared" si="24"/>
        <v>Wed</v>
      </c>
    </row>
    <row r="255" spans="1:19" x14ac:dyDescent="0.25">
      <c r="A255" s="43">
        <v>45917.489444444444</v>
      </c>
      <c r="B255" s="44">
        <v>1430553345</v>
      </c>
      <c r="C255" s="45" t="s">
        <v>36</v>
      </c>
      <c r="D255" s="45" t="s">
        <v>44</v>
      </c>
      <c r="E255" s="45" t="s">
        <v>125</v>
      </c>
      <c r="F255" s="45" t="s">
        <v>38</v>
      </c>
      <c r="G255" s="46">
        <v>3663.91</v>
      </c>
      <c r="H255" s="44">
        <v>1460755618</v>
      </c>
      <c r="I255" s="47">
        <v>0</v>
      </c>
      <c r="J255" s="46">
        <v>0</v>
      </c>
      <c r="K255" s="46">
        <v>0</v>
      </c>
      <c r="L255" s="46">
        <v>0</v>
      </c>
      <c r="M255" s="46">
        <v>7505.53</v>
      </c>
      <c r="N255" s="49" t="s">
        <v>143</v>
      </c>
      <c r="O255" s="14">
        <f t="shared" si="20"/>
        <v>45917.489444444444</v>
      </c>
      <c r="P255" s="19">
        <f t="shared" si="21"/>
        <v>45917.697777777779</v>
      </c>
      <c r="Q255" s="20" t="str">
        <f t="shared" si="22"/>
        <v>17/09/2025</v>
      </c>
      <c r="R255" s="13" t="str">
        <f t="shared" si="23"/>
        <v>16</v>
      </c>
      <c r="S255" s="13" t="str">
        <f t="shared" si="24"/>
        <v>Wed</v>
      </c>
    </row>
    <row r="256" spans="1:19" x14ac:dyDescent="0.25">
      <c r="A256" s="38">
        <v>45917.49113425926</v>
      </c>
      <c r="B256" s="39">
        <v>1430554266</v>
      </c>
      <c r="C256" s="40" t="s">
        <v>36</v>
      </c>
      <c r="D256" s="40" t="s">
        <v>37</v>
      </c>
      <c r="E256" s="40" t="s">
        <v>127</v>
      </c>
      <c r="F256" s="40" t="s">
        <v>38</v>
      </c>
      <c r="G256" s="41">
        <v>3666.54</v>
      </c>
      <c r="H256" s="39">
        <v>1460756556</v>
      </c>
      <c r="I256" s="42">
        <v>0</v>
      </c>
      <c r="J256" s="41">
        <v>0</v>
      </c>
      <c r="K256" s="41">
        <v>0</v>
      </c>
      <c r="L256" s="41">
        <v>-2.63</v>
      </c>
      <c r="M256" s="41">
        <v>7502.9</v>
      </c>
      <c r="N256" s="48" t="s">
        <v>251</v>
      </c>
      <c r="O256" s="14">
        <f t="shared" si="20"/>
        <v>45917.49113425926</v>
      </c>
      <c r="P256" s="19">
        <f t="shared" si="21"/>
        <v>45917.699467592596</v>
      </c>
      <c r="Q256" s="20" t="str">
        <f t="shared" si="22"/>
        <v>17/09/2025</v>
      </c>
      <c r="R256" s="13" t="str">
        <f t="shared" si="23"/>
        <v>16</v>
      </c>
      <c r="S256" s="13" t="str">
        <f t="shared" si="24"/>
        <v>Wed</v>
      </c>
    </row>
    <row r="257" spans="1:19" x14ac:dyDescent="0.25">
      <c r="A257" s="43">
        <v>45917.492199074077</v>
      </c>
      <c r="B257" s="44">
        <v>1430554821</v>
      </c>
      <c r="C257" s="45" t="s">
        <v>36</v>
      </c>
      <c r="D257" s="45" t="s">
        <v>37</v>
      </c>
      <c r="E257" s="45" t="s">
        <v>127</v>
      </c>
      <c r="F257" s="45" t="s">
        <v>38</v>
      </c>
      <c r="G257" s="46">
        <v>3666.94</v>
      </c>
      <c r="H257" s="44">
        <v>1460757108</v>
      </c>
      <c r="I257" s="47">
        <v>0</v>
      </c>
      <c r="J257" s="46">
        <v>0</v>
      </c>
      <c r="K257" s="46">
        <v>0</v>
      </c>
      <c r="L257" s="46">
        <v>-3.03</v>
      </c>
      <c r="M257" s="46">
        <v>7499.87</v>
      </c>
      <c r="N257" s="49" t="s">
        <v>252</v>
      </c>
      <c r="O257" s="14">
        <f t="shared" si="20"/>
        <v>45917.492199074077</v>
      </c>
      <c r="P257" s="19">
        <f t="shared" si="21"/>
        <v>45917.700532407413</v>
      </c>
      <c r="Q257" s="20" t="str">
        <f t="shared" si="22"/>
        <v>17/09/2025</v>
      </c>
      <c r="R257" s="13" t="str">
        <f t="shared" si="23"/>
        <v>16</v>
      </c>
      <c r="S257" s="13" t="str">
        <f t="shared" si="24"/>
        <v>Wed</v>
      </c>
    </row>
    <row r="258" spans="1:19" x14ac:dyDescent="0.25">
      <c r="A258" s="38">
        <v>45917.513981481483</v>
      </c>
      <c r="B258" s="39">
        <v>1430566339</v>
      </c>
      <c r="C258" s="40" t="s">
        <v>36</v>
      </c>
      <c r="D258" s="40" t="s">
        <v>37</v>
      </c>
      <c r="E258" s="40" t="s">
        <v>125</v>
      </c>
      <c r="F258" s="40" t="s">
        <v>38</v>
      </c>
      <c r="G258" s="41">
        <v>3669.22</v>
      </c>
      <c r="H258" s="39">
        <v>1460768649</v>
      </c>
      <c r="I258" s="42">
        <v>0</v>
      </c>
      <c r="J258" s="41">
        <v>0</v>
      </c>
      <c r="K258" s="41">
        <v>0</v>
      </c>
      <c r="L258" s="41">
        <v>0</v>
      </c>
      <c r="M258" s="41">
        <v>7499.87</v>
      </c>
      <c r="N258" s="48" t="s">
        <v>143</v>
      </c>
      <c r="O258" s="14">
        <f t="shared" si="20"/>
        <v>45917.513981481483</v>
      </c>
      <c r="P258" s="19">
        <f t="shared" si="21"/>
        <v>45917.722314814819</v>
      </c>
      <c r="Q258" s="20" t="str">
        <f t="shared" si="22"/>
        <v>17/09/2025</v>
      </c>
      <c r="R258" s="13" t="str">
        <f t="shared" si="23"/>
        <v>17</v>
      </c>
      <c r="S258" s="13" t="str">
        <f t="shared" si="24"/>
        <v>Wed</v>
      </c>
    </row>
    <row r="259" spans="1:19" x14ac:dyDescent="0.25">
      <c r="A259" s="43">
        <v>45917.513981481483</v>
      </c>
      <c r="B259" s="44">
        <v>1430566344</v>
      </c>
      <c r="C259" s="45" t="s">
        <v>36</v>
      </c>
      <c r="D259" s="45" t="s">
        <v>37</v>
      </c>
      <c r="E259" s="45" t="s">
        <v>125</v>
      </c>
      <c r="F259" s="45" t="s">
        <v>38</v>
      </c>
      <c r="G259" s="46">
        <v>3669.18</v>
      </c>
      <c r="H259" s="44">
        <v>1460768654</v>
      </c>
      <c r="I259" s="47">
        <v>0</v>
      </c>
      <c r="J259" s="46">
        <v>0</v>
      </c>
      <c r="K259" s="46">
        <v>0</v>
      </c>
      <c r="L259" s="46">
        <v>0</v>
      </c>
      <c r="M259" s="46">
        <v>7499.87</v>
      </c>
      <c r="N259" s="49" t="s">
        <v>188</v>
      </c>
      <c r="O259" s="14">
        <f t="shared" si="20"/>
        <v>45917.513981481483</v>
      </c>
      <c r="P259" s="19">
        <f t="shared" si="21"/>
        <v>45917.722314814819</v>
      </c>
      <c r="Q259" s="20" t="str">
        <f t="shared" si="22"/>
        <v>17/09/2025</v>
      </c>
      <c r="R259" s="13" t="str">
        <f t="shared" si="23"/>
        <v>17</v>
      </c>
      <c r="S259" s="13" t="str">
        <f t="shared" si="24"/>
        <v>Wed</v>
      </c>
    </row>
    <row r="260" spans="1:19" x14ac:dyDescent="0.25">
      <c r="A260" s="38">
        <v>45917.513993055552</v>
      </c>
      <c r="B260" s="39">
        <v>1430566352</v>
      </c>
      <c r="C260" s="40" t="s">
        <v>36</v>
      </c>
      <c r="D260" s="40" t="s">
        <v>37</v>
      </c>
      <c r="E260" s="40" t="s">
        <v>125</v>
      </c>
      <c r="F260" s="40" t="s">
        <v>38</v>
      </c>
      <c r="G260" s="41">
        <v>3669.12</v>
      </c>
      <c r="H260" s="39">
        <v>1460768662</v>
      </c>
      <c r="I260" s="42">
        <v>0</v>
      </c>
      <c r="J260" s="41">
        <v>0</v>
      </c>
      <c r="K260" s="41">
        <v>0</v>
      </c>
      <c r="L260" s="41">
        <v>0</v>
      </c>
      <c r="M260" s="41">
        <v>7499.87</v>
      </c>
      <c r="N260" s="48" t="s">
        <v>144</v>
      </c>
      <c r="O260" s="14">
        <f t="shared" si="20"/>
        <v>45917.513993055552</v>
      </c>
      <c r="P260" s="19">
        <f t="shared" si="21"/>
        <v>45917.722326388888</v>
      </c>
      <c r="Q260" s="20" t="str">
        <f t="shared" si="22"/>
        <v>17/09/2025</v>
      </c>
      <c r="R260" s="13" t="str">
        <f t="shared" si="23"/>
        <v>17</v>
      </c>
      <c r="S260" s="13" t="str">
        <f t="shared" si="24"/>
        <v>Wed</v>
      </c>
    </row>
    <row r="261" spans="1:19" x14ac:dyDescent="0.25">
      <c r="A261" s="43">
        <v>45917.516631944447</v>
      </c>
      <c r="B261" s="44">
        <v>1430567899</v>
      </c>
      <c r="C261" s="45" t="s">
        <v>36</v>
      </c>
      <c r="D261" s="45" t="s">
        <v>44</v>
      </c>
      <c r="E261" s="45" t="s">
        <v>127</v>
      </c>
      <c r="F261" s="45" t="s">
        <v>38</v>
      </c>
      <c r="G261" s="46">
        <v>3669.27</v>
      </c>
      <c r="H261" s="44">
        <v>1460770209</v>
      </c>
      <c r="I261" s="47">
        <v>0</v>
      </c>
      <c r="J261" s="46">
        <v>0</v>
      </c>
      <c r="K261" s="46">
        <v>0</v>
      </c>
      <c r="L261" s="46">
        <v>0.05</v>
      </c>
      <c r="M261" s="46">
        <v>7499.92</v>
      </c>
      <c r="N261" s="49" t="s">
        <v>253</v>
      </c>
      <c r="O261" s="14">
        <f t="shared" si="20"/>
        <v>45917.516631944447</v>
      </c>
      <c r="P261" s="19">
        <f t="shared" si="21"/>
        <v>45917.724965277783</v>
      </c>
      <c r="Q261" s="20" t="str">
        <f t="shared" si="22"/>
        <v>17/09/2025</v>
      </c>
      <c r="R261" s="13" t="str">
        <f t="shared" si="23"/>
        <v>17</v>
      </c>
      <c r="S261" s="13" t="str">
        <f t="shared" si="24"/>
        <v>Wed</v>
      </c>
    </row>
    <row r="262" spans="1:19" x14ac:dyDescent="0.25">
      <c r="A262" s="38">
        <v>45917.516631944447</v>
      </c>
      <c r="B262" s="39">
        <v>1430567900</v>
      </c>
      <c r="C262" s="40" t="s">
        <v>36</v>
      </c>
      <c r="D262" s="40" t="s">
        <v>44</v>
      </c>
      <c r="E262" s="40" t="s">
        <v>127</v>
      </c>
      <c r="F262" s="40" t="s">
        <v>38</v>
      </c>
      <c r="G262" s="41">
        <v>3669.27</v>
      </c>
      <c r="H262" s="39">
        <v>1460770210</v>
      </c>
      <c r="I262" s="42">
        <v>0</v>
      </c>
      <c r="J262" s="41">
        <v>0</v>
      </c>
      <c r="K262" s="41">
        <v>0</v>
      </c>
      <c r="L262" s="41">
        <v>0.15</v>
      </c>
      <c r="M262" s="41">
        <v>7500.07</v>
      </c>
      <c r="N262" s="48" t="s">
        <v>254</v>
      </c>
      <c r="O262" s="14">
        <f t="shared" si="20"/>
        <v>45917.516631944447</v>
      </c>
      <c r="P262" s="19">
        <f t="shared" si="21"/>
        <v>45917.724965277783</v>
      </c>
      <c r="Q262" s="20" t="str">
        <f t="shared" si="22"/>
        <v>17/09/2025</v>
      </c>
      <c r="R262" s="13" t="str">
        <f t="shared" si="23"/>
        <v>17</v>
      </c>
      <c r="S262" s="13" t="str">
        <f t="shared" si="24"/>
        <v>Wed</v>
      </c>
    </row>
    <row r="263" spans="1:19" x14ac:dyDescent="0.25">
      <c r="A263" s="43">
        <v>45917.516631944447</v>
      </c>
      <c r="B263" s="44">
        <v>1430567902</v>
      </c>
      <c r="C263" s="45" t="s">
        <v>36</v>
      </c>
      <c r="D263" s="45" t="s">
        <v>44</v>
      </c>
      <c r="E263" s="45" t="s">
        <v>127</v>
      </c>
      <c r="F263" s="45" t="s">
        <v>38</v>
      </c>
      <c r="G263" s="46">
        <v>3669.24</v>
      </c>
      <c r="H263" s="44">
        <v>1460770211</v>
      </c>
      <c r="I263" s="47">
        <v>0</v>
      </c>
      <c r="J263" s="46">
        <v>0</v>
      </c>
      <c r="K263" s="46">
        <v>0</v>
      </c>
      <c r="L263" s="46">
        <v>0.06</v>
      </c>
      <c r="M263" s="46">
        <v>7500.13</v>
      </c>
      <c r="N263" s="49" t="s">
        <v>255</v>
      </c>
      <c r="O263" s="14">
        <f t="shared" si="20"/>
        <v>45917.516631944447</v>
      </c>
      <c r="P263" s="19">
        <f t="shared" si="21"/>
        <v>45917.724965277783</v>
      </c>
      <c r="Q263" s="20" t="str">
        <f t="shared" si="22"/>
        <v>17/09/2025</v>
      </c>
      <c r="R263" s="13" t="str">
        <f t="shared" si="23"/>
        <v>17</v>
      </c>
      <c r="S263" s="13" t="str">
        <f t="shared" si="24"/>
        <v>Wed</v>
      </c>
    </row>
    <row r="264" spans="1:19" x14ac:dyDescent="0.25">
      <c r="A264" s="38">
        <v>45917.516643518517</v>
      </c>
      <c r="B264" s="39">
        <v>1430567916</v>
      </c>
      <c r="C264" s="40" t="s">
        <v>36</v>
      </c>
      <c r="D264" s="40" t="s">
        <v>37</v>
      </c>
      <c r="E264" s="40" t="s">
        <v>125</v>
      </c>
      <c r="F264" s="40" t="s">
        <v>38</v>
      </c>
      <c r="G264" s="41">
        <v>3669.39</v>
      </c>
      <c r="H264" s="39">
        <v>1460770225</v>
      </c>
      <c r="I264" s="42">
        <v>0</v>
      </c>
      <c r="J264" s="41">
        <v>0</v>
      </c>
      <c r="K264" s="41">
        <v>0</v>
      </c>
      <c r="L264" s="41">
        <v>0</v>
      </c>
      <c r="M264" s="41">
        <v>7500.13</v>
      </c>
      <c r="N264" s="48" t="s">
        <v>144</v>
      </c>
      <c r="O264" s="14">
        <f t="shared" si="20"/>
        <v>45917.516643518517</v>
      </c>
      <c r="P264" s="19">
        <f t="shared" si="21"/>
        <v>45917.724976851852</v>
      </c>
      <c r="Q264" s="20" t="str">
        <f t="shared" si="22"/>
        <v>17/09/2025</v>
      </c>
      <c r="R264" s="13" t="str">
        <f t="shared" si="23"/>
        <v>17</v>
      </c>
      <c r="S264" s="13" t="str">
        <f t="shared" si="24"/>
        <v>Wed</v>
      </c>
    </row>
    <row r="265" spans="1:19" x14ac:dyDescent="0.25">
      <c r="A265" s="43">
        <v>45917.516759259262</v>
      </c>
      <c r="B265" s="44">
        <v>1430568007</v>
      </c>
      <c r="C265" s="45" t="s">
        <v>36</v>
      </c>
      <c r="D265" s="45" t="s">
        <v>37</v>
      </c>
      <c r="E265" s="45" t="s">
        <v>125</v>
      </c>
      <c r="F265" s="45" t="s">
        <v>38</v>
      </c>
      <c r="G265" s="46">
        <v>3669.4</v>
      </c>
      <c r="H265" s="44">
        <v>1460770320</v>
      </c>
      <c r="I265" s="47">
        <v>0</v>
      </c>
      <c r="J265" s="46">
        <v>0</v>
      </c>
      <c r="K265" s="46">
        <v>0</v>
      </c>
      <c r="L265" s="46">
        <v>0</v>
      </c>
      <c r="M265" s="46">
        <v>7500.13</v>
      </c>
      <c r="N265" s="49" t="s">
        <v>188</v>
      </c>
      <c r="O265" s="14">
        <f t="shared" si="20"/>
        <v>45917.516759259262</v>
      </c>
      <c r="P265" s="19">
        <f t="shared" si="21"/>
        <v>45917.725092592598</v>
      </c>
      <c r="Q265" s="20" t="str">
        <f t="shared" si="22"/>
        <v>17/09/2025</v>
      </c>
      <c r="R265" s="13" t="str">
        <f t="shared" si="23"/>
        <v>17</v>
      </c>
      <c r="S265" s="13" t="str">
        <f t="shared" si="24"/>
        <v>Wed</v>
      </c>
    </row>
    <row r="266" spans="1:19" x14ac:dyDescent="0.25">
      <c r="A266" s="38">
        <v>45917.516759259262</v>
      </c>
      <c r="B266" s="39">
        <v>1430568008</v>
      </c>
      <c r="C266" s="40" t="s">
        <v>36</v>
      </c>
      <c r="D266" s="40" t="s">
        <v>37</v>
      </c>
      <c r="E266" s="40" t="s">
        <v>125</v>
      </c>
      <c r="F266" s="40" t="s">
        <v>38</v>
      </c>
      <c r="G266" s="41">
        <v>3669.39</v>
      </c>
      <c r="H266" s="39">
        <v>1460770321</v>
      </c>
      <c r="I266" s="42">
        <v>0</v>
      </c>
      <c r="J266" s="41">
        <v>0</v>
      </c>
      <c r="K266" s="41">
        <v>0</v>
      </c>
      <c r="L266" s="41">
        <v>0</v>
      </c>
      <c r="M266" s="41">
        <v>7500.13</v>
      </c>
      <c r="N266" s="48" t="s">
        <v>143</v>
      </c>
      <c r="O266" s="14">
        <f t="shared" si="20"/>
        <v>45917.516759259262</v>
      </c>
      <c r="P266" s="19">
        <f t="shared" si="21"/>
        <v>45917.725092592598</v>
      </c>
      <c r="Q266" s="20" t="str">
        <f t="shared" si="22"/>
        <v>17/09/2025</v>
      </c>
      <c r="R266" s="13" t="str">
        <f t="shared" si="23"/>
        <v>17</v>
      </c>
      <c r="S266" s="13" t="str">
        <f t="shared" si="24"/>
        <v>Wed</v>
      </c>
    </row>
    <row r="267" spans="1:19" x14ac:dyDescent="0.25">
      <c r="A267" s="43">
        <v>45917.522962962961</v>
      </c>
      <c r="B267" s="44">
        <v>1430571384</v>
      </c>
      <c r="C267" s="45" t="s">
        <v>36</v>
      </c>
      <c r="D267" s="45" t="s">
        <v>44</v>
      </c>
      <c r="E267" s="45" t="s">
        <v>127</v>
      </c>
      <c r="F267" s="45" t="s">
        <v>38</v>
      </c>
      <c r="G267" s="46">
        <v>3667.89</v>
      </c>
      <c r="H267" s="44">
        <v>1460773772</v>
      </c>
      <c r="I267" s="47">
        <v>0</v>
      </c>
      <c r="J267" s="46">
        <v>0</v>
      </c>
      <c r="K267" s="46">
        <v>0</v>
      </c>
      <c r="L267" s="46">
        <v>-1.5</v>
      </c>
      <c r="M267" s="46">
        <v>7498.63</v>
      </c>
      <c r="N267" s="49" t="s">
        <v>256</v>
      </c>
      <c r="O267" s="14">
        <f t="shared" si="20"/>
        <v>45917.522962962961</v>
      </c>
      <c r="P267" s="19">
        <f t="shared" si="21"/>
        <v>45917.731296296297</v>
      </c>
      <c r="Q267" s="20" t="str">
        <f t="shared" si="22"/>
        <v>17/09/2025</v>
      </c>
      <c r="R267" s="13" t="str">
        <f t="shared" si="23"/>
        <v>17</v>
      </c>
      <c r="S267" s="13" t="str">
        <f t="shared" si="24"/>
        <v>Wed</v>
      </c>
    </row>
    <row r="268" spans="1:19" x14ac:dyDescent="0.25">
      <c r="A268" s="38">
        <v>45917.545590277776</v>
      </c>
      <c r="B268" s="39">
        <v>1430580658</v>
      </c>
      <c r="C268" s="40" t="s">
        <v>36</v>
      </c>
      <c r="D268" s="40" t="s">
        <v>44</v>
      </c>
      <c r="E268" s="40" t="s">
        <v>127</v>
      </c>
      <c r="F268" s="40" t="s">
        <v>38</v>
      </c>
      <c r="G268" s="41">
        <v>3666.89</v>
      </c>
      <c r="H268" s="39">
        <v>1460783079</v>
      </c>
      <c r="I268" s="42">
        <v>0</v>
      </c>
      <c r="J268" s="41">
        <v>0</v>
      </c>
      <c r="K268" s="41">
        <v>0</v>
      </c>
      <c r="L268" s="41">
        <v>-2.5099999999999998</v>
      </c>
      <c r="M268" s="41">
        <v>7496.12</v>
      </c>
      <c r="N268" s="48" t="s">
        <v>257</v>
      </c>
      <c r="O268" s="14">
        <f t="shared" si="20"/>
        <v>45917.545590277776</v>
      </c>
      <c r="P268" s="19">
        <f t="shared" si="21"/>
        <v>45917.753923611112</v>
      </c>
      <c r="Q268" s="20" t="str">
        <f t="shared" si="22"/>
        <v>17/09/2025</v>
      </c>
      <c r="R268" s="13" t="str">
        <f t="shared" si="23"/>
        <v>18</v>
      </c>
      <c r="S268" s="13" t="str">
        <f t="shared" si="24"/>
        <v>Wed</v>
      </c>
    </row>
    <row r="269" spans="1:19" x14ac:dyDescent="0.25">
      <c r="A269" s="43">
        <v>45917.545717592591</v>
      </c>
      <c r="B269" s="44">
        <v>1430580882</v>
      </c>
      <c r="C269" s="45" t="s">
        <v>36</v>
      </c>
      <c r="D269" s="45" t="s">
        <v>44</v>
      </c>
      <c r="E269" s="45" t="s">
        <v>127</v>
      </c>
      <c r="F269" s="45" t="s">
        <v>38</v>
      </c>
      <c r="G269" s="46">
        <v>3666.34</v>
      </c>
      <c r="H269" s="44">
        <v>1460783295</v>
      </c>
      <c r="I269" s="47">
        <v>0</v>
      </c>
      <c r="J269" s="46">
        <v>0</v>
      </c>
      <c r="K269" s="46">
        <v>0</v>
      </c>
      <c r="L269" s="46">
        <v>-3.05</v>
      </c>
      <c r="M269" s="46">
        <v>7493.07</v>
      </c>
      <c r="N269" s="49" t="s">
        <v>258</v>
      </c>
      <c r="O269" s="14">
        <f t="shared" si="20"/>
        <v>45917.545717592591</v>
      </c>
      <c r="P269" s="19">
        <f t="shared" si="21"/>
        <v>45917.754050925927</v>
      </c>
      <c r="Q269" s="20" t="str">
        <f t="shared" si="22"/>
        <v>17/09/2025</v>
      </c>
      <c r="R269" s="13" t="str">
        <f t="shared" si="23"/>
        <v>18</v>
      </c>
      <c r="S269" s="13" t="str">
        <f t="shared" si="24"/>
        <v>Wed</v>
      </c>
    </row>
    <row r="270" spans="1:19" x14ac:dyDescent="0.25">
      <c r="A270" s="38">
        <v>45917.551249999997</v>
      </c>
      <c r="B270" s="39">
        <v>1430589140</v>
      </c>
      <c r="C270" s="40" t="s">
        <v>36</v>
      </c>
      <c r="D270" s="40" t="s">
        <v>44</v>
      </c>
      <c r="E270" s="40" t="s">
        <v>125</v>
      </c>
      <c r="F270" s="40" t="s">
        <v>38</v>
      </c>
      <c r="G270" s="41">
        <v>3663.91</v>
      </c>
      <c r="H270" s="39">
        <v>1460791387</v>
      </c>
      <c r="I270" s="42">
        <v>0</v>
      </c>
      <c r="J270" s="41">
        <v>0</v>
      </c>
      <c r="K270" s="41">
        <v>0</v>
      </c>
      <c r="L270" s="41">
        <v>0</v>
      </c>
      <c r="M270" s="41">
        <v>7493.07</v>
      </c>
      <c r="N270" s="48" t="s">
        <v>188</v>
      </c>
      <c r="O270" s="14">
        <f t="shared" si="20"/>
        <v>45917.551249999997</v>
      </c>
      <c r="P270" s="19">
        <f t="shared" si="21"/>
        <v>45917.759583333333</v>
      </c>
      <c r="Q270" s="20" t="str">
        <f t="shared" si="22"/>
        <v>17/09/2025</v>
      </c>
      <c r="R270" s="13" t="str">
        <f t="shared" si="23"/>
        <v>18</v>
      </c>
      <c r="S270" s="13" t="str">
        <f t="shared" si="24"/>
        <v>Wed</v>
      </c>
    </row>
    <row r="271" spans="1:19" x14ac:dyDescent="0.25">
      <c r="A271" s="43">
        <v>45917.551249999997</v>
      </c>
      <c r="B271" s="44">
        <v>1430589150</v>
      </c>
      <c r="C271" s="45" t="s">
        <v>36</v>
      </c>
      <c r="D271" s="45" t="s">
        <v>44</v>
      </c>
      <c r="E271" s="45" t="s">
        <v>125</v>
      </c>
      <c r="F271" s="45" t="s">
        <v>38</v>
      </c>
      <c r="G271" s="46">
        <v>3663.83</v>
      </c>
      <c r="H271" s="44">
        <v>1460791397</v>
      </c>
      <c r="I271" s="47">
        <v>0</v>
      </c>
      <c r="J271" s="46">
        <v>0</v>
      </c>
      <c r="K271" s="46">
        <v>0</v>
      </c>
      <c r="L271" s="46">
        <v>0</v>
      </c>
      <c r="M271" s="46">
        <v>7493.07</v>
      </c>
      <c r="N271" s="49" t="s">
        <v>143</v>
      </c>
      <c r="O271" s="14">
        <f t="shared" si="20"/>
        <v>45917.551249999997</v>
      </c>
      <c r="P271" s="19">
        <f t="shared" si="21"/>
        <v>45917.759583333333</v>
      </c>
      <c r="Q271" s="20" t="str">
        <f t="shared" si="22"/>
        <v>17/09/2025</v>
      </c>
      <c r="R271" s="13" t="str">
        <f t="shared" si="23"/>
        <v>18</v>
      </c>
      <c r="S271" s="13" t="str">
        <f t="shared" si="24"/>
        <v>Wed</v>
      </c>
    </row>
    <row r="272" spans="1:19" x14ac:dyDescent="0.25">
      <c r="A272" s="38">
        <v>45917.552384259259</v>
      </c>
      <c r="B272" s="39">
        <v>1430591126</v>
      </c>
      <c r="C272" s="40" t="s">
        <v>36</v>
      </c>
      <c r="D272" s="40" t="s">
        <v>37</v>
      </c>
      <c r="E272" s="40" t="s">
        <v>127</v>
      </c>
      <c r="F272" s="40" t="s">
        <v>38</v>
      </c>
      <c r="G272" s="41">
        <v>3666.51</v>
      </c>
      <c r="H272" s="39">
        <v>1460793376</v>
      </c>
      <c r="I272" s="42">
        <v>0</v>
      </c>
      <c r="J272" s="41">
        <v>0</v>
      </c>
      <c r="K272" s="41">
        <v>0</v>
      </c>
      <c r="L272" s="41">
        <v>-2.6</v>
      </c>
      <c r="M272" s="41">
        <v>7490.47</v>
      </c>
      <c r="N272" s="48" t="s">
        <v>259</v>
      </c>
      <c r="O272" s="14">
        <f t="shared" si="20"/>
        <v>45917.552384259259</v>
      </c>
      <c r="P272" s="19">
        <f t="shared" si="21"/>
        <v>45917.760717592595</v>
      </c>
      <c r="Q272" s="20" t="str">
        <f t="shared" si="22"/>
        <v>17/09/2025</v>
      </c>
      <c r="R272" s="13" t="str">
        <f t="shared" si="23"/>
        <v>18</v>
      </c>
      <c r="S272" s="13" t="str">
        <f t="shared" si="24"/>
        <v>Wed</v>
      </c>
    </row>
    <row r="273" spans="1:19" x14ac:dyDescent="0.25">
      <c r="A273" s="43">
        <v>45917.552534722221</v>
      </c>
      <c r="B273" s="44">
        <v>1430591276</v>
      </c>
      <c r="C273" s="45" t="s">
        <v>36</v>
      </c>
      <c r="D273" s="45" t="s">
        <v>37</v>
      </c>
      <c r="E273" s="45" t="s">
        <v>127</v>
      </c>
      <c r="F273" s="45" t="s">
        <v>38</v>
      </c>
      <c r="G273" s="46">
        <v>3666.91</v>
      </c>
      <c r="H273" s="44">
        <v>1460793527</v>
      </c>
      <c r="I273" s="47">
        <v>0</v>
      </c>
      <c r="J273" s="46">
        <v>0</v>
      </c>
      <c r="K273" s="46">
        <v>0</v>
      </c>
      <c r="L273" s="46">
        <v>-3.08</v>
      </c>
      <c r="M273" s="46">
        <v>7487.39</v>
      </c>
      <c r="N273" s="49" t="s">
        <v>252</v>
      </c>
      <c r="O273" s="14">
        <f t="shared" si="20"/>
        <v>45917.552534722221</v>
      </c>
      <c r="P273" s="19">
        <f t="shared" si="21"/>
        <v>45917.760868055557</v>
      </c>
      <c r="Q273" s="20" t="str">
        <f t="shared" si="22"/>
        <v>17/09/2025</v>
      </c>
      <c r="R273" s="13" t="str">
        <f t="shared" si="23"/>
        <v>18</v>
      </c>
      <c r="S273" s="13" t="str">
        <f t="shared" si="24"/>
        <v>Wed</v>
      </c>
    </row>
    <row r="274" spans="1:19" x14ac:dyDescent="0.25">
      <c r="A274" s="38">
        <v>45917.566759259258</v>
      </c>
      <c r="B274" s="39">
        <v>1430597287</v>
      </c>
      <c r="C274" s="40" t="s">
        <v>36</v>
      </c>
      <c r="D274" s="40" t="s">
        <v>44</v>
      </c>
      <c r="E274" s="40" t="s">
        <v>125</v>
      </c>
      <c r="F274" s="40" t="s">
        <v>38</v>
      </c>
      <c r="G274" s="41">
        <v>3665.37</v>
      </c>
      <c r="H274" s="39">
        <v>1460799779</v>
      </c>
      <c r="I274" s="42">
        <v>0</v>
      </c>
      <c r="J274" s="41">
        <v>0</v>
      </c>
      <c r="K274" s="41">
        <v>0</v>
      </c>
      <c r="L274" s="41">
        <v>0</v>
      </c>
      <c r="M274" s="41">
        <v>7487.39</v>
      </c>
      <c r="N274" s="48" t="s">
        <v>188</v>
      </c>
      <c r="O274" s="14">
        <f t="shared" si="20"/>
        <v>45917.566759259258</v>
      </c>
      <c r="P274" s="19">
        <f t="shared" si="21"/>
        <v>45917.775092592594</v>
      </c>
      <c r="Q274" s="20" t="str">
        <f t="shared" si="22"/>
        <v>17/09/2025</v>
      </c>
      <c r="R274" s="13" t="str">
        <f t="shared" si="23"/>
        <v>18</v>
      </c>
      <c r="S274" s="13" t="str">
        <f t="shared" si="24"/>
        <v>Wed</v>
      </c>
    </row>
    <row r="275" spans="1:19" x14ac:dyDescent="0.25">
      <c r="A275" s="43">
        <v>45917.566759259258</v>
      </c>
      <c r="B275" s="44">
        <v>1430597288</v>
      </c>
      <c r="C275" s="45" t="s">
        <v>36</v>
      </c>
      <c r="D275" s="45" t="s">
        <v>44</v>
      </c>
      <c r="E275" s="45" t="s">
        <v>125</v>
      </c>
      <c r="F275" s="45" t="s">
        <v>38</v>
      </c>
      <c r="G275" s="46">
        <v>3665.37</v>
      </c>
      <c r="H275" s="44">
        <v>1460799780</v>
      </c>
      <c r="I275" s="47">
        <v>0</v>
      </c>
      <c r="J275" s="46">
        <v>0</v>
      </c>
      <c r="K275" s="46">
        <v>0</v>
      </c>
      <c r="L275" s="46">
        <v>0</v>
      </c>
      <c r="M275" s="46">
        <v>7487.39</v>
      </c>
      <c r="N275" s="49" t="s">
        <v>143</v>
      </c>
      <c r="O275" s="14">
        <f t="shared" si="20"/>
        <v>45917.566759259258</v>
      </c>
      <c r="P275" s="19">
        <f t="shared" si="21"/>
        <v>45917.775092592594</v>
      </c>
      <c r="Q275" s="20" t="str">
        <f t="shared" si="22"/>
        <v>17/09/2025</v>
      </c>
      <c r="R275" s="13" t="str">
        <f t="shared" si="23"/>
        <v>18</v>
      </c>
      <c r="S275" s="13" t="str">
        <f t="shared" si="24"/>
        <v>Wed</v>
      </c>
    </row>
    <row r="276" spans="1:19" x14ac:dyDescent="0.25">
      <c r="A276" s="38">
        <v>45917.576469907406</v>
      </c>
      <c r="B276" s="39">
        <v>1430601038</v>
      </c>
      <c r="C276" s="40" t="s">
        <v>36</v>
      </c>
      <c r="D276" s="40" t="s">
        <v>37</v>
      </c>
      <c r="E276" s="40" t="s">
        <v>127</v>
      </c>
      <c r="F276" s="40" t="s">
        <v>38</v>
      </c>
      <c r="G276" s="41">
        <v>3662.35</v>
      </c>
      <c r="H276" s="39">
        <v>1460803506</v>
      </c>
      <c r="I276" s="42">
        <v>0</v>
      </c>
      <c r="J276" s="41">
        <v>0</v>
      </c>
      <c r="K276" s="41">
        <v>0</v>
      </c>
      <c r="L276" s="41">
        <v>3.02</v>
      </c>
      <c r="M276" s="41">
        <v>7490.41</v>
      </c>
      <c r="N276" s="48" t="s">
        <v>260</v>
      </c>
      <c r="O276" s="14">
        <f t="shared" si="20"/>
        <v>45917.576469907406</v>
      </c>
      <c r="P276" s="19">
        <f t="shared" si="21"/>
        <v>45917.784803240742</v>
      </c>
      <c r="Q276" s="20" t="str">
        <f t="shared" si="22"/>
        <v>17/09/2025</v>
      </c>
      <c r="R276" s="13" t="str">
        <f t="shared" si="23"/>
        <v>18</v>
      </c>
      <c r="S276" s="13" t="str">
        <f t="shared" si="24"/>
        <v>Wed</v>
      </c>
    </row>
    <row r="277" spans="1:19" x14ac:dyDescent="0.25">
      <c r="A277" s="43">
        <v>45917.576469907406</v>
      </c>
      <c r="B277" s="44">
        <v>1430601039</v>
      </c>
      <c r="C277" s="45" t="s">
        <v>36</v>
      </c>
      <c r="D277" s="45" t="s">
        <v>37</v>
      </c>
      <c r="E277" s="45" t="s">
        <v>127</v>
      </c>
      <c r="F277" s="45" t="s">
        <v>38</v>
      </c>
      <c r="G277" s="46">
        <v>3662.35</v>
      </c>
      <c r="H277" s="44">
        <v>1460803507</v>
      </c>
      <c r="I277" s="47">
        <v>0</v>
      </c>
      <c r="J277" s="46">
        <v>0</v>
      </c>
      <c r="K277" s="46">
        <v>0</v>
      </c>
      <c r="L277" s="46">
        <v>3.02</v>
      </c>
      <c r="M277" s="46">
        <v>7493.43</v>
      </c>
      <c r="N277" s="49" t="s">
        <v>260</v>
      </c>
      <c r="O277" s="14">
        <f t="shared" si="20"/>
        <v>45917.576469907406</v>
      </c>
      <c r="P277" s="19">
        <f t="shared" si="21"/>
        <v>45917.784803240742</v>
      </c>
      <c r="Q277" s="20" t="str">
        <f t="shared" si="22"/>
        <v>17/09/2025</v>
      </c>
      <c r="R277" s="13" t="str">
        <f t="shared" si="23"/>
        <v>18</v>
      </c>
      <c r="S277" s="13" t="str">
        <f t="shared" si="24"/>
        <v>Wed</v>
      </c>
    </row>
    <row r="278" spans="1:19" x14ac:dyDescent="0.25">
      <c r="A278" s="38">
        <v>45917.577986111108</v>
      </c>
      <c r="B278" s="39">
        <v>1430603009</v>
      </c>
      <c r="C278" s="40" t="s">
        <v>36</v>
      </c>
      <c r="D278" s="40" t="s">
        <v>44</v>
      </c>
      <c r="E278" s="40" t="s">
        <v>125</v>
      </c>
      <c r="F278" s="40" t="s">
        <v>38</v>
      </c>
      <c r="G278" s="41">
        <v>3663.3</v>
      </c>
      <c r="H278" s="39">
        <v>1460805464</v>
      </c>
      <c r="I278" s="42">
        <v>0</v>
      </c>
      <c r="J278" s="41">
        <v>0</v>
      </c>
      <c r="K278" s="41">
        <v>0</v>
      </c>
      <c r="L278" s="41">
        <v>0</v>
      </c>
      <c r="M278" s="41">
        <v>7493.43</v>
      </c>
      <c r="N278" s="48" t="s">
        <v>261</v>
      </c>
      <c r="O278" s="14">
        <f t="shared" si="20"/>
        <v>45917.577986111108</v>
      </c>
      <c r="P278" s="19">
        <f t="shared" si="21"/>
        <v>45917.786319444444</v>
      </c>
      <c r="Q278" s="20" t="str">
        <f t="shared" si="22"/>
        <v>17/09/2025</v>
      </c>
      <c r="R278" s="13" t="str">
        <f t="shared" si="23"/>
        <v>18</v>
      </c>
      <c r="S278" s="13" t="str">
        <f t="shared" si="24"/>
        <v>Wed</v>
      </c>
    </row>
    <row r="279" spans="1:19" x14ac:dyDescent="0.25">
      <c r="A279" s="43">
        <v>45917.577986111108</v>
      </c>
      <c r="B279" s="44">
        <v>1430603011</v>
      </c>
      <c r="C279" s="45" t="s">
        <v>36</v>
      </c>
      <c r="D279" s="45" t="s">
        <v>44</v>
      </c>
      <c r="E279" s="45" t="s">
        <v>125</v>
      </c>
      <c r="F279" s="45" t="s">
        <v>38</v>
      </c>
      <c r="G279" s="46">
        <v>3663.06</v>
      </c>
      <c r="H279" s="44">
        <v>1460805466</v>
      </c>
      <c r="I279" s="47">
        <v>0</v>
      </c>
      <c r="J279" s="46">
        <v>0</v>
      </c>
      <c r="K279" s="46">
        <v>0</v>
      </c>
      <c r="L279" s="46">
        <v>0</v>
      </c>
      <c r="M279" s="46">
        <v>7493.43</v>
      </c>
      <c r="N279" s="49" t="s">
        <v>188</v>
      </c>
      <c r="O279" s="14">
        <f t="shared" si="20"/>
        <v>45917.577986111108</v>
      </c>
      <c r="P279" s="19">
        <f t="shared" si="21"/>
        <v>45917.786319444444</v>
      </c>
      <c r="Q279" s="20" t="str">
        <f t="shared" si="22"/>
        <v>17/09/2025</v>
      </c>
      <c r="R279" s="13" t="str">
        <f t="shared" si="23"/>
        <v>18</v>
      </c>
      <c r="S279" s="13" t="str">
        <f t="shared" si="24"/>
        <v>Wed</v>
      </c>
    </row>
    <row r="280" spans="1:19" x14ac:dyDescent="0.25">
      <c r="A280" s="38">
        <v>45917.577986111108</v>
      </c>
      <c r="B280" s="39">
        <v>1430603015</v>
      </c>
      <c r="C280" s="40" t="s">
        <v>36</v>
      </c>
      <c r="D280" s="40" t="s">
        <v>44</v>
      </c>
      <c r="E280" s="40" t="s">
        <v>125</v>
      </c>
      <c r="F280" s="40" t="s">
        <v>38</v>
      </c>
      <c r="G280" s="41">
        <v>3662.98</v>
      </c>
      <c r="H280" s="39">
        <v>1460805470</v>
      </c>
      <c r="I280" s="42">
        <v>0</v>
      </c>
      <c r="J280" s="41">
        <v>0</v>
      </c>
      <c r="K280" s="41">
        <v>0</v>
      </c>
      <c r="L280" s="41">
        <v>0</v>
      </c>
      <c r="M280" s="41">
        <v>7493.43</v>
      </c>
      <c r="N280" s="48" t="s">
        <v>143</v>
      </c>
      <c r="O280" s="14">
        <f t="shared" si="20"/>
        <v>45917.577986111108</v>
      </c>
      <c r="P280" s="19">
        <f t="shared" si="21"/>
        <v>45917.786319444444</v>
      </c>
      <c r="Q280" s="20" t="str">
        <f t="shared" si="22"/>
        <v>17/09/2025</v>
      </c>
      <c r="R280" s="13" t="str">
        <f t="shared" si="23"/>
        <v>18</v>
      </c>
      <c r="S280" s="13" t="str">
        <f t="shared" si="24"/>
        <v>Wed</v>
      </c>
    </row>
    <row r="281" spans="1:19" x14ac:dyDescent="0.25">
      <c r="A281" s="43">
        <v>45917.581817129627</v>
      </c>
      <c r="B281" s="44">
        <v>1430605409</v>
      </c>
      <c r="C281" s="45" t="s">
        <v>36</v>
      </c>
      <c r="D281" s="45" t="s">
        <v>37</v>
      </c>
      <c r="E281" s="45" t="s">
        <v>127</v>
      </c>
      <c r="F281" s="45" t="s">
        <v>38</v>
      </c>
      <c r="G281" s="46">
        <v>3662.38</v>
      </c>
      <c r="H281" s="44">
        <v>1460807917</v>
      </c>
      <c r="I281" s="47">
        <v>0</v>
      </c>
      <c r="J281" s="46">
        <v>0</v>
      </c>
      <c r="K281" s="46">
        <v>0</v>
      </c>
      <c r="L281" s="46">
        <v>0.92</v>
      </c>
      <c r="M281" s="46">
        <v>7494.35</v>
      </c>
      <c r="N281" s="49" t="s">
        <v>262</v>
      </c>
      <c r="O281" s="14">
        <f t="shared" si="20"/>
        <v>45917.581817129627</v>
      </c>
      <c r="P281" s="19">
        <f t="shared" si="21"/>
        <v>45917.790150462963</v>
      </c>
      <c r="Q281" s="20" t="str">
        <f t="shared" si="22"/>
        <v>17/09/2025</v>
      </c>
      <c r="R281" s="13" t="str">
        <f t="shared" si="23"/>
        <v>18</v>
      </c>
      <c r="S281" s="13" t="str">
        <f t="shared" si="24"/>
        <v>Wed</v>
      </c>
    </row>
    <row r="282" spans="1:19" x14ac:dyDescent="0.25">
      <c r="A282" s="38">
        <v>45917.581817129627</v>
      </c>
      <c r="B282" s="39">
        <v>1430605410</v>
      </c>
      <c r="C282" s="40" t="s">
        <v>36</v>
      </c>
      <c r="D282" s="40" t="s">
        <v>37</v>
      </c>
      <c r="E282" s="40" t="s">
        <v>127</v>
      </c>
      <c r="F282" s="40" t="s">
        <v>38</v>
      </c>
      <c r="G282" s="41">
        <v>3662.38</v>
      </c>
      <c r="H282" s="39">
        <v>1460807918</v>
      </c>
      <c r="I282" s="42">
        <v>0</v>
      </c>
      <c r="J282" s="41">
        <v>0</v>
      </c>
      <c r="K282" s="41">
        <v>0</v>
      </c>
      <c r="L282" s="41">
        <v>0.68</v>
      </c>
      <c r="M282" s="41">
        <v>7495.03</v>
      </c>
      <c r="N282" s="48" t="s">
        <v>262</v>
      </c>
      <c r="O282" s="14">
        <f t="shared" si="20"/>
        <v>45917.581817129627</v>
      </c>
      <c r="P282" s="19">
        <f t="shared" si="21"/>
        <v>45917.790150462963</v>
      </c>
      <c r="Q282" s="20" t="str">
        <f t="shared" si="22"/>
        <v>17/09/2025</v>
      </c>
      <c r="R282" s="13" t="str">
        <f t="shared" si="23"/>
        <v>18</v>
      </c>
      <c r="S282" s="13" t="str">
        <f t="shared" si="24"/>
        <v>Wed</v>
      </c>
    </row>
    <row r="283" spans="1:19" x14ac:dyDescent="0.25">
      <c r="A283" s="43">
        <v>45917.581817129627</v>
      </c>
      <c r="B283" s="44">
        <v>1430605411</v>
      </c>
      <c r="C283" s="45" t="s">
        <v>36</v>
      </c>
      <c r="D283" s="45" t="s">
        <v>37</v>
      </c>
      <c r="E283" s="45" t="s">
        <v>127</v>
      </c>
      <c r="F283" s="45" t="s">
        <v>38</v>
      </c>
      <c r="G283" s="46">
        <v>3662.38</v>
      </c>
      <c r="H283" s="44">
        <v>1460807919</v>
      </c>
      <c r="I283" s="47">
        <v>0</v>
      </c>
      <c r="J283" s="46">
        <v>0</v>
      </c>
      <c r="K283" s="46">
        <v>0</v>
      </c>
      <c r="L283" s="46">
        <v>0.6</v>
      </c>
      <c r="M283" s="46">
        <v>7495.63</v>
      </c>
      <c r="N283" s="49" t="s">
        <v>262</v>
      </c>
      <c r="O283" s="14">
        <f t="shared" si="20"/>
        <v>45917.581817129627</v>
      </c>
      <c r="P283" s="19">
        <f t="shared" si="21"/>
        <v>45917.790150462963</v>
      </c>
      <c r="Q283" s="20" t="str">
        <f t="shared" si="22"/>
        <v>17/09/2025</v>
      </c>
      <c r="R283" s="13" t="str">
        <f t="shared" si="23"/>
        <v>18</v>
      </c>
      <c r="S283" s="13" t="str">
        <f t="shared" si="24"/>
        <v>Wed</v>
      </c>
    </row>
    <row r="284" spans="1:19" x14ac:dyDescent="0.25">
      <c r="A284" s="38">
        <v>45917.582962962966</v>
      </c>
      <c r="B284" s="39">
        <v>1430606108</v>
      </c>
      <c r="C284" s="40" t="s">
        <v>36</v>
      </c>
      <c r="D284" s="40" t="s">
        <v>44</v>
      </c>
      <c r="E284" s="40" t="s">
        <v>125</v>
      </c>
      <c r="F284" s="40" t="s">
        <v>38</v>
      </c>
      <c r="G284" s="41">
        <v>3661.72</v>
      </c>
      <c r="H284" s="39">
        <v>1460808619</v>
      </c>
      <c r="I284" s="42">
        <v>0</v>
      </c>
      <c r="J284" s="41">
        <v>0</v>
      </c>
      <c r="K284" s="41">
        <v>0</v>
      </c>
      <c r="L284" s="41">
        <v>0</v>
      </c>
      <c r="M284" s="41">
        <v>7495.63</v>
      </c>
      <c r="N284" s="48" t="s">
        <v>143</v>
      </c>
      <c r="O284" s="14">
        <f t="shared" si="20"/>
        <v>45917.582962962966</v>
      </c>
      <c r="P284" s="19">
        <f t="shared" si="21"/>
        <v>45917.791296296302</v>
      </c>
      <c r="Q284" s="20" t="str">
        <f t="shared" si="22"/>
        <v>17/09/2025</v>
      </c>
      <c r="R284" s="13" t="str">
        <f t="shared" si="23"/>
        <v>18</v>
      </c>
      <c r="S284" s="13" t="str">
        <f t="shared" si="24"/>
        <v>Wed</v>
      </c>
    </row>
    <row r="285" spans="1:19" x14ac:dyDescent="0.25">
      <c r="A285" s="43">
        <v>45917.582962962966</v>
      </c>
      <c r="B285" s="44">
        <v>1430606110</v>
      </c>
      <c r="C285" s="45" t="s">
        <v>36</v>
      </c>
      <c r="D285" s="45" t="s">
        <v>44</v>
      </c>
      <c r="E285" s="45" t="s">
        <v>125</v>
      </c>
      <c r="F285" s="45" t="s">
        <v>38</v>
      </c>
      <c r="G285" s="46">
        <v>3661.87</v>
      </c>
      <c r="H285" s="44">
        <v>1460808621</v>
      </c>
      <c r="I285" s="47">
        <v>0</v>
      </c>
      <c r="J285" s="46">
        <v>0</v>
      </c>
      <c r="K285" s="46">
        <v>0</v>
      </c>
      <c r="L285" s="46">
        <v>0</v>
      </c>
      <c r="M285" s="46">
        <v>7495.63</v>
      </c>
      <c r="N285" s="49" t="s">
        <v>261</v>
      </c>
      <c r="O285" s="14">
        <f t="shared" si="20"/>
        <v>45917.582962962966</v>
      </c>
      <c r="P285" s="19">
        <f t="shared" si="21"/>
        <v>45917.791296296302</v>
      </c>
      <c r="Q285" s="20" t="str">
        <f t="shared" si="22"/>
        <v>17/09/2025</v>
      </c>
      <c r="R285" s="13" t="str">
        <f t="shared" si="23"/>
        <v>18</v>
      </c>
      <c r="S285" s="13" t="str">
        <f t="shared" si="24"/>
        <v>Wed</v>
      </c>
    </row>
    <row r="286" spans="1:19" x14ac:dyDescent="0.25">
      <c r="A286" s="38">
        <v>45917.582962962966</v>
      </c>
      <c r="B286" s="39">
        <v>1430606113</v>
      </c>
      <c r="C286" s="40" t="s">
        <v>36</v>
      </c>
      <c r="D286" s="40" t="s">
        <v>44</v>
      </c>
      <c r="E286" s="40" t="s">
        <v>125</v>
      </c>
      <c r="F286" s="40" t="s">
        <v>38</v>
      </c>
      <c r="G286" s="41">
        <v>3661.9</v>
      </c>
      <c r="H286" s="39">
        <v>1460808624</v>
      </c>
      <c r="I286" s="42">
        <v>0</v>
      </c>
      <c r="J286" s="41">
        <v>0</v>
      </c>
      <c r="K286" s="41">
        <v>0</v>
      </c>
      <c r="L286" s="41">
        <v>0</v>
      </c>
      <c r="M286" s="41">
        <v>7495.63</v>
      </c>
      <c r="N286" s="48" t="s">
        <v>188</v>
      </c>
      <c r="O286" s="14">
        <f t="shared" si="20"/>
        <v>45917.582962962966</v>
      </c>
      <c r="P286" s="19">
        <f t="shared" si="21"/>
        <v>45917.791296296302</v>
      </c>
      <c r="Q286" s="20" t="str">
        <f t="shared" si="22"/>
        <v>17/09/2025</v>
      </c>
      <c r="R286" s="13" t="str">
        <f t="shared" si="23"/>
        <v>18</v>
      </c>
      <c r="S286" s="13" t="str">
        <f t="shared" si="24"/>
        <v>Wed</v>
      </c>
    </row>
    <row r="287" spans="1:19" x14ac:dyDescent="0.25">
      <c r="A287" s="43">
        <v>45917.585428240738</v>
      </c>
      <c r="B287" s="44">
        <v>1430608276</v>
      </c>
      <c r="C287" s="45" t="s">
        <v>36</v>
      </c>
      <c r="D287" s="45" t="s">
        <v>37</v>
      </c>
      <c r="E287" s="45" t="s">
        <v>127</v>
      </c>
      <c r="F287" s="45" t="s">
        <v>38</v>
      </c>
      <c r="G287" s="46">
        <v>3661.47</v>
      </c>
      <c r="H287" s="44">
        <v>1460810855</v>
      </c>
      <c r="I287" s="47">
        <v>0</v>
      </c>
      <c r="J287" s="46">
        <v>0</v>
      </c>
      <c r="K287" s="46">
        <v>0</v>
      </c>
      <c r="L287" s="46">
        <v>0.25</v>
      </c>
      <c r="M287" s="46">
        <v>7495.88</v>
      </c>
      <c r="N287" s="49" t="s">
        <v>263</v>
      </c>
      <c r="O287" s="14">
        <f t="shared" si="20"/>
        <v>45917.585428240738</v>
      </c>
      <c r="P287" s="19">
        <f t="shared" si="21"/>
        <v>45917.793761574074</v>
      </c>
      <c r="Q287" s="20" t="str">
        <f t="shared" si="22"/>
        <v>17/09/2025</v>
      </c>
      <c r="R287" s="13" t="str">
        <f t="shared" si="23"/>
        <v>19</v>
      </c>
      <c r="S287" s="13" t="str">
        <f t="shared" si="24"/>
        <v>Wed</v>
      </c>
    </row>
    <row r="288" spans="1:19" x14ac:dyDescent="0.25">
      <c r="A288" s="38">
        <v>45917.585428240738</v>
      </c>
      <c r="B288" s="39">
        <v>1430608277</v>
      </c>
      <c r="C288" s="40" t="s">
        <v>36</v>
      </c>
      <c r="D288" s="40" t="s">
        <v>37</v>
      </c>
      <c r="E288" s="40" t="s">
        <v>127</v>
      </c>
      <c r="F288" s="40" t="s">
        <v>38</v>
      </c>
      <c r="G288" s="41">
        <v>3661.47</v>
      </c>
      <c r="H288" s="39">
        <v>1460810856</v>
      </c>
      <c r="I288" s="42">
        <v>0</v>
      </c>
      <c r="J288" s="41">
        <v>0</v>
      </c>
      <c r="K288" s="41">
        <v>0</v>
      </c>
      <c r="L288" s="41">
        <v>0.4</v>
      </c>
      <c r="M288" s="41">
        <v>7496.28</v>
      </c>
      <c r="N288" s="48" t="s">
        <v>264</v>
      </c>
      <c r="O288" s="14">
        <f t="shared" si="20"/>
        <v>45917.585428240738</v>
      </c>
      <c r="P288" s="19">
        <f t="shared" si="21"/>
        <v>45917.793761574074</v>
      </c>
      <c r="Q288" s="20" t="str">
        <f t="shared" si="22"/>
        <v>17/09/2025</v>
      </c>
      <c r="R288" s="13" t="str">
        <f t="shared" si="23"/>
        <v>19</v>
      </c>
      <c r="S288" s="13" t="str">
        <f t="shared" si="24"/>
        <v>Wed</v>
      </c>
    </row>
    <row r="289" spans="1:19" x14ac:dyDescent="0.25">
      <c r="A289" s="43">
        <v>45917.585428240738</v>
      </c>
      <c r="B289" s="44">
        <v>1430608278</v>
      </c>
      <c r="C289" s="45" t="s">
        <v>36</v>
      </c>
      <c r="D289" s="45" t="s">
        <v>37</v>
      </c>
      <c r="E289" s="45" t="s">
        <v>127</v>
      </c>
      <c r="F289" s="45" t="s">
        <v>38</v>
      </c>
      <c r="G289" s="46">
        <v>3661.47</v>
      </c>
      <c r="H289" s="44">
        <v>1460810857</v>
      </c>
      <c r="I289" s="47">
        <v>0</v>
      </c>
      <c r="J289" s="46">
        <v>0</v>
      </c>
      <c r="K289" s="46">
        <v>0</v>
      </c>
      <c r="L289" s="46">
        <v>0.43</v>
      </c>
      <c r="M289" s="46">
        <v>7496.71</v>
      </c>
      <c r="N289" s="49" t="s">
        <v>264</v>
      </c>
      <c r="O289" s="14">
        <f t="shared" si="20"/>
        <v>45917.585428240738</v>
      </c>
      <c r="P289" s="19">
        <f t="shared" si="21"/>
        <v>45917.793761574074</v>
      </c>
      <c r="Q289" s="20" t="str">
        <f t="shared" si="22"/>
        <v>17/09/2025</v>
      </c>
      <c r="R289" s="13" t="str">
        <f t="shared" si="23"/>
        <v>19</v>
      </c>
      <c r="S289" s="13" t="str">
        <f t="shared" si="24"/>
        <v>Wed</v>
      </c>
    </row>
    <row r="290" spans="1:19" x14ac:dyDescent="0.25">
      <c r="A290" s="38">
        <v>45917.585509259261</v>
      </c>
      <c r="B290" s="39">
        <v>1430608361</v>
      </c>
      <c r="C290" s="40" t="s">
        <v>36</v>
      </c>
      <c r="D290" s="40" t="s">
        <v>44</v>
      </c>
      <c r="E290" s="40" t="s">
        <v>125</v>
      </c>
      <c r="F290" s="40" t="s">
        <v>38</v>
      </c>
      <c r="G290" s="41">
        <v>3660.98</v>
      </c>
      <c r="H290" s="39">
        <v>1460810941</v>
      </c>
      <c r="I290" s="42">
        <v>0</v>
      </c>
      <c r="J290" s="41">
        <v>0</v>
      </c>
      <c r="K290" s="41">
        <v>0</v>
      </c>
      <c r="L290" s="41">
        <v>0</v>
      </c>
      <c r="M290" s="41">
        <v>7496.71</v>
      </c>
      <c r="N290" s="48" t="s">
        <v>143</v>
      </c>
      <c r="O290" s="14">
        <f t="shared" si="20"/>
        <v>45917.585509259261</v>
      </c>
      <c r="P290" s="19">
        <f t="shared" si="21"/>
        <v>45917.793842592597</v>
      </c>
      <c r="Q290" s="20" t="str">
        <f t="shared" si="22"/>
        <v>17/09/2025</v>
      </c>
      <c r="R290" s="13" t="str">
        <f t="shared" si="23"/>
        <v>19</v>
      </c>
      <c r="S290" s="13" t="str">
        <f t="shared" si="24"/>
        <v>Wed</v>
      </c>
    </row>
    <row r="291" spans="1:19" x14ac:dyDescent="0.25">
      <c r="A291" s="43">
        <v>45917.585509259261</v>
      </c>
      <c r="B291" s="44">
        <v>1430608365</v>
      </c>
      <c r="C291" s="45" t="s">
        <v>36</v>
      </c>
      <c r="D291" s="45" t="s">
        <v>44</v>
      </c>
      <c r="E291" s="45" t="s">
        <v>125</v>
      </c>
      <c r="F291" s="45" t="s">
        <v>38</v>
      </c>
      <c r="G291" s="46">
        <v>3660.99</v>
      </c>
      <c r="H291" s="44">
        <v>1460810945</v>
      </c>
      <c r="I291" s="47">
        <v>0</v>
      </c>
      <c r="J291" s="46">
        <v>0</v>
      </c>
      <c r="K291" s="46">
        <v>0</v>
      </c>
      <c r="L291" s="46">
        <v>0</v>
      </c>
      <c r="M291" s="46">
        <v>7496.71</v>
      </c>
      <c r="N291" s="49" t="s">
        <v>261</v>
      </c>
      <c r="O291" s="14">
        <f t="shared" si="20"/>
        <v>45917.585509259261</v>
      </c>
      <c r="P291" s="19">
        <f t="shared" si="21"/>
        <v>45917.793842592597</v>
      </c>
      <c r="Q291" s="20" t="str">
        <f t="shared" si="22"/>
        <v>17/09/2025</v>
      </c>
      <c r="R291" s="13" t="str">
        <f t="shared" si="23"/>
        <v>19</v>
      </c>
      <c r="S291" s="13" t="str">
        <f t="shared" si="24"/>
        <v>Wed</v>
      </c>
    </row>
    <row r="292" spans="1:19" x14ac:dyDescent="0.25">
      <c r="A292" s="38">
        <v>45917.585509259261</v>
      </c>
      <c r="B292" s="39">
        <v>1430608368</v>
      </c>
      <c r="C292" s="40" t="s">
        <v>36</v>
      </c>
      <c r="D292" s="40" t="s">
        <v>44</v>
      </c>
      <c r="E292" s="40" t="s">
        <v>125</v>
      </c>
      <c r="F292" s="40" t="s">
        <v>38</v>
      </c>
      <c r="G292" s="41">
        <v>3660.95</v>
      </c>
      <c r="H292" s="39">
        <v>1460810948</v>
      </c>
      <c r="I292" s="42">
        <v>0</v>
      </c>
      <c r="J292" s="41">
        <v>0</v>
      </c>
      <c r="K292" s="41">
        <v>0</v>
      </c>
      <c r="L292" s="41">
        <v>0</v>
      </c>
      <c r="M292" s="41">
        <v>7496.71</v>
      </c>
      <c r="N292" s="48" t="s">
        <v>188</v>
      </c>
      <c r="O292" s="14">
        <f t="shared" si="20"/>
        <v>45917.585509259261</v>
      </c>
      <c r="P292" s="19">
        <f t="shared" si="21"/>
        <v>45917.793842592597</v>
      </c>
      <c r="Q292" s="20" t="str">
        <f t="shared" si="22"/>
        <v>17/09/2025</v>
      </c>
      <c r="R292" s="13" t="str">
        <f t="shared" si="23"/>
        <v>19</v>
      </c>
      <c r="S292" s="13" t="str">
        <f t="shared" si="24"/>
        <v>Wed</v>
      </c>
    </row>
    <row r="293" spans="1:19" x14ac:dyDescent="0.25">
      <c r="A293" s="43">
        <v>45917.589733796296</v>
      </c>
      <c r="B293" s="44">
        <v>1430610707</v>
      </c>
      <c r="C293" s="45" t="s">
        <v>36</v>
      </c>
      <c r="D293" s="45" t="s">
        <v>37</v>
      </c>
      <c r="E293" s="45" t="s">
        <v>127</v>
      </c>
      <c r="F293" s="45" t="s">
        <v>38</v>
      </c>
      <c r="G293" s="46">
        <v>3663.48</v>
      </c>
      <c r="H293" s="44">
        <v>1460813313</v>
      </c>
      <c r="I293" s="47">
        <v>0</v>
      </c>
      <c r="J293" s="46">
        <v>0</v>
      </c>
      <c r="K293" s="46">
        <v>0</v>
      </c>
      <c r="L293" s="46">
        <v>-2.5299999999999998</v>
      </c>
      <c r="M293" s="46">
        <v>7494.18</v>
      </c>
      <c r="N293" s="49" t="s">
        <v>265</v>
      </c>
      <c r="O293" s="14">
        <f t="shared" si="20"/>
        <v>45917.589733796296</v>
      </c>
      <c r="P293" s="19">
        <f t="shared" si="21"/>
        <v>45917.798067129632</v>
      </c>
      <c r="Q293" s="20" t="str">
        <f t="shared" si="22"/>
        <v>17/09/2025</v>
      </c>
      <c r="R293" s="13" t="str">
        <f t="shared" si="23"/>
        <v>19</v>
      </c>
      <c r="S293" s="13" t="str">
        <f t="shared" si="24"/>
        <v>Wed</v>
      </c>
    </row>
    <row r="294" spans="1:19" x14ac:dyDescent="0.25">
      <c r="A294" s="38">
        <v>45917.591863425929</v>
      </c>
      <c r="B294" s="39">
        <v>1430612268</v>
      </c>
      <c r="C294" s="40" t="s">
        <v>36</v>
      </c>
      <c r="D294" s="40" t="s">
        <v>37</v>
      </c>
      <c r="E294" s="40" t="s">
        <v>127</v>
      </c>
      <c r="F294" s="40" t="s">
        <v>38</v>
      </c>
      <c r="G294" s="41">
        <v>3664.14</v>
      </c>
      <c r="H294" s="39">
        <v>1460814909</v>
      </c>
      <c r="I294" s="42">
        <v>0</v>
      </c>
      <c r="J294" s="41">
        <v>0</v>
      </c>
      <c r="K294" s="41">
        <v>0</v>
      </c>
      <c r="L294" s="41">
        <v>-3.16</v>
      </c>
      <c r="M294" s="41">
        <v>7491.02</v>
      </c>
      <c r="N294" s="48" t="s">
        <v>266</v>
      </c>
      <c r="O294" s="14">
        <f t="shared" si="20"/>
        <v>45917.591863425929</v>
      </c>
      <c r="P294" s="19">
        <f t="shared" si="21"/>
        <v>45917.800196759265</v>
      </c>
      <c r="Q294" s="20" t="str">
        <f t="shared" si="22"/>
        <v>17/09/2025</v>
      </c>
      <c r="R294" s="13" t="str">
        <f t="shared" si="23"/>
        <v>19</v>
      </c>
      <c r="S294" s="13" t="str">
        <f t="shared" si="24"/>
        <v>Wed</v>
      </c>
    </row>
    <row r="295" spans="1:19" x14ac:dyDescent="0.25">
      <c r="A295" s="43">
        <v>45917.591863425929</v>
      </c>
      <c r="B295" s="44">
        <v>1430612272</v>
      </c>
      <c r="C295" s="45" t="s">
        <v>36</v>
      </c>
      <c r="D295" s="45" t="s">
        <v>37</v>
      </c>
      <c r="E295" s="45" t="s">
        <v>127</v>
      </c>
      <c r="F295" s="45" t="s">
        <v>38</v>
      </c>
      <c r="G295" s="46">
        <v>3664.14</v>
      </c>
      <c r="H295" s="44">
        <v>1460814911</v>
      </c>
      <c r="I295" s="47">
        <v>0</v>
      </c>
      <c r="J295" s="46">
        <v>0</v>
      </c>
      <c r="K295" s="46">
        <v>0</v>
      </c>
      <c r="L295" s="46">
        <v>-3.15</v>
      </c>
      <c r="M295" s="46">
        <v>7487.87</v>
      </c>
      <c r="N295" s="49" t="s">
        <v>267</v>
      </c>
      <c r="O295" s="14">
        <f t="shared" si="20"/>
        <v>45917.591863425929</v>
      </c>
      <c r="P295" s="19">
        <f t="shared" si="21"/>
        <v>45917.800196759265</v>
      </c>
      <c r="Q295" s="20" t="str">
        <f t="shared" si="22"/>
        <v>17/09/2025</v>
      </c>
      <c r="R295" s="13" t="str">
        <f t="shared" si="23"/>
        <v>19</v>
      </c>
      <c r="S295" s="13" t="str">
        <f t="shared" si="24"/>
        <v>Wed</v>
      </c>
    </row>
    <row r="296" spans="1:19" x14ac:dyDescent="0.25">
      <c r="A296" s="38">
        <v>45917.601597222223</v>
      </c>
      <c r="B296" s="39">
        <v>1430618695</v>
      </c>
      <c r="C296" s="40" t="s">
        <v>36</v>
      </c>
      <c r="D296" s="40" t="s">
        <v>37</v>
      </c>
      <c r="E296" s="40" t="s">
        <v>125</v>
      </c>
      <c r="F296" s="40" t="s">
        <v>38</v>
      </c>
      <c r="G296" s="41">
        <v>3666.64</v>
      </c>
      <c r="H296" s="39">
        <v>1460821345</v>
      </c>
      <c r="I296" s="42">
        <v>0</v>
      </c>
      <c r="J296" s="41">
        <v>0</v>
      </c>
      <c r="K296" s="41">
        <v>0</v>
      </c>
      <c r="L296" s="41">
        <v>0</v>
      </c>
      <c r="M296" s="41">
        <v>7487.87</v>
      </c>
      <c r="N296" s="48" t="s">
        <v>143</v>
      </c>
      <c r="O296" s="14">
        <f t="shared" ref="O296:O313" si="25">A296</f>
        <v>45917.601597222223</v>
      </c>
      <c r="P296" s="19">
        <f t="shared" ref="P296:P313" si="26">O296+(5/24)</f>
        <v>45917.809930555559</v>
      </c>
      <c r="Q296" s="20" t="str">
        <f t="shared" ref="Q296:Q313" si="27">TEXT(P296,"dd/mm/yyyy")</f>
        <v>17/09/2025</v>
      </c>
      <c r="R296" s="13" t="str">
        <f t="shared" ref="R296:R313" si="28">TEXT(P296,"hh")</f>
        <v>19</v>
      </c>
      <c r="S296" s="13" t="str">
        <f t="shared" ref="S296:S313" si="29">TEXT(P296,"ddd")</f>
        <v>Wed</v>
      </c>
    </row>
    <row r="297" spans="1:19" x14ac:dyDescent="0.25">
      <c r="A297" s="43">
        <v>45917.601597222223</v>
      </c>
      <c r="B297" s="44">
        <v>1430618699</v>
      </c>
      <c r="C297" s="45" t="s">
        <v>36</v>
      </c>
      <c r="D297" s="45" t="s">
        <v>37</v>
      </c>
      <c r="E297" s="45" t="s">
        <v>125</v>
      </c>
      <c r="F297" s="45" t="s">
        <v>38</v>
      </c>
      <c r="G297" s="46">
        <v>3666.61</v>
      </c>
      <c r="H297" s="44">
        <v>1460821349</v>
      </c>
      <c r="I297" s="47">
        <v>0</v>
      </c>
      <c r="J297" s="46">
        <v>0</v>
      </c>
      <c r="K297" s="46">
        <v>0</v>
      </c>
      <c r="L297" s="46">
        <v>0</v>
      </c>
      <c r="M297" s="46">
        <v>7487.87</v>
      </c>
      <c r="N297" s="49" t="s">
        <v>261</v>
      </c>
      <c r="O297" s="14">
        <f t="shared" si="25"/>
        <v>45917.601597222223</v>
      </c>
      <c r="P297" s="19">
        <f t="shared" si="26"/>
        <v>45917.809930555559</v>
      </c>
      <c r="Q297" s="20" t="str">
        <f t="shared" si="27"/>
        <v>17/09/2025</v>
      </c>
      <c r="R297" s="13" t="str">
        <f t="shared" si="28"/>
        <v>19</v>
      </c>
      <c r="S297" s="13" t="str">
        <f t="shared" si="29"/>
        <v>Wed</v>
      </c>
    </row>
    <row r="298" spans="1:19" x14ac:dyDescent="0.25">
      <c r="A298" s="38">
        <v>45917.601597222223</v>
      </c>
      <c r="B298" s="39">
        <v>1430618701</v>
      </c>
      <c r="C298" s="40" t="s">
        <v>36</v>
      </c>
      <c r="D298" s="40" t="s">
        <v>37</v>
      </c>
      <c r="E298" s="40" t="s">
        <v>125</v>
      </c>
      <c r="F298" s="40" t="s">
        <v>38</v>
      </c>
      <c r="G298" s="41">
        <v>3666.58</v>
      </c>
      <c r="H298" s="39">
        <v>1460821351</v>
      </c>
      <c r="I298" s="42">
        <v>0</v>
      </c>
      <c r="J298" s="41">
        <v>0</v>
      </c>
      <c r="K298" s="41">
        <v>0</v>
      </c>
      <c r="L298" s="41">
        <v>0</v>
      </c>
      <c r="M298" s="41">
        <v>7487.87</v>
      </c>
      <c r="N298" s="48" t="s">
        <v>188</v>
      </c>
      <c r="O298" s="14">
        <f t="shared" si="25"/>
        <v>45917.601597222223</v>
      </c>
      <c r="P298" s="19">
        <f t="shared" si="26"/>
        <v>45917.809930555559</v>
      </c>
      <c r="Q298" s="20" t="str">
        <f t="shared" si="27"/>
        <v>17/09/2025</v>
      </c>
      <c r="R298" s="13" t="str">
        <f t="shared" si="28"/>
        <v>19</v>
      </c>
      <c r="S298" s="13" t="str">
        <f t="shared" si="29"/>
        <v>Wed</v>
      </c>
    </row>
    <row r="299" spans="1:19" x14ac:dyDescent="0.25">
      <c r="A299" s="43">
        <v>45917.606111111112</v>
      </c>
      <c r="B299" s="44">
        <v>1430621290</v>
      </c>
      <c r="C299" s="45" t="s">
        <v>36</v>
      </c>
      <c r="D299" s="45" t="s">
        <v>44</v>
      </c>
      <c r="E299" s="45" t="s">
        <v>127</v>
      </c>
      <c r="F299" s="45" t="s">
        <v>38</v>
      </c>
      <c r="G299" s="46">
        <v>3667.25</v>
      </c>
      <c r="H299" s="44">
        <v>1460823988</v>
      </c>
      <c r="I299" s="47">
        <v>0</v>
      </c>
      <c r="J299" s="46">
        <v>0</v>
      </c>
      <c r="K299" s="46">
        <v>0</v>
      </c>
      <c r="L299" s="46">
        <v>0.61</v>
      </c>
      <c r="M299" s="46">
        <v>7488.48</v>
      </c>
      <c r="N299" s="49" t="s">
        <v>290</v>
      </c>
      <c r="O299" s="14">
        <f t="shared" si="25"/>
        <v>45917.606111111112</v>
      </c>
      <c r="P299" s="19">
        <f t="shared" si="26"/>
        <v>45917.814444444448</v>
      </c>
      <c r="Q299" s="20" t="str">
        <f t="shared" si="27"/>
        <v>17/09/2025</v>
      </c>
      <c r="R299" s="13" t="str">
        <f t="shared" si="28"/>
        <v>19</v>
      </c>
      <c r="S299" s="13" t="str">
        <f t="shared" si="29"/>
        <v>Wed</v>
      </c>
    </row>
    <row r="300" spans="1:19" x14ac:dyDescent="0.25">
      <c r="A300" s="38">
        <v>45917.606111111112</v>
      </c>
      <c r="B300" s="39">
        <v>1430621291</v>
      </c>
      <c r="C300" s="40" t="s">
        <v>36</v>
      </c>
      <c r="D300" s="40" t="s">
        <v>44</v>
      </c>
      <c r="E300" s="40" t="s">
        <v>127</v>
      </c>
      <c r="F300" s="40" t="s">
        <v>38</v>
      </c>
      <c r="G300" s="41">
        <v>3667.25</v>
      </c>
      <c r="H300" s="39">
        <v>1460823989</v>
      </c>
      <c r="I300" s="42">
        <v>0</v>
      </c>
      <c r="J300" s="41">
        <v>0</v>
      </c>
      <c r="K300" s="41">
        <v>0</v>
      </c>
      <c r="L300" s="41">
        <v>0.64</v>
      </c>
      <c r="M300" s="41">
        <v>7489.12</v>
      </c>
      <c r="N300" s="48" t="s">
        <v>290</v>
      </c>
      <c r="O300" s="14">
        <f t="shared" si="25"/>
        <v>45917.606111111112</v>
      </c>
      <c r="P300" s="19">
        <f t="shared" si="26"/>
        <v>45917.814444444448</v>
      </c>
      <c r="Q300" s="20" t="str">
        <f t="shared" si="27"/>
        <v>17/09/2025</v>
      </c>
      <c r="R300" s="13" t="str">
        <f t="shared" si="28"/>
        <v>19</v>
      </c>
      <c r="S300" s="13" t="str">
        <f t="shared" si="29"/>
        <v>Wed</v>
      </c>
    </row>
    <row r="301" spans="1:19" x14ac:dyDescent="0.25">
      <c r="A301" s="43">
        <v>45917.606342592589</v>
      </c>
      <c r="B301" s="44">
        <v>1430621335</v>
      </c>
      <c r="C301" s="45" t="s">
        <v>36</v>
      </c>
      <c r="D301" s="45" t="s">
        <v>37</v>
      </c>
      <c r="E301" s="45" t="s">
        <v>125</v>
      </c>
      <c r="F301" s="45" t="s">
        <v>38</v>
      </c>
      <c r="G301" s="46">
        <v>3667.8</v>
      </c>
      <c r="H301" s="44">
        <v>1460824031</v>
      </c>
      <c r="I301" s="47">
        <v>0</v>
      </c>
      <c r="J301" s="46">
        <v>0</v>
      </c>
      <c r="K301" s="46">
        <v>0</v>
      </c>
      <c r="L301" s="46">
        <v>0</v>
      </c>
      <c r="M301" s="46">
        <v>7489.12</v>
      </c>
      <c r="N301" s="49" t="s">
        <v>261</v>
      </c>
      <c r="O301" s="14">
        <f t="shared" si="25"/>
        <v>45917.606342592589</v>
      </c>
      <c r="P301" s="19">
        <f t="shared" si="26"/>
        <v>45917.814675925925</v>
      </c>
      <c r="Q301" s="20" t="str">
        <f t="shared" si="27"/>
        <v>17/09/2025</v>
      </c>
      <c r="R301" s="13" t="str">
        <f t="shared" si="28"/>
        <v>19</v>
      </c>
      <c r="S301" s="13" t="str">
        <f t="shared" si="29"/>
        <v>Wed</v>
      </c>
    </row>
    <row r="302" spans="1:19" x14ac:dyDescent="0.25">
      <c r="A302" s="38">
        <v>45917.606342592589</v>
      </c>
      <c r="B302" s="39">
        <v>1430621337</v>
      </c>
      <c r="C302" s="40" t="s">
        <v>36</v>
      </c>
      <c r="D302" s="40" t="s">
        <v>37</v>
      </c>
      <c r="E302" s="40" t="s">
        <v>125</v>
      </c>
      <c r="F302" s="40" t="s">
        <v>38</v>
      </c>
      <c r="G302" s="41">
        <v>3667.82</v>
      </c>
      <c r="H302" s="39">
        <v>1460824033</v>
      </c>
      <c r="I302" s="42">
        <v>0</v>
      </c>
      <c r="J302" s="41">
        <v>0</v>
      </c>
      <c r="K302" s="41">
        <v>0</v>
      </c>
      <c r="L302" s="41">
        <v>0</v>
      </c>
      <c r="M302" s="41">
        <v>7489.12</v>
      </c>
      <c r="N302" s="48" t="s">
        <v>143</v>
      </c>
      <c r="O302" s="14">
        <f t="shared" si="25"/>
        <v>45917.606342592589</v>
      </c>
      <c r="P302" s="19">
        <f t="shared" si="26"/>
        <v>45917.814675925925</v>
      </c>
      <c r="Q302" s="20" t="str">
        <f t="shared" si="27"/>
        <v>17/09/2025</v>
      </c>
      <c r="R302" s="13" t="str">
        <f t="shared" si="28"/>
        <v>19</v>
      </c>
      <c r="S302" s="13" t="str">
        <f t="shared" si="29"/>
        <v>Wed</v>
      </c>
    </row>
    <row r="303" spans="1:19" x14ac:dyDescent="0.25">
      <c r="A303" s="43">
        <v>45917.607534722221</v>
      </c>
      <c r="B303" s="44">
        <v>1430621619</v>
      </c>
      <c r="C303" s="45" t="s">
        <v>36</v>
      </c>
      <c r="D303" s="45" t="s">
        <v>44</v>
      </c>
      <c r="E303" s="45" t="s">
        <v>127</v>
      </c>
      <c r="F303" s="45" t="s">
        <v>38</v>
      </c>
      <c r="G303" s="46">
        <v>3667.5</v>
      </c>
      <c r="H303" s="44">
        <v>1460824331</v>
      </c>
      <c r="I303" s="47">
        <v>0</v>
      </c>
      <c r="J303" s="46">
        <v>0</v>
      </c>
      <c r="K303" s="46">
        <v>0</v>
      </c>
      <c r="L303" s="46">
        <v>0.92</v>
      </c>
      <c r="M303" s="46">
        <v>7490.04</v>
      </c>
      <c r="N303" s="49" t="s">
        <v>291</v>
      </c>
      <c r="O303" s="14">
        <f t="shared" si="25"/>
        <v>45917.607534722221</v>
      </c>
      <c r="P303" s="19">
        <f t="shared" si="26"/>
        <v>45917.815868055557</v>
      </c>
      <c r="Q303" s="20" t="str">
        <f t="shared" si="27"/>
        <v>17/09/2025</v>
      </c>
      <c r="R303" s="13" t="str">
        <f t="shared" si="28"/>
        <v>19</v>
      </c>
      <c r="S303" s="13" t="str">
        <f t="shared" si="29"/>
        <v>Wed</v>
      </c>
    </row>
    <row r="304" spans="1:19" x14ac:dyDescent="0.25">
      <c r="A304" s="38">
        <v>45917.607615740744</v>
      </c>
      <c r="B304" s="39">
        <v>1430621632</v>
      </c>
      <c r="C304" s="40" t="s">
        <v>36</v>
      </c>
      <c r="D304" s="40" t="s">
        <v>37</v>
      </c>
      <c r="E304" s="40" t="s">
        <v>125</v>
      </c>
      <c r="F304" s="40" t="s">
        <v>38</v>
      </c>
      <c r="G304" s="41">
        <v>3667.95</v>
      </c>
      <c r="H304" s="39">
        <v>1460824344</v>
      </c>
      <c r="I304" s="42">
        <v>0</v>
      </c>
      <c r="J304" s="41">
        <v>0</v>
      </c>
      <c r="K304" s="41">
        <v>0</v>
      </c>
      <c r="L304" s="41">
        <v>0</v>
      </c>
      <c r="M304" s="41">
        <v>7490.04</v>
      </c>
      <c r="N304" s="48" t="s">
        <v>188</v>
      </c>
      <c r="O304" s="14">
        <f t="shared" si="25"/>
        <v>45917.607615740744</v>
      </c>
      <c r="P304" s="19">
        <f t="shared" si="26"/>
        <v>45917.81594907408</v>
      </c>
      <c r="Q304" s="20" t="str">
        <f t="shared" si="27"/>
        <v>17/09/2025</v>
      </c>
      <c r="R304" s="13" t="str">
        <f t="shared" si="28"/>
        <v>19</v>
      </c>
      <c r="S304" s="13" t="str">
        <f t="shared" si="29"/>
        <v>Wed</v>
      </c>
    </row>
    <row r="305" spans="1:19" x14ac:dyDescent="0.25">
      <c r="A305" s="43">
        <v>45917.618055555555</v>
      </c>
      <c r="B305" s="44">
        <v>1430626988</v>
      </c>
      <c r="C305" s="45" t="s">
        <v>36</v>
      </c>
      <c r="D305" s="45" t="s">
        <v>44</v>
      </c>
      <c r="E305" s="45" t="s">
        <v>127</v>
      </c>
      <c r="F305" s="45" t="s">
        <v>38</v>
      </c>
      <c r="G305" s="46">
        <v>3668.38</v>
      </c>
      <c r="H305" s="44">
        <v>1460829730</v>
      </c>
      <c r="I305" s="47">
        <v>0</v>
      </c>
      <c r="J305" s="46">
        <v>0</v>
      </c>
      <c r="K305" s="46">
        <v>0</v>
      </c>
      <c r="L305" s="46">
        <v>0.43</v>
      </c>
      <c r="M305" s="46">
        <v>7490.47</v>
      </c>
      <c r="N305" s="49" t="s">
        <v>292</v>
      </c>
      <c r="O305" s="14">
        <f t="shared" si="25"/>
        <v>45917.618055555555</v>
      </c>
      <c r="P305" s="19">
        <f t="shared" si="26"/>
        <v>45917.826388888891</v>
      </c>
      <c r="Q305" s="20" t="str">
        <f t="shared" si="27"/>
        <v>17/09/2025</v>
      </c>
      <c r="R305" s="13" t="str">
        <f t="shared" si="28"/>
        <v>19</v>
      </c>
      <c r="S305" s="13" t="str">
        <f t="shared" si="29"/>
        <v>Wed</v>
      </c>
    </row>
    <row r="306" spans="1:19" x14ac:dyDescent="0.25">
      <c r="A306" s="38">
        <v>45917.618055555555</v>
      </c>
      <c r="B306" s="39">
        <v>1430626990</v>
      </c>
      <c r="C306" s="40" t="s">
        <v>36</v>
      </c>
      <c r="D306" s="40" t="s">
        <v>44</v>
      </c>
      <c r="E306" s="40" t="s">
        <v>127</v>
      </c>
      <c r="F306" s="40" t="s">
        <v>38</v>
      </c>
      <c r="G306" s="41">
        <v>3668.35</v>
      </c>
      <c r="H306" s="39">
        <v>1460829732</v>
      </c>
      <c r="I306" s="42">
        <v>0</v>
      </c>
      <c r="J306" s="41">
        <v>0</v>
      </c>
      <c r="K306" s="41">
        <v>0</v>
      </c>
      <c r="L306" s="41">
        <v>0.55000000000000004</v>
      </c>
      <c r="M306" s="41">
        <v>7491.02</v>
      </c>
      <c r="N306" s="48" t="s">
        <v>293</v>
      </c>
      <c r="O306" s="14">
        <f t="shared" si="25"/>
        <v>45917.618055555555</v>
      </c>
      <c r="P306" s="19">
        <f t="shared" si="26"/>
        <v>45917.826388888891</v>
      </c>
      <c r="Q306" s="20" t="str">
        <f t="shared" si="27"/>
        <v>17/09/2025</v>
      </c>
      <c r="R306" s="13" t="str">
        <f t="shared" si="28"/>
        <v>19</v>
      </c>
      <c r="S306" s="13" t="str">
        <f t="shared" si="29"/>
        <v>Wed</v>
      </c>
    </row>
    <row r="307" spans="1:19" x14ac:dyDescent="0.25">
      <c r="A307" s="43">
        <v>45917.618055555555</v>
      </c>
      <c r="B307" s="44">
        <v>1430626991</v>
      </c>
      <c r="C307" s="45" t="s">
        <v>36</v>
      </c>
      <c r="D307" s="45" t="s">
        <v>44</v>
      </c>
      <c r="E307" s="45" t="s">
        <v>127</v>
      </c>
      <c r="F307" s="45" t="s">
        <v>38</v>
      </c>
      <c r="G307" s="46">
        <v>3668.35</v>
      </c>
      <c r="H307" s="44">
        <v>1460829733</v>
      </c>
      <c r="I307" s="47">
        <v>0</v>
      </c>
      <c r="J307" s="46">
        <v>0</v>
      </c>
      <c r="K307" s="46">
        <v>0</v>
      </c>
      <c r="L307" s="46">
        <v>0.53</v>
      </c>
      <c r="M307" s="46">
        <v>7491.55</v>
      </c>
      <c r="N307" s="49" t="s">
        <v>293</v>
      </c>
      <c r="O307" s="14">
        <f t="shared" si="25"/>
        <v>45917.618055555555</v>
      </c>
      <c r="P307" s="19">
        <f t="shared" si="26"/>
        <v>45917.826388888891</v>
      </c>
      <c r="Q307" s="20" t="str">
        <f t="shared" si="27"/>
        <v>17/09/2025</v>
      </c>
      <c r="R307" s="13" t="str">
        <f t="shared" si="28"/>
        <v>19</v>
      </c>
      <c r="S307" s="13" t="str">
        <f t="shared" si="29"/>
        <v>Wed</v>
      </c>
    </row>
    <row r="308" spans="1:19" x14ac:dyDescent="0.25">
      <c r="A308" s="38">
        <v>45917.618148148147</v>
      </c>
      <c r="B308" s="39">
        <v>1430627055</v>
      </c>
      <c r="C308" s="40" t="s">
        <v>36</v>
      </c>
      <c r="D308" s="40" t="s">
        <v>37</v>
      </c>
      <c r="E308" s="40" t="s">
        <v>125</v>
      </c>
      <c r="F308" s="40" t="s">
        <v>38</v>
      </c>
      <c r="G308" s="41">
        <v>3668.75</v>
      </c>
      <c r="H308" s="39">
        <v>1460829798</v>
      </c>
      <c r="I308" s="42">
        <v>0</v>
      </c>
      <c r="J308" s="41">
        <v>0</v>
      </c>
      <c r="K308" s="41">
        <v>0</v>
      </c>
      <c r="L308" s="41">
        <v>0</v>
      </c>
      <c r="M308" s="41">
        <v>7491.55</v>
      </c>
      <c r="N308" s="48" t="s">
        <v>261</v>
      </c>
      <c r="O308" s="14">
        <f t="shared" si="25"/>
        <v>45917.618148148147</v>
      </c>
      <c r="P308" s="19">
        <f t="shared" si="26"/>
        <v>45917.826481481483</v>
      </c>
      <c r="Q308" s="20" t="str">
        <f t="shared" si="27"/>
        <v>17/09/2025</v>
      </c>
      <c r="R308" s="13" t="str">
        <f t="shared" si="28"/>
        <v>19</v>
      </c>
      <c r="S308" s="13" t="str">
        <f t="shared" si="29"/>
        <v>Wed</v>
      </c>
    </row>
    <row r="309" spans="1:19" x14ac:dyDescent="0.25">
      <c r="A309" s="43">
        <v>45917.618148148147</v>
      </c>
      <c r="B309" s="44">
        <v>1430627058</v>
      </c>
      <c r="C309" s="45" t="s">
        <v>36</v>
      </c>
      <c r="D309" s="45" t="s">
        <v>37</v>
      </c>
      <c r="E309" s="45" t="s">
        <v>125</v>
      </c>
      <c r="F309" s="45" t="s">
        <v>38</v>
      </c>
      <c r="G309" s="46">
        <v>3668.73</v>
      </c>
      <c r="H309" s="44">
        <v>1460829801</v>
      </c>
      <c r="I309" s="47">
        <v>0</v>
      </c>
      <c r="J309" s="46">
        <v>0</v>
      </c>
      <c r="K309" s="46">
        <v>0</v>
      </c>
      <c r="L309" s="46">
        <v>0</v>
      </c>
      <c r="M309" s="46">
        <v>7491.55</v>
      </c>
      <c r="N309" s="49" t="s">
        <v>143</v>
      </c>
      <c r="O309" s="14">
        <f t="shared" si="25"/>
        <v>45917.618148148147</v>
      </c>
      <c r="P309" s="19">
        <f t="shared" si="26"/>
        <v>45917.826481481483</v>
      </c>
      <c r="Q309" s="20" t="str">
        <f t="shared" si="27"/>
        <v>17/09/2025</v>
      </c>
      <c r="R309" s="13" t="str">
        <f t="shared" si="28"/>
        <v>19</v>
      </c>
      <c r="S309" s="13" t="str">
        <f t="shared" si="29"/>
        <v>Wed</v>
      </c>
    </row>
    <row r="310" spans="1:19" x14ac:dyDescent="0.25">
      <c r="A310" s="38">
        <v>45917.618148148147</v>
      </c>
      <c r="B310" s="39">
        <v>1430627060</v>
      </c>
      <c r="C310" s="40" t="s">
        <v>36</v>
      </c>
      <c r="D310" s="40" t="s">
        <v>37</v>
      </c>
      <c r="E310" s="40" t="s">
        <v>125</v>
      </c>
      <c r="F310" s="40" t="s">
        <v>38</v>
      </c>
      <c r="G310" s="41">
        <v>3668.75</v>
      </c>
      <c r="H310" s="39">
        <v>1460829803</v>
      </c>
      <c r="I310" s="42">
        <v>0</v>
      </c>
      <c r="J310" s="41">
        <v>0</v>
      </c>
      <c r="K310" s="41">
        <v>0</v>
      </c>
      <c r="L310" s="41">
        <v>0</v>
      </c>
      <c r="M310" s="41">
        <v>7491.55</v>
      </c>
      <c r="N310" s="48" t="s">
        <v>188</v>
      </c>
      <c r="O310" s="14">
        <f t="shared" si="25"/>
        <v>45917.618148148147</v>
      </c>
      <c r="P310" s="19">
        <f t="shared" si="26"/>
        <v>45917.826481481483</v>
      </c>
      <c r="Q310" s="20" t="str">
        <f t="shared" si="27"/>
        <v>17/09/2025</v>
      </c>
      <c r="R310" s="13" t="str">
        <f t="shared" si="28"/>
        <v>19</v>
      </c>
      <c r="S310" s="13" t="str">
        <f t="shared" si="29"/>
        <v>Wed</v>
      </c>
    </row>
    <row r="311" spans="1:19" x14ac:dyDescent="0.25">
      <c r="A311" s="43">
        <v>45917.620046296295</v>
      </c>
      <c r="B311" s="44">
        <v>1430628449</v>
      </c>
      <c r="C311" s="45" t="s">
        <v>36</v>
      </c>
      <c r="D311" s="45" t="s">
        <v>44</v>
      </c>
      <c r="E311" s="45" t="s">
        <v>127</v>
      </c>
      <c r="F311" s="45" t="s">
        <v>38</v>
      </c>
      <c r="G311" s="46">
        <v>3666.24</v>
      </c>
      <c r="H311" s="44">
        <v>1460831159</v>
      </c>
      <c r="I311" s="47">
        <v>0</v>
      </c>
      <c r="J311" s="46">
        <v>0</v>
      </c>
      <c r="K311" s="46">
        <v>0</v>
      </c>
      <c r="L311" s="46">
        <v>-2.5099999999999998</v>
      </c>
      <c r="M311" s="46">
        <v>7489.04</v>
      </c>
      <c r="N311" s="49" t="s">
        <v>294</v>
      </c>
      <c r="O311" s="14">
        <f t="shared" si="25"/>
        <v>45917.620046296295</v>
      </c>
      <c r="P311" s="19">
        <f t="shared" si="26"/>
        <v>45917.828379629631</v>
      </c>
      <c r="Q311" s="20" t="str">
        <f t="shared" si="27"/>
        <v>17/09/2025</v>
      </c>
      <c r="R311" s="13" t="str">
        <f t="shared" si="28"/>
        <v>19</v>
      </c>
      <c r="S311" s="13" t="str">
        <f t="shared" si="29"/>
        <v>Wed</v>
      </c>
    </row>
    <row r="312" spans="1:19" x14ac:dyDescent="0.25">
      <c r="A312" s="38">
        <v>45917.620752314811</v>
      </c>
      <c r="B312" s="39">
        <v>1430629191</v>
      </c>
      <c r="C312" s="40" t="s">
        <v>36</v>
      </c>
      <c r="D312" s="40" t="s">
        <v>44</v>
      </c>
      <c r="E312" s="40" t="s">
        <v>127</v>
      </c>
      <c r="F312" s="40" t="s">
        <v>38</v>
      </c>
      <c r="G312" s="41">
        <v>3665.77</v>
      </c>
      <c r="H312" s="39">
        <v>1460831900</v>
      </c>
      <c r="I312" s="42">
        <v>0</v>
      </c>
      <c r="J312" s="41">
        <v>0</v>
      </c>
      <c r="K312" s="41">
        <v>0</v>
      </c>
      <c r="L312" s="41">
        <v>-2.98</v>
      </c>
      <c r="M312" s="41">
        <v>7486.06</v>
      </c>
      <c r="N312" s="48" t="s">
        <v>295</v>
      </c>
      <c r="O312" s="14">
        <f t="shared" si="25"/>
        <v>45917.620752314811</v>
      </c>
      <c r="P312" s="19">
        <f t="shared" si="26"/>
        <v>45917.829085648147</v>
      </c>
      <c r="Q312" s="20" t="str">
        <f t="shared" si="27"/>
        <v>17/09/2025</v>
      </c>
      <c r="R312" s="13" t="str">
        <f t="shared" si="28"/>
        <v>19</v>
      </c>
      <c r="S312" s="13" t="str">
        <f t="shared" si="29"/>
        <v>Wed</v>
      </c>
    </row>
    <row r="313" spans="1:19" x14ac:dyDescent="0.25">
      <c r="A313" s="43">
        <v>45917.620763888888</v>
      </c>
      <c r="B313" s="44">
        <v>1430629205</v>
      </c>
      <c r="C313" s="45" t="s">
        <v>36</v>
      </c>
      <c r="D313" s="45" t="s">
        <v>44</v>
      </c>
      <c r="E313" s="45" t="s">
        <v>127</v>
      </c>
      <c r="F313" s="45" t="s">
        <v>38</v>
      </c>
      <c r="G313" s="46">
        <v>3665.64</v>
      </c>
      <c r="H313" s="44">
        <v>1460831910</v>
      </c>
      <c r="I313" s="47">
        <v>0</v>
      </c>
      <c r="J313" s="46">
        <v>0</v>
      </c>
      <c r="K313" s="46">
        <v>0</v>
      </c>
      <c r="L313" s="46">
        <v>-3.09</v>
      </c>
      <c r="M313" s="46">
        <v>7482.97</v>
      </c>
      <c r="N313" s="49" t="s">
        <v>296</v>
      </c>
      <c r="O313" s="14">
        <f t="shared" si="25"/>
        <v>45917.620763888888</v>
      </c>
      <c r="P313" s="19">
        <f t="shared" si="26"/>
        <v>45917.829097222224</v>
      </c>
      <c r="Q313" s="20" t="str">
        <f t="shared" si="27"/>
        <v>17/09/2025</v>
      </c>
      <c r="R313" s="13" t="str">
        <f t="shared" si="28"/>
        <v>19</v>
      </c>
      <c r="S313" s="13" t="str">
        <f t="shared" si="29"/>
        <v>Wed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Strategy_Builder</vt:lpstr>
      <vt:lpstr>strategy_09_demo</vt:lpstr>
      <vt:lpstr>strategy_10_demo</vt:lpstr>
      <vt:lpstr>strategy_11_demo</vt:lpstr>
      <vt:lpstr>Positions_Demo</vt:lpstr>
      <vt:lpstr>Deals_Demo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</dc:creator>
  <cp:lastModifiedBy>Isagani Jaen</cp:lastModifiedBy>
  <dcterms:created xsi:type="dcterms:W3CDTF">2015-06-05T18:17:20Z</dcterms:created>
  <dcterms:modified xsi:type="dcterms:W3CDTF">2025-09-17T12:01:51Z</dcterms:modified>
</cp:coreProperties>
</file>