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-my.sharepoint.com/personal/nvl4_pitt_edu/Documents/Complex Decision Making/"/>
    </mc:Choice>
  </mc:AlternateContent>
  <xr:revisionPtr revIDLastSave="993" documentId="8_{E5DEAC00-FCB1-431A-B111-C269FCA62907}" xr6:coauthVersionLast="47" xr6:coauthVersionMax="47" xr10:uidLastSave="{6DCFBF89-454F-43BE-AD2F-94C4ADAF3CCE}"/>
  <bookViews>
    <workbookView xWindow="-28920" yWindow="-120" windowWidth="29040" windowHeight="15840" xr2:uid="{00000000-000D-0000-FFFF-FFFF00000000}"/>
  </bookViews>
  <sheets>
    <sheet name="Model" sheetId="2" r:id="rId1"/>
    <sheet name="AHPPairwise" sheetId="6" r:id="rId2"/>
    <sheet name="Sensitivity-Pairwise-OMM" sheetId="7" r:id="rId3"/>
    <sheet name="AHPRatings-Weights" sheetId="3" r:id="rId4"/>
    <sheet name="AHPRatings-Results" sheetId="4" r:id="rId5"/>
    <sheet name="Allocation" sheetId="5" r:id="rId6"/>
  </sheets>
  <definedNames>
    <definedName name="solver_adj" localSheetId="5" hidden="1">Allocation!$F$2:$F$4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itr" localSheetId="5" hidden="1">2147483647</definedName>
    <definedName name="solver_lhs1" localSheetId="5" hidden="1">Allocation!$F$2:$F$4</definedName>
    <definedName name="solver_lhs2" localSheetId="5" hidden="1">Allocation!$F$2:$F$4</definedName>
    <definedName name="solver_lhs3" localSheetId="5" hidden="1">Allocation!$F$8</definedName>
    <definedName name="solver_lhs4" localSheetId="5" hidden="1">Allocation!$F$8</definedName>
    <definedName name="solver_lin" localSheetId="5" hidden="1">1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opt" localSheetId="5" hidden="1">Allocation!$H$5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4</definedName>
    <definedName name="solver_rel3" localSheetId="5" hidden="1">2</definedName>
    <definedName name="solver_rel4" localSheetId="5" hidden="1">2</definedName>
    <definedName name="solver_rhs1" localSheetId="5" hidden="1">Allocation!$G$2:$G$4</definedName>
    <definedName name="solver_rhs2" localSheetId="5" hidden="1">"integer"</definedName>
    <definedName name="solver_rhs3" localSheetId="5" hidden="1">0</definedName>
    <definedName name="solver_rhs4" localSheetId="5" hidden="1">0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E9" i="4"/>
  <c r="D9" i="4"/>
  <c r="C9" i="4"/>
  <c r="B9" i="4"/>
  <c r="P8" i="3"/>
  <c r="P7" i="3"/>
  <c r="P6" i="3"/>
  <c r="P5" i="3"/>
  <c r="P4" i="3"/>
  <c r="M8" i="3"/>
  <c r="L8" i="3"/>
  <c r="K8" i="3"/>
  <c r="J8" i="3"/>
  <c r="O8" i="3" s="1"/>
  <c r="L7" i="3"/>
  <c r="K7" i="3"/>
  <c r="J7" i="3"/>
  <c r="O7" i="3" s="1"/>
  <c r="K6" i="3"/>
  <c r="J6" i="3"/>
  <c r="O6" i="3" s="1"/>
  <c r="J5" i="3"/>
  <c r="O5" i="3" s="1"/>
  <c r="O4" i="3"/>
  <c r="F5" i="5"/>
  <c r="F8" i="5" s="1"/>
  <c r="E26" i="3"/>
  <c r="O9" i="3" l="1"/>
  <c r="P9" i="3"/>
  <c r="F10" i="4"/>
  <c r="E10" i="4"/>
  <c r="D10" i="4"/>
  <c r="C10" i="4"/>
  <c r="B10" i="4"/>
  <c r="A13" i="4"/>
  <c r="A4" i="5" s="1"/>
  <c r="A12" i="4"/>
  <c r="A3" i="5" s="1"/>
  <c r="A11" i="4"/>
  <c r="A2" i="5" s="1"/>
  <c r="A5" i="4"/>
  <c r="A4" i="4"/>
  <c r="A3" i="4"/>
  <c r="F2" i="4"/>
  <c r="E2" i="4"/>
  <c r="D2" i="4"/>
  <c r="C2" i="4"/>
  <c r="B2" i="4"/>
  <c r="D25" i="3"/>
  <c r="C25" i="3"/>
  <c r="A27" i="3" s="1"/>
  <c r="B25" i="3"/>
  <c r="A26" i="3" s="1"/>
  <c r="D19" i="3"/>
  <c r="A22" i="3" s="1"/>
  <c r="C19" i="3"/>
  <c r="A21" i="3" s="1"/>
  <c r="B19" i="3"/>
  <c r="A20" i="3" s="1"/>
  <c r="D13" i="3"/>
  <c r="A16" i="3" s="1"/>
  <c r="C13" i="3"/>
  <c r="A15" i="3" s="1"/>
  <c r="B13" i="3"/>
  <c r="A14" i="3" s="1"/>
  <c r="D7" i="3"/>
  <c r="A10" i="3" s="1"/>
  <c r="C7" i="3"/>
  <c r="A9" i="3" s="1"/>
  <c r="B7" i="3"/>
  <c r="A8" i="3" s="1"/>
  <c r="D1" i="3"/>
  <c r="A4" i="3" s="1"/>
  <c r="C1" i="3"/>
  <c r="A3" i="3" s="1"/>
  <c r="B1" i="3"/>
  <c r="A2" i="3" s="1"/>
  <c r="A25" i="3"/>
  <c r="A19" i="3"/>
  <c r="A13" i="3"/>
  <c r="A7" i="3"/>
  <c r="A1" i="3"/>
  <c r="E16" i="2" l="1"/>
  <c r="D16" i="2"/>
  <c r="C16" i="2"/>
  <c r="B16" i="2"/>
  <c r="A16" i="2"/>
  <c r="C22" i="3" l="1"/>
  <c r="B22" i="3"/>
  <c r="E14" i="3"/>
  <c r="B15" i="3"/>
  <c r="E15" i="3" s="1"/>
  <c r="B27" i="3"/>
  <c r="E27" i="3" s="1"/>
  <c r="B21" i="3"/>
  <c r="E20" i="3"/>
  <c r="C16" i="3"/>
  <c r="B16" i="3"/>
  <c r="C10" i="3"/>
  <c r="B10" i="3"/>
  <c r="E10" i="3" s="1"/>
  <c r="B9" i="3"/>
  <c r="E9" i="3" s="1"/>
  <c r="E8" i="3"/>
  <c r="B3" i="3"/>
  <c r="E3" i="3" s="1"/>
  <c r="C4" i="3"/>
  <c r="B4" i="3"/>
  <c r="E2" i="3"/>
  <c r="E28" i="3" l="1"/>
  <c r="F27" i="3" s="1"/>
  <c r="E21" i="3"/>
  <c r="E22" i="3"/>
  <c r="E16" i="3"/>
  <c r="E17" i="3" s="1"/>
  <c r="F16" i="3" s="1"/>
  <c r="E4" i="3"/>
  <c r="E5" i="3" s="1"/>
  <c r="E11" i="3"/>
  <c r="F8" i="3" s="1"/>
  <c r="E23" i="3" l="1"/>
  <c r="F22" i="3" s="1"/>
  <c r="F26" i="3"/>
  <c r="F14" i="3"/>
  <c r="F15" i="3"/>
  <c r="F9" i="3"/>
  <c r="F10" i="3"/>
  <c r="G10" i="3" s="1"/>
  <c r="F2" i="3"/>
  <c r="F4" i="3"/>
  <c r="F3" i="3"/>
  <c r="G2" i="3" l="1"/>
  <c r="B13" i="4" s="1"/>
  <c r="G26" i="3"/>
  <c r="G15" i="3"/>
  <c r="D11" i="4" s="1"/>
  <c r="G9" i="3"/>
  <c r="G8" i="3"/>
  <c r="C11" i="4" s="1"/>
  <c r="C12" i="4"/>
  <c r="C13" i="4"/>
  <c r="G14" i="3"/>
  <c r="G16" i="3"/>
  <c r="F21" i="3"/>
  <c r="F20" i="3"/>
  <c r="G20" i="3" s="1"/>
  <c r="G27" i="3"/>
  <c r="G3" i="3"/>
  <c r="B11" i="4" s="1"/>
  <c r="G4" i="3"/>
  <c r="D13" i="4" l="1"/>
  <c r="D12" i="4"/>
  <c r="E12" i="4"/>
  <c r="E11" i="4"/>
  <c r="B12" i="4"/>
  <c r="F12" i="4"/>
  <c r="F13" i="4"/>
  <c r="F11" i="4"/>
  <c r="G21" i="3"/>
  <c r="E13" i="4" s="1"/>
  <c r="G22" i="3"/>
  <c r="G11" i="4" l="1"/>
  <c r="G13" i="4"/>
  <c r="G12" i="4"/>
  <c r="G14" i="4" l="1"/>
  <c r="H13" i="4" s="1"/>
  <c r="B4" i="5" s="1"/>
  <c r="H11" i="4" l="1"/>
  <c r="B2" i="5" s="1"/>
  <c r="H12" i="4"/>
  <c r="B3" i="5" s="1"/>
  <c r="C3" i="5" s="1"/>
  <c r="E3" i="5" s="1"/>
  <c r="H3" i="5" s="1"/>
  <c r="C2" i="5" l="1"/>
  <c r="E2" i="5" s="1"/>
  <c r="H2" i="5" s="1"/>
  <c r="C4" i="5"/>
  <c r="E4" i="5" s="1"/>
  <c r="H4" i="5" s="1"/>
  <c r="H5" i="5" l="1"/>
</calcChain>
</file>

<file path=xl/sharedStrings.xml><?xml version="1.0" encoding="utf-8"?>
<sst xmlns="http://schemas.openxmlformats.org/spreadsheetml/2006/main" count="170" uniqueCount="55">
  <si>
    <t>Goal</t>
  </si>
  <si>
    <t>Kit Production</t>
  </si>
  <si>
    <t>Criteria</t>
  </si>
  <si>
    <t>Risk</t>
  </si>
  <si>
    <t>Timeline</t>
  </si>
  <si>
    <t>Flexibility</t>
  </si>
  <si>
    <t>Demand</t>
  </si>
  <si>
    <t>Impact</t>
  </si>
  <si>
    <t>Alternatives</t>
  </si>
  <si>
    <t>In-House</t>
  </si>
  <si>
    <t>Existing Vendor</t>
  </si>
  <si>
    <t>New Vendor</t>
  </si>
  <si>
    <t>Scales</t>
  </si>
  <si>
    <t>Low</t>
  </si>
  <si>
    <t>Short</t>
  </si>
  <si>
    <t>Improve</t>
  </si>
  <si>
    <t>High</t>
  </si>
  <si>
    <t>No</t>
  </si>
  <si>
    <t>Medium</t>
  </si>
  <si>
    <t>Same</t>
  </si>
  <si>
    <t>Yes</t>
  </si>
  <si>
    <t>Long</t>
  </si>
  <si>
    <t>Worsen</t>
  </si>
  <si>
    <t>Sum of lines</t>
  </si>
  <si>
    <t>Normal</t>
  </si>
  <si>
    <t>Ideal</t>
  </si>
  <si>
    <t>2Criteria</t>
  </si>
  <si>
    <t>Sum of Lines</t>
  </si>
  <si>
    <t>Total</t>
  </si>
  <si>
    <t>Alternative</t>
  </si>
  <si>
    <t>Score</t>
  </si>
  <si>
    <t>OMM</t>
  </si>
  <si>
    <t>GoalNode</t>
  </si>
  <si>
    <t>Existing</t>
  </si>
  <si>
    <t>New</t>
  </si>
  <si>
    <t>ME</t>
  </si>
  <si>
    <t>GPM</t>
  </si>
  <si>
    <t>Priorities</t>
  </si>
  <si>
    <t>calcPrioritiesNormalizedByCluster</t>
  </si>
  <si>
    <t>Priorities from AHP Ratings</t>
  </si>
  <si>
    <t>Idealized Priorities</t>
  </si>
  <si>
    <t>Cost Impact of outsource</t>
  </si>
  <si>
    <t>Priorities with Cost Impact factored in</t>
  </si>
  <si>
    <t>2023 Expected Production (in units)</t>
  </si>
  <si>
    <t>Max Capacity (in units)</t>
  </si>
  <si>
    <t>Normalized Fit (Cost impacted priorites x demand/plant)</t>
  </si>
  <si>
    <t>Gap from Req'd</t>
  </si>
  <si>
    <t>Demand Required</t>
  </si>
  <si>
    <t>Total 2023 Demand</t>
  </si>
  <si>
    <t>Gap between Total and Expected</t>
  </si>
  <si>
    <t>RISK (2)</t>
  </si>
  <si>
    <t>TIMELINE (3)</t>
  </si>
  <si>
    <t>FLEXIBILITY (4)</t>
  </si>
  <si>
    <t>DEMAND (5)</t>
  </si>
  <si>
    <t>IMPACT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</si>
</sst>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_(* #,##0.000_);_(* \(#,##0.000\);_(* &quot;-&quot;??_);_(@_)"/>
    <numFmt numFmtId="166" formatCode="_(* #,##0_);_(* \(#,##0\);_(* &quot;-&quot;??_);_(@_)"/>
    <numFmt numFmtId="167" formatCode="0.00000"/>
    <numFmt numFmtId="168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D4D4D4"/>
      <name val="Consolas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0" fillId="4" borderId="0" xfId="0" applyFill="1"/>
    <xf numFmtId="0" fontId="4" fillId="0" borderId="0" xfId="0" applyFont="1"/>
    <xf numFmtId="164" fontId="0" fillId="0" borderId="1" xfId="0" applyNumberFormat="1" applyBorder="1"/>
    <xf numFmtId="164" fontId="0" fillId="0" borderId="0" xfId="0" applyNumberFormat="1"/>
    <xf numFmtId="0" fontId="4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5" fontId="0" fillId="5" borderId="1" xfId="1" applyNumberFormat="1" applyFont="1" applyFill="1" applyBorder="1"/>
    <xf numFmtId="165" fontId="0" fillId="0" borderId="1" xfId="1" applyNumberFormat="1" applyFont="1" applyBorder="1"/>
    <xf numFmtId="165" fontId="5" fillId="0" borderId="1" xfId="1" applyNumberFormat="1" applyFont="1" applyBorder="1"/>
    <xf numFmtId="165" fontId="4" fillId="0" borderId="0" xfId="1" applyNumberFormat="1" applyFont="1"/>
    <xf numFmtId="0" fontId="1" fillId="6" borderId="0" xfId="0" applyFont="1" applyFill="1"/>
    <xf numFmtId="2" fontId="0" fillId="3" borderId="1" xfId="0" applyNumberFormat="1" applyFill="1" applyBorder="1"/>
    <xf numFmtId="2" fontId="0" fillId="0" borderId="1" xfId="0" applyNumberFormat="1" applyBorder="1"/>
    <xf numFmtId="2" fontId="0" fillId="7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5" fontId="0" fillId="7" borderId="1" xfId="1" applyNumberFormat="1" applyFont="1" applyFill="1" applyBorder="1"/>
    <xf numFmtId="0" fontId="0" fillId="0" borderId="0" xfId="0" applyAlignment="1">
      <alignment wrapText="1"/>
    </xf>
    <xf numFmtId="43" fontId="0" fillId="0" borderId="1" xfId="2" applyFont="1" applyBorder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43" fontId="0" fillId="0" borderId="0" xfId="0" applyNumberFormat="1"/>
    <xf numFmtId="166" fontId="7" fillId="8" borderId="7" xfId="1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166" fontId="8" fillId="9" borderId="8" xfId="1" applyNumberFormat="1" applyFont="1" applyFill="1" applyBorder="1"/>
    <xf numFmtId="0" fontId="4" fillId="0" borderId="0" xfId="0" applyFont="1" applyAlignment="1">
      <alignment wrapText="1"/>
    </xf>
    <xf numFmtId="0" fontId="2" fillId="0" borderId="0" xfId="0" applyFont="1"/>
    <xf numFmtId="167" fontId="0" fillId="0" borderId="0" xfId="0" applyNumberFormat="1"/>
    <xf numFmtId="0" fontId="9" fillId="0" borderId="0" xfId="0" applyFont="1"/>
    <xf numFmtId="0" fontId="10" fillId="0" borderId="3" xfId="0" applyFont="1" applyBorder="1"/>
    <xf numFmtId="0" fontId="11" fillId="0" borderId="3" xfId="0" applyFont="1" applyBorder="1"/>
    <xf numFmtId="0" fontId="10" fillId="0" borderId="6" xfId="0" applyFont="1" applyBorder="1"/>
    <xf numFmtId="0" fontId="10" fillId="0" borderId="5" xfId="0" applyFont="1" applyBorder="1"/>
    <xf numFmtId="0" fontId="12" fillId="4" borderId="1" xfId="0" applyFont="1" applyFill="1" applyBorder="1"/>
    <xf numFmtId="0" fontId="11" fillId="0" borderId="4" xfId="0" applyFont="1" applyBorder="1"/>
    <xf numFmtId="0" fontId="11" fillId="0" borderId="9" xfId="0" applyFont="1" applyBorder="1"/>
    <xf numFmtId="0" fontId="10" fillId="0" borderId="9" xfId="0" applyFont="1" applyBorder="1"/>
    <xf numFmtId="0" fontId="4" fillId="0" borderId="10" xfId="0" applyFont="1" applyBorder="1"/>
    <xf numFmtId="168" fontId="0" fillId="0" borderId="0" xfId="0" applyNumberFormat="1"/>
    <xf numFmtId="168" fontId="0" fillId="0" borderId="1" xfId="0" applyNumberFormat="1" applyBorder="1" applyAlignment="1">
      <alignment horizontal="left"/>
    </xf>
    <xf numFmtId="168" fontId="10" fillId="0" borderId="9" xfId="0" applyNumberFormat="1" applyFont="1" applyBorder="1"/>
    <xf numFmtId="0" fontId="0" fillId="10" borderId="0" xfId="0" applyFill="1"/>
    <xf numFmtId="0" fontId="0" fillId="11" borderId="0" xfId="0" applyFill="1"/>
    <xf numFmtId="0" fontId="13" fillId="12" borderId="0" xfId="0" applyFont="1" applyFill="1"/>
    <xf numFmtId="0" fontId="0" fillId="0" borderId="0" xfId="0" applyAlignment="1">
      <alignment horizontal="center"/>
    </xf>
  </cellXfs>
  <cellStyles count="3">
    <cellStyle name="Comma" xfId="1" builtinId="3"/>
    <cellStyle name="Comma 2" xfId="2" xr:uid="{3B7455A7-8197-4D44-9305-7925D4FF518A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2</xdr:row>
      <xdr:rowOff>139700</xdr:rowOff>
    </xdr:from>
    <xdr:to>
      <xdr:col>8</xdr:col>
      <xdr:colOff>469484</xdr:colOff>
      <xdr:row>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AE39A-B4D3-B811-FCA8-4AF3BF4A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150" y="508000"/>
          <a:ext cx="4762084" cy="11303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28575</xdr:rowOff>
    </xdr:from>
    <xdr:to>
      <xdr:col>4</xdr:col>
      <xdr:colOff>571500</xdr:colOff>
      <xdr:row>16</xdr:row>
      <xdr:rowOff>180975</xdr:rowOff>
    </xdr:to>
    <xdr:pic>
      <xdr:nvPicPr>
        <xdr:cNvPr id="2" name="Picture 1" title="RISK">
          <a:extLst>
            <a:ext uri="{FF2B5EF4-FFF2-40B4-BE49-F238E27FC236}">
              <a16:creationId xmlns:a16="http://schemas.microsoft.com/office/drawing/2014/main" id="{F7810AB5-D569-474D-65CB-76C5B26DF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1075"/>
          <a:ext cx="3009900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11</xdr:col>
      <xdr:colOff>266700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3E270-B636-39F3-C814-B0CFEDB134A7}"/>
            </a:ext>
            <a:ext uri="{147F2762-F138-4A5C-976F-8EAC2B608ADB}">
              <a16:predDERef xmlns:a16="http://schemas.microsoft.com/office/drawing/2014/main" pred="{F7810AB5-D569-474D-65CB-76C5B26DF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952500"/>
          <a:ext cx="3314700" cy="24574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17</xdr:col>
      <xdr:colOff>219075</xdr:colOff>
      <xdr:row>17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6449B3-87F5-4A8A-48F2-D029A4DB1F1D}"/>
            </a:ext>
            <a:ext uri="{147F2762-F138-4A5C-976F-8EAC2B608ADB}">
              <a16:predDERef xmlns:a16="http://schemas.microsoft.com/office/drawing/2014/main" pred="{BB73E270-B636-39F3-C814-B0CFEDB1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952500"/>
          <a:ext cx="3267075" cy="2428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409575</xdr:colOff>
      <xdr:row>33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98C01E-B634-9F4F-3C3D-F5A6D55A4A36}"/>
            </a:ext>
            <a:ext uri="{147F2762-F138-4A5C-976F-8EAC2B608ADB}">
              <a16:predDERef xmlns:a16="http://schemas.microsoft.com/office/drawing/2014/main" pred="{E66449B3-87F5-4A8A-48F2-D029A4DB1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10000"/>
          <a:ext cx="3457575" cy="2609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11</xdr:col>
      <xdr:colOff>101600</xdr:colOff>
      <xdr:row>33</xdr:row>
      <xdr:rowOff>123825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2CC9C541-B167-9E97-331A-56930D4507C2}"/>
            </a:ext>
            <a:ext uri="{147F2762-F138-4A5C-976F-8EAC2B608ADB}">
              <a16:predDERef xmlns:a16="http://schemas.microsoft.com/office/drawing/2014/main" pred="{0A98C01E-B634-9F4F-3C3D-F5A6D55A4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3810000"/>
          <a:ext cx="3467100" cy="260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12</xdr:col>
      <xdr:colOff>34042</xdr:colOff>
      <xdr:row>19</xdr:row>
      <xdr:rowOff>86995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8616AF-3C2C-F24D-97DC-8D9BEC39E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0"/>
          <a:ext cx="3339217" cy="4325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1546-8442-493E-BA43-83D80871FF5F}">
  <dimension ref="A1:E19"/>
  <sheetViews>
    <sheetView tabSelected="1" workbookViewId="0">
      <selection activeCell="B34" sqref="B34"/>
    </sheetView>
  </sheetViews>
  <sheetFormatPr defaultColWidth="8.81640625" defaultRowHeight="14.5" x14ac:dyDescent="0.35"/>
  <cols>
    <col min="1" max="1" width="14.453125" customWidth="1"/>
    <col min="2" max="2" width="10.453125" customWidth="1"/>
    <col min="3" max="3" width="11.81640625" customWidth="1"/>
    <col min="9" max="9" width="9.81640625" customWidth="1"/>
  </cols>
  <sheetData>
    <row r="1" spans="1:5" x14ac:dyDescent="0.35">
      <c r="A1" s="4" t="s">
        <v>0</v>
      </c>
    </row>
    <row r="2" spans="1:5" x14ac:dyDescent="0.35">
      <c r="A2" t="s">
        <v>1</v>
      </c>
    </row>
    <row r="3" spans="1:5" x14ac:dyDescent="0.35">
      <c r="A3" s="4" t="s">
        <v>2</v>
      </c>
    </row>
    <row r="4" spans="1:5" x14ac:dyDescent="0.35">
      <c r="A4" t="s">
        <v>3</v>
      </c>
    </row>
    <row r="5" spans="1:5" x14ac:dyDescent="0.35">
      <c r="A5" t="s">
        <v>4</v>
      </c>
    </row>
    <row r="6" spans="1:5" x14ac:dyDescent="0.35">
      <c r="A6" t="s">
        <v>5</v>
      </c>
    </row>
    <row r="7" spans="1:5" x14ac:dyDescent="0.35">
      <c r="A7" t="s">
        <v>6</v>
      </c>
    </row>
    <row r="8" spans="1:5" x14ac:dyDescent="0.35">
      <c r="A8" t="s">
        <v>7</v>
      </c>
    </row>
    <row r="10" spans="1:5" x14ac:dyDescent="0.35">
      <c r="A10" s="4" t="s">
        <v>8</v>
      </c>
    </row>
    <row r="11" spans="1:5" x14ac:dyDescent="0.35">
      <c r="A11" t="s">
        <v>9</v>
      </c>
    </row>
    <row r="12" spans="1:5" x14ac:dyDescent="0.35">
      <c r="A12" t="s">
        <v>10</v>
      </c>
    </row>
    <row r="13" spans="1:5" x14ac:dyDescent="0.35">
      <c r="A13" t="s">
        <v>11</v>
      </c>
    </row>
    <row r="15" spans="1:5" x14ac:dyDescent="0.35">
      <c r="A15" s="4" t="s">
        <v>12</v>
      </c>
    </row>
    <row r="16" spans="1:5" x14ac:dyDescent="0.35">
      <c r="A16" s="3" t="str">
        <f>A4</f>
        <v>Risk</v>
      </c>
      <c r="B16" s="3" t="str">
        <f>A5</f>
        <v>Timeline</v>
      </c>
      <c r="C16" s="3" t="str">
        <f>A6</f>
        <v>Flexibility</v>
      </c>
      <c r="D16" s="3" t="str">
        <f>A7</f>
        <v>Demand</v>
      </c>
      <c r="E16" s="3" t="str">
        <f>A8</f>
        <v>Impact</v>
      </c>
    </row>
    <row r="17" spans="1:5" x14ac:dyDescent="0.35">
      <c r="A17" s="3" t="s">
        <v>13</v>
      </c>
      <c r="B17" s="3" t="s">
        <v>14</v>
      </c>
      <c r="C17" s="3" t="s">
        <v>15</v>
      </c>
      <c r="D17" s="3" t="s">
        <v>16</v>
      </c>
      <c r="E17" s="3" t="s">
        <v>17</v>
      </c>
    </row>
    <row r="18" spans="1:5" x14ac:dyDescent="0.35">
      <c r="A18" s="3" t="s">
        <v>18</v>
      </c>
      <c r="B18" s="3" t="s">
        <v>18</v>
      </c>
      <c r="C18" s="3" t="s">
        <v>19</v>
      </c>
      <c r="D18" s="3" t="s">
        <v>18</v>
      </c>
      <c r="E18" s="3" t="s">
        <v>20</v>
      </c>
    </row>
    <row r="19" spans="1:5" x14ac:dyDescent="0.35">
      <c r="A19" s="3" t="s">
        <v>16</v>
      </c>
      <c r="B19" s="3" t="s">
        <v>21</v>
      </c>
      <c r="C19" s="3" t="s">
        <v>22</v>
      </c>
      <c r="D19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823A-DFF3-4196-9449-CEF9FC6DF0D6}">
  <dimension ref="A1:AF17"/>
  <sheetViews>
    <sheetView workbookViewId="0">
      <selection activeCell="N17" sqref="N17"/>
    </sheetView>
  </sheetViews>
  <sheetFormatPr defaultColWidth="8.81640625" defaultRowHeight="14.5" x14ac:dyDescent="0.35"/>
  <cols>
    <col min="1" max="7" width="8.453125" customWidth="1"/>
    <col min="8" max="8" width="3.6328125" customWidth="1"/>
    <col min="9" max="9" width="3.81640625" customWidth="1"/>
    <col min="10" max="10" width="4" customWidth="1"/>
    <col min="11" max="11" width="4.81640625" customWidth="1"/>
    <col min="12" max="18" width="8.453125" customWidth="1"/>
    <col min="19" max="19" width="3.6328125" customWidth="1"/>
    <col min="20" max="20" width="3.81640625" customWidth="1"/>
    <col min="21" max="21" width="4" customWidth="1"/>
    <col min="22" max="22" width="5.6328125" customWidth="1"/>
    <col min="23" max="29" width="8.453125" customWidth="1"/>
    <col min="30" max="30" width="3.6328125" customWidth="1"/>
    <col min="31" max="31" width="3.81640625" customWidth="1"/>
    <col min="32" max="32" width="4" customWidth="1"/>
  </cols>
  <sheetData>
    <row r="1" spans="1:32" x14ac:dyDescent="0.35">
      <c r="A1" s="40" t="s">
        <v>31</v>
      </c>
      <c r="B1" s="36" t="s">
        <v>32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9</v>
      </c>
      <c r="I1" s="37" t="s">
        <v>33</v>
      </c>
      <c r="J1" s="37" t="s">
        <v>34</v>
      </c>
      <c r="L1" s="40" t="s">
        <v>35</v>
      </c>
      <c r="M1" s="36" t="s">
        <v>32</v>
      </c>
      <c r="N1" s="37" t="s">
        <v>3</v>
      </c>
      <c r="O1" s="37" t="s">
        <v>4</v>
      </c>
      <c r="P1" s="37" t="s">
        <v>5</v>
      </c>
      <c r="Q1" s="37" t="s">
        <v>6</v>
      </c>
      <c r="R1" s="37" t="s">
        <v>7</v>
      </c>
      <c r="S1" s="37" t="s">
        <v>9</v>
      </c>
      <c r="T1" s="37" t="s">
        <v>33</v>
      </c>
      <c r="U1" s="37" t="s">
        <v>34</v>
      </c>
      <c r="W1" s="40" t="s">
        <v>36</v>
      </c>
      <c r="X1" s="36" t="s">
        <v>32</v>
      </c>
      <c r="Y1" s="37" t="s">
        <v>3</v>
      </c>
      <c r="Z1" s="37" t="s">
        <v>4</v>
      </c>
      <c r="AA1" s="37" t="s">
        <v>5</v>
      </c>
      <c r="AB1" s="37" t="s">
        <v>6</v>
      </c>
      <c r="AC1" s="37" t="s">
        <v>7</v>
      </c>
      <c r="AD1" s="37" t="s">
        <v>9</v>
      </c>
      <c r="AE1" s="37" t="s">
        <v>33</v>
      </c>
      <c r="AF1" s="37" t="s">
        <v>34</v>
      </c>
    </row>
    <row r="2" spans="1:32" x14ac:dyDescent="0.35">
      <c r="A2" s="38" t="s">
        <v>32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L2" s="38" t="s">
        <v>32</v>
      </c>
      <c r="M2" s="39">
        <v>0</v>
      </c>
      <c r="N2" s="39">
        <v>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9">
        <v>0</v>
      </c>
      <c r="U2" s="39">
        <v>0</v>
      </c>
      <c r="W2" s="38" t="s">
        <v>32</v>
      </c>
      <c r="X2" s="39">
        <v>0</v>
      </c>
      <c r="Y2" s="39">
        <v>0</v>
      </c>
      <c r="Z2" s="39">
        <v>0</v>
      </c>
      <c r="AA2" s="39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</row>
    <row r="3" spans="1:32" x14ac:dyDescent="0.35">
      <c r="A3" s="37" t="s">
        <v>3</v>
      </c>
      <c r="B3" s="39">
        <v>7.6399999999999996E-2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L3" s="37" t="s">
        <v>3</v>
      </c>
      <c r="M3" s="39">
        <v>7.3300000000000004E-2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W3" s="37" t="s">
        <v>3</v>
      </c>
      <c r="X3" s="39">
        <v>8.3699999999999997E-2</v>
      </c>
      <c r="Y3" s="39">
        <v>0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</row>
    <row r="4" spans="1:32" x14ac:dyDescent="0.35">
      <c r="A4" s="37" t="s">
        <v>4</v>
      </c>
      <c r="B4" s="39">
        <v>0.32069999999999999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L4" s="37" t="s">
        <v>4</v>
      </c>
      <c r="M4" s="39">
        <v>0.20899999999999999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W4" s="37" t="s">
        <v>4</v>
      </c>
      <c r="X4" s="39">
        <v>0.38279999999999997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</row>
    <row r="5" spans="1:32" x14ac:dyDescent="0.35">
      <c r="A5" s="37" t="s">
        <v>5</v>
      </c>
      <c r="B5" s="39">
        <v>0.10249999999999999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L5" s="37" t="s">
        <v>5</v>
      </c>
      <c r="M5" s="39">
        <v>8.5699999999999998E-2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W5" s="37" t="s">
        <v>5</v>
      </c>
      <c r="X5" s="39">
        <v>0.1017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</row>
    <row r="6" spans="1:32" x14ac:dyDescent="0.35">
      <c r="A6" s="37" t="s">
        <v>6</v>
      </c>
      <c r="B6" s="39">
        <v>0.22270000000000001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L6" s="37" t="s">
        <v>6</v>
      </c>
      <c r="M6" s="39">
        <v>0.17879999999999999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W6" s="37" t="s">
        <v>6</v>
      </c>
      <c r="X6" s="39">
        <v>0.2001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</row>
    <row r="7" spans="1:32" x14ac:dyDescent="0.35">
      <c r="A7" s="37" t="s">
        <v>7</v>
      </c>
      <c r="B7" s="39">
        <v>0.27760000000000001</v>
      </c>
      <c r="C7" s="39"/>
      <c r="D7" s="39"/>
      <c r="E7" s="39"/>
      <c r="F7" s="39"/>
      <c r="G7" s="39"/>
      <c r="H7" s="39"/>
      <c r="I7" s="39"/>
      <c r="J7" s="39"/>
      <c r="L7" s="37" t="s">
        <v>7</v>
      </c>
      <c r="M7" s="39">
        <v>0.4531</v>
      </c>
      <c r="N7" s="39"/>
      <c r="O7" s="39"/>
      <c r="P7" s="39"/>
      <c r="Q7" s="39"/>
      <c r="R7" s="39"/>
      <c r="S7" s="39"/>
      <c r="T7" s="39"/>
      <c r="U7" s="39"/>
      <c r="W7" s="37" t="s">
        <v>7</v>
      </c>
      <c r="X7" s="39">
        <v>0.23180000000000001</v>
      </c>
      <c r="Y7" s="39"/>
      <c r="Z7" s="39"/>
      <c r="AA7" s="39"/>
      <c r="AB7" s="39"/>
      <c r="AC7" s="39"/>
      <c r="AD7" s="39"/>
      <c r="AE7" s="39"/>
      <c r="AF7" s="39"/>
    </row>
    <row r="8" spans="1:32" x14ac:dyDescent="0.35">
      <c r="A8" s="37" t="s">
        <v>9</v>
      </c>
      <c r="B8" s="39">
        <v>0</v>
      </c>
      <c r="C8" s="39">
        <v>0.55840000000000001</v>
      </c>
      <c r="D8" s="39">
        <v>0.64829999999999999</v>
      </c>
      <c r="E8" s="39">
        <v>0.5</v>
      </c>
      <c r="F8" s="39">
        <v>0.53959999999999997</v>
      </c>
      <c r="G8" s="39">
        <v>0.1396</v>
      </c>
      <c r="H8" s="39">
        <v>0</v>
      </c>
      <c r="I8" s="39">
        <v>0</v>
      </c>
      <c r="J8" s="39">
        <v>0</v>
      </c>
      <c r="L8" s="37" t="s">
        <v>9</v>
      </c>
      <c r="M8" s="39">
        <v>0</v>
      </c>
      <c r="N8" s="39">
        <v>0.55840000000000001</v>
      </c>
      <c r="O8" s="39">
        <v>0.53959999999999997</v>
      </c>
      <c r="P8" s="39">
        <v>0.5</v>
      </c>
      <c r="Q8" s="39">
        <v>0.53959999999999997</v>
      </c>
      <c r="R8" s="39">
        <v>0.1085</v>
      </c>
      <c r="S8" s="39">
        <v>0</v>
      </c>
      <c r="T8" s="39">
        <v>0</v>
      </c>
      <c r="U8" s="39">
        <v>0</v>
      </c>
      <c r="W8" s="37" t="s">
        <v>9</v>
      </c>
      <c r="X8" s="39">
        <v>0</v>
      </c>
      <c r="Y8" s="39">
        <v>0.52780000000000005</v>
      </c>
      <c r="Z8" s="39">
        <v>0.625</v>
      </c>
      <c r="AA8" s="39">
        <v>0.54990000000000006</v>
      </c>
      <c r="AB8" s="39">
        <v>0.49340000000000001</v>
      </c>
      <c r="AC8" s="39">
        <v>0.16339999999999999</v>
      </c>
      <c r="AD8" s="39">
        <v>0</v>
      </c>
      <c r="AE8" s="39">
        <v>0</v>
      </c>
      <c r="AF8" s="39">
        <v>0</v>
      </c>
    </row>
    <row r="9" spans="1:32" x14ac:dyDescent="0.35">
      <c r="A9" s="37" t="s">
        <v>33</v>
      </c>
      <c r="B9" s="39">
        <v>0</v>
      </c>
      <c r="C9" s="39">
        <v>0.122</v>
      </c>
      <c r="D9" s="39">
        <v>0.22969999999999999</v>
      </c>
      <c r="E9" s="39">
        <v>0.25</v>
      </c>
      <c r="F9" s="39">
        <v>0.29699999999999999</v>
      </c>
      <c r="G9" s="39">
        <v>0.33250000000000002</v>
      </c>
      <c r="H9" s="39">
        <v>0</v>
      </c>
      <c r="I9" s="39">
        <v>0</v>
      </c>
      <c r="J9" s="39">
        <v>0</v>
      </c>
      <c r="L9" s="37" t="s">
        <v>33</v>
      </c>
      <c r="M9" s="39">
        <v>0</v>
      </c>
      <c r="N9" s="39">
        <v>0.122</v>
      </c>
      <c r="O9" s="39">
        <v>0.29699999999999999</v>
      </c>
      <c r="P9" s="39">
        <v>0.25</v>
      </c>
      <c r="Q9" s="39">
        <v>0.16339999999999999</v>
      </c>
      <c r="R9" s="39">
        <v>0.34449999999999997</v>
      </c>
      <c r="S9" s="39">
        <v>0</v>
      </c>
      <c r="T9" s="39">
        <v>0</v>
      </c>
      <c r="U9" s="39">
        <v>0</v>
      </c>
      <c r="W9" s="37" t="s">
        <v>33</v>
      </c>
      <c r="X9" s="39">
        <v>0</v>
      </c>
      <c r="Y9" s="39">
        <v>0.1396</v>
      </c>
      <c r="Z9" s="39">
        <v>0.23849999999999999</v>
      </c>
      <c r="AA9" s="39">
        <v>0.20979999999999999</v>
      </c>
      <c r="AB9" s="39">
        <v>0.1958</v>
      </c>
      <c r="AC9" s="39">
        <v>0.29699999999999999</v>
      </c>
      <c r="AD9" s="39">
        <v>0</v>
      </c>
      <c r="AE9" s="39">
        <v>0</v>
      </c>
      <c r="AF9" s="39">
        <v>0</v>
      </c>
    </row>
    <row r="10" spans="1:32" x14ac:dyDescent="0.35">
      <c r="A10" s="41" t="s">
        <v>34</v>
      </c>
      <c r="B10" s="39">
        <v>0</v>
      </c>
      <c r="C10" s="39">
        <v>0.3196</v>
      </c>
      <c r="D10" s="39">
        <v>0.122</v>
      </c>
      <c r="E10" s="39">
        <v>0.25</v>
      </c>
      <c r="F10" s="39">
        <v>0.16339999999999999</v>
      </c>
      <c r="G10" s="39">
        <v>0.52780000000000005</v>
      </c>
      <c r="H10" s="39">
        <v>0</v>
      </c>
      <c r="I10" s="39">
        <v>0</v>
      </c>
      <c r="J10" s="39">
        <v>0</v>
      </c>
      <c r="L10" s="41" t="s">
        <v>34</v>
      </c>
      <c r="M10" s="39">
        <v>0</v>
      </c>
      <c r="N10" s="39">
        <v>0.3196</v>
      </c>
      <c r="O10" s="39">
        <v>0.16339999999999999</v>
      </c>
      <c r="P10" s="39">
        <v>0.25</v>
      </c>
      <c r="Q10" s="39">
        <v>0.29699999999999999</v>
      </c>
      <c r="R10" s="39">
        <v>0.54690000000000005</v>
      </c>
      <c r="S10" s="39">
        <v>0</v>
      </c>
      <c r="T10" s="39">
        <v>0</v>
      </c>
      <c r="U10" s="39">
        <v>0</v>
      </c>
      <c r="W10" s="41" t="s">
        <v>34</v>
      </c>
      <c r="X10" s="39">
        <v>0</v>
      </c>
      <c r="Y10" s="39">
        <v>0.33250000000000002</v>
      </c>
      <c r="Z10" s="39">
        <v>0.13650000000000001</v>
      </c>
      <c r="AA10" s="39">
        <v>0.2402</v>
      </c>
      <c r="AB10" s="39">
        <v>0.31080000000000002</v>
      </c>
      <c r="AC10" s="39">
        <v>0.53959999999999997</v>
      </c>
      <c r="AD10" s="39">
        <v>0</v>
      </c>
      <c r="AE10" s="39">
        <v>0</v>
      </c>
      <c r="AF10" s="39">
        <v>0</v>
      </c>
    </row>
    <row r="11" spans="1:32" x14ac:dyDescent="0.35">
      <c r="A11" s="44" t="s">
        <v>37</v>
      </c>
      <c r="L11" s="44" t="s">
        <v>37</v>
      </c>
      <c r="W11" s="44" t="s">
        <v>37</v>
      </c>
    </row>
    <row r="12" spans="1:32" x14ac:dyDescent="0.35">
      <c r="A12" s="42" t="s">
        <v>9</v>
      </c>
      <c r="B12" s="47">
        <v>0.46079999999999999</v>
      </c>
      <c r="L12" s="42" t="s">
        <v>9</v>
      </c>
      <c r="M12" s="47">
        <v>0.34229999999999999</v>
      </c>
      <c r="W12" s="42" t="s">
        <v>9</v>
      </c>
      <c r="X12" s="43">
        <v>0.47589999999999999</v>
      </c>
    </row>
    <row r="13" spans="1:32" x14ac:dyDescent="0.35">
      <c r="A13" s="42" t="s">
        <v>33</v>
      </c>
      <c r="B13" s="47">
        <v>0.26700000000000002</v>
      </c>
      <c r="L13" s="42" t="s">
        <v>33</v>
      </c>
      <c r="M13" s="47">
        <v>0.27779999999999999</v>
      </c>
      <c r="W13" s="42" t="s">
        <v>33</v>
      </c>
      <c r="X13" s="43">
        <v>0.23230000000000001</v>
      </c>
    </row>
    <row r="14" spans="1:32" x14ac:dyDescent="0.35">
      <c r="A14" s="42" t="s">
        <v>34</v>
      </c>
      <c r="B14" s="47">
        <v>0.27210000000000001</v>
      </c>
      <c r="L14" s="42" t="s">
        <v>34</v>
      </c>
      <c r="M14" s="47">
        <v>0.38</v>
      </c>
      <c r="W14" s="42" t="s">
        <v>34</v>
      </c>
      <c r="X14" s="43">
        <v>0.2918</v>
      </c>
    </row>
    <row r="17" spans="23:23" x14ac:dyDescent="0.35">
      <c r="W17" t="s">
        <v>38</v>
      </c>
    </row>
  </sheetData>
  <conditionalFormatting sqref="B3:B7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{261250CB-0315-4A4C-9585-9505F9B5BB16}</x14:id>
        </ext>
      </extLst>
    </cfRule>
  </conditionalFormatting>
  <conditionalFormatting sqref="B7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{F3A2BB62-2F2C-4931-8B98-B43BD5D05C33}</x14:id>
        </ext>
      </extLst>
    </cfRule>
  </conditionalFormatting>
  <conditionalFormatting sqref="B3:B7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{127D4408-A31D-4DFA-AC57-5662E6266D0C}</x14:id>
        </ext>
      </extLst>
    </cfRule>
  </conditionalFormatting>
  <conditionalFormatting sqref="B12:B1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{72705B92-BBCE-493D-A1D8-44A23625E4F0}</x14:id>
        </ext>
      </extLst>
    </cfRule>
  </conditionalFormatting>
  <conditionalFormatting sqref="C8:C10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{333501F8-162A-473C-AE9D-C846E9E05102}</x14:id>
        </ext>
      </extLst>
    </cfRule>
  </conditionalFormatting>
  <conditionalFormatting sqref="D8:D10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{339161C8-BC4A-483E-A3EA-DB882C233E91}</x14:id>
        </ext>
      </extLst>
    </cfRule>
  </conditionalFormatting>
  <conditionalFormatting sqref="E8:E10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{C43E9902-82A9-47A4-848D-7D3255143386}</x14:id>
        </ext>
      </extLst>
    </cfRule>
  </conditionalFormatting>
  <conditionalFormatting sqref="F8:F10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{842008F7-3EFF-4177-8C9B-A37D0C4E7F8D}</x14:id>
        </ext>
      </extLst>
    </cfRule>
  </conditionalFormatting>
  <conditionalFormatting sqref="G8:G10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{03323009-C5D6-4EF8-A168-44ACF2291821}</x14:id>
        </ext>
      </extLst>
    </cfRule>
  </conditionalFormatting>
  <conditionalFormatting sqref="M3:M7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{07D745A7-1801-4286-8023-DE2D43261DAD}</x14:id>
        </ext>
      </extLst>
    </cfRule>
  </conditionalFormatting>
  <conditionalFormatting sqref="M7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{12A79B90-1CDB-4D4F-B15C-27A29C5A9C7A}</x14:id>
        </ext>
      </extLst>
    </cfRule>
  </conditionalFormatting>
  <conditionalFormatting sqref="M3:M7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{EEA9F560-DD65-464E-8301-4DCD4166948B}</x14:id>
        </ext>
      </extLst>
    </cfRule>
  </conditionalFormatting>
  <conditionalFormatting sqref="M12:M1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{83C11E41-1C20-46DB-BA5C-BE602AF183DD}</x14:id>
        </ext>
      </extLst>
    </cfRule>
  </conditionalFormatting>
  <conditionalFormatting sqref="O8:O10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{C166BB1E-154B-4B7A-9363-059457C7AE4E}</x14:id>
        </ext>
      </extLst>
    </cfRule>
  </conditionalFormatting>
  <conditionalFormatting sqref="P8:P1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{FECD0D1C-005C-4D4F-A642-8FBB736BE9BA}</x14:id>
        </ext>
      </extLst>
    </cfRule>
  </conditionalFormatting>
  <conditionalFormatting sqref="Q8:Q10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{086909B0-88C3-42F9-BDF7-2900DD411EA6}</x14:id>
        </ext>
      </extLst>
    </cfRule>
  </conditionalFormatting>
  <conditionalFormatting sqref="R8:R10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{CDC82662-D9FA-4D68-A9EB-34622EFB7F19}</x14:id>
        </ext>
      </extLst>
    </cfRule>
  </conditionalFormatting>
  <conditionalFormatting sqref="X3:X7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{4CC353DB-8B63-40FD-A443-20E0443568F7}</x14:id>
        </ext>
      </extLst>
    </cfRule>
  </conditionalFormatting>
  <conditionalFormatting sqref="X7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{17E6AD79-5ADD-430D-B6FF-C8ECEF8D9C81}</x14:id>
        </ext>
      </extLst>
    </cfRule>
  </conditionalFormatting>
  <conditionalFormatting sqref="X3:X7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{200FB9FE-6DC7-4E5F-A4D9-2E42268167B9}</x14:id>
        </ext>
      </extLst>
    </cfRule>
  </conditionalFormatting>
  <conditionalFormatting sqref="X12:X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{293F237F-7C32-45E9-BF0C-D2651B6F3492}</x14:id>
        </ext>
      </extLst>
    </cfRule>
  </conditionalFormatting>
  <conditionalFormatting sqref="Z8:Z10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{CBA2268D-1911-4F38-9FE3-85CC9183E462}</x14:id>
        </ext>
      </extLst>
    </cfRule>
  </conditionalFormatting>
  <conditionalFormatting sqref="AA8:AA10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{240ED6E5-3227-438B-9A75-4B83A185C8FB}</x14:id>
        </ext>
      </extLst>
    </cfRule>
  </conditionalFormatting>
  <conditionalFormatting sqref="AB8:AB10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{30875A1C-C91B-4866-949B-A4E002AC302A}</x14:id>
        </ext>
      </extLst>
    </cfRule>
  </conditionalFormatting>
  <conditionalFormatting sqref="AC8:AC10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{A105A10E-0E21-46C9-857A-E8B984003823}</x14:id>
        </ext>
      </extLst>
    </cfRule>
  </conditionalFormatting>
  <conditionalFormatting sqref="N8:R8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{715008C5-7EBD-40D1-998F-28E423FA67F6}</x14:id>
        </ext>
      </extLst>
    </cfRule>
  </conditionalFormatting>
  <conditionalFormatting sqref="N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{A5672233-C70A-4807-B24C-7E7FE01C3C21}</x14:id>
        </ext>
      </extLst>
    </cfRule>
  </conditionalFormatting>
  <conditionalFormatting sqref="N9:N1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{0FB19530-5E8D-40C7-8603-A2226CAF8129}</x14:id>
        </ext>
      </extLst>
    </cfRule>
  </conditionalFormatting>
  <conditionalFormatting sqref="N10:R10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{E56868A6-169F-4309-ACDA-A9B96CD30FC6}</x14:id>
        </ext>
      </extLst>
    </cfRule>
  </conditionalFormatting>
  <conditionalFormatting sqref="N9:R9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{23D3FC59-D4A2-4EBA-A8AD-F66A79622FF6}</x14:id>
        </ext>
      </extLst>
    </cfRule>
  </conditionalFormatting>
  <conditionalFormatting sqref="N8:R8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{F10F69EC-4F4E-4A34-AF52-16D1348DD3E8}</x14:id>
        </ext>
      </extLst>
    </cfRule>
  </conditionalFormatting>
  <conditionalFormatting sqref="M12:M14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{5B7B8BE0-8B20-4668-8088-10D627C18E50}</x14:id>
        </ext>
      </extLst>
    </cfRule>
  </conditionalFormatting>
  <conditionalFormatting sqref="X3:X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{C89324B5-D323-4354-96C6-B9FD44933E8A}</x14:id>
        </ext>
      </extLst>
    </cfRule>
  </conditionalFormatting>
  <conditionalFormatting sqref="M3:M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{E15CA404-DB2B-4669-9515-AC7B2C7A28B4}</x14:id>
        </ext>
      </extLst>
    </cfRule>
  </conditionalFormatting>
  <conditionalFormatting sqref="B3:B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{CFED14B2-8030-4A35-862F-89A36811B919}</x14:id>
        </ext>
      </extLst>
    </cfRule>
  </conditionalFormatting>
  <conditionalFormatting sqref="C8:C10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{2C234CD0-B9AC-49DC-B7C6-D0E53F3167A4}</x14:id>
        </ext>
      </extLst>
    </cfRule>
  </conditionalFormatting>
  <conditionalFormatting sqref="D8:D1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{300D8490-FD32-460E-A827-8252920A0C38}</x14:id>
        </ext>
      </extLst>
    </cfRule>
  </conditionalFormatting>
  <conditionalFormatting sqref="C8:C10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{2DC4F1EC-67E5-4766-84CE-BEA82BB3B0CA}</x14:id>
        </ext>
      </extLst>
    </cfRule>
  </conditionalFormatting>
  <conditionalFormatting sqref="E8:E10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{2C3986AF-71A0-43EC-B465-A9BC63AB2AEB}</x14:id>
        </ext>
      </extLst>
    </cfRule>
  </conditionalFormatting>
  <conditionalFormatting sqref="C8:C1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{655B3009-82C3-4E84-ADE8-CFBEEC72F089}</x14:id>
        </ext>
      </extLst>
    </cfRule>
  </conditionalFormatting>
  <conditionalFormatting sqref="G8:G1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{8619E52F-0BBF-4566-8773-1A9F17B60945}</x14:id>
        </ext>
      </extLst>
    </cfRule>
  </conditionalFormatting>
  <conditionalFormatting sqref="G8:G10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{F10CEBBD-55D2-47FF-A024-F4B5E8FADAA5}</x14:id>
        </ext>
      </extLst>
    </cfRule>
  </conditionalFormatting>
  <conditionalFormatting sqref="O8:O10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{70442AD4-09EF-4616-9B2A-CBF7748B934D}</x14:id>
        </ext>
      </extLst>
    </cfRule>
  </conditionalFormatting>
  <conditionalFormatting sqref="Q8:Q1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{BE36785B-3056-42BD-9686-B563B13CBDD9}</x14:id>
        </ext>
      </extLst>
    </cfRule>
  </conditionalFormatting>
  <conditionalFormatting sqref="Y8:Y1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{0B7AF061-C865-4266-AA71-EF45E63654FE}</x14:id>
        </ext>
      </extLst>
    </cfRule>
  </conditionalFormatting>
  <conditionalFormatting sqref="Z8:Z10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{15B7131A-D2F3-4FDA-BA3D-8A38C4DCC8E2}</x14:id>
        </ext>
      </extLst>
    </cfRule>
  </conditionalFormatting>
  <conditionalFormatting sqref="AA8:AA1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{EE83E7BB-7B9C-49C6-A23F-22EB73F1820F}</x14:id>
        </ext>
      </extLst>
    </cfRule>
  </conditionalFormatting>
  <conditionalFormatting sqref="AB8:AB10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{6E1D7B4F-D31A-468A-85F4-3FFC26AC4C16}</x14:id>
        </ext>
      </extLst>
    </cfRule>
  </conditionalFormatting>
  <conditionalFormatting sqref="AC8:AC1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{E68E887B-15BC-4104-A88A-7BA92490E739}</x14:id>
        </ext>
      </extLst>
    </cfRule>
  </conditionalFormatting>
  <conditionalFormatting sqref="X12:X1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{5E1B7127-AD16-4641-BCE7-5B9DACF2947B}</x14:id>
        </ext>
      </extLst>
    </cfRule>
  </conditionalFormatting>
  <conditionalFormatting sqref="C8:C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{FF3A214E-0B82-4104-BA78-4E834744114F}</x14:id>
        </ext>
      </extLst>
    </cfRule>
  </conditionalFormatting>
  <conditionalFormatting sqref="D8:D10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{7A3E0CAB-B8A5-4EE6-8277-2C548AEA4183}</x14:id>
        </ext>
      </extLst>
    </cfRule>
  </conditionalFormatting>
  <conditionalFormatting sqref="E8:E1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{8A856F9F-6CE8-45D2-B0CC-B5A4A6C6F9C0}</x14:id>
        </ext>
      </extLst>
    </cfRule>
  </conditionalFormatting>
  <conditionalFormatting sqref="F8:F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{3281A904-D421-463F-B0F3-E108A0C782D7}</x14:id>
        </ext>
      </extLst>
    </cfRule>
  </conditionalFormatting>
  <conditionalFormatting sqref="G8:G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{DAB7A486-3C68-43B7-9216-7CCB0228CEC2}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250CB-0315-4A4C-9585-9505F9B5BB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F3A2BB62-2F2C-4931-8B98-B43BD5D05C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27D4408-A31D-4DFA-AC57-5662E6266D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72705B92-BBCE-493D-A1D8-44A23625E4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B12:B14</xm:sqref>
        </x14:conditionalFormatting>
        <x14:conditionalFormatting xmlns:xm="http://schemas.microsoft.com/office/excel/2006/main">
          <x14:cfRule type="dataBar" id="{333501F8-162A-473C-AE9D-C846E9E051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339161C8-BC4A-483E-A3EA-DB882C233E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C43E9902-82A9-47A4-848D-7D32551433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dataBar" id="{842008F7-3EFF-4177-8C9B-A37D0C4E7F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  <x14:conditionalFormatting xmlns:xm="http://schemas.microsoft.com/office/excel/2006/main">
          <x14:cfRule type="dataBar" id="{03323009-C5D6-4EF8-A168-44ACF22918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07D745A7-1801-4286-8023-DE2D43261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12A79B90-1CDB-4D4F-B15C-27A29C5A9C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EA9F560-DD65-464E-8301-4DCD416694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83C11E41-1C20-46DB-BA5C-BE602AF18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M12:M14</xm:sqref>
        </x14:conditionalFormatting>
        <x14:conditionalFormatting xmlns:xm="http://schemas.microsoft.com/office/excel/2006/main">
          <x14:cfRule type="dataBar" id="{C166BB1E-154B-4B7A-9363-059457C7AE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O8:O10</xm:sqref>
        </x14:conditionalFormatting>
        <x14:conditionalFormatting xmlns:xm="http://schemas.microsoft.com/office/excel/2006/main">
          <x14:cfRule type="dataBar" id="{FECD0D1C-005C-4D4F-A642-8FBB736BE9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P8:P10</xm:sqref>
        </x14:conditionalFormatting>
        <x14:conditionalFormatting xmlns:xm="http://schemas.microsoft.com/office/excel/2006/main">
          <x14:cfRule type="dataBar" id="{086909B0-88C3-42F9-BDF7-2900DD411E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Q8:Q10</xm:sqref>
        </x14:conditionalFormatting>
        <x14:conditionalFormatting xmlns:xm="http://schemas.microsoft.com/office/excel/2006/main">
          <x14:cfRule type="dataBar" id="{CDC82662-D9FA-4D68-A9EB-34622EFB7F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R8:R10</xm:sqref>
        </x14:conditionalFormatting>
        <x14:conditionalFormatting xmlns:xm="http://schemas.microsoft.com/office/excel/2006/main">
          <x14:cfRule type="dataBar" id="{4CC353DB-8B63-40FD-A443-20E0443568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X3:X7</xm:sqref>
        </x14:conditionalFormatting>
        <x14:conditionalFormatting xmlns:xm="http://schemas.microsoft.com/office/excel/2006/main">
          <x14:cfRule type="dataBar" id="{17E6AD79-5ADD-430D-B6FF-C8ECEF8D9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X7</xm:sqref>
        </x14:conditionalFormatting>
        <x14:conditionalFormatting xmlns:xm="http://schemas.microsoft.com/office/excel/2006/main">
          <x14:cfRule type="dataBar" id="{200FB9FE-6DC7-4E5F-A4D9-2E42268167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X3:X7</xm:sqref>
        </x14:conditionalFormatting>
        <x14:conditionalFormatting xmlns:xm="http://schemas.microsoft.com/office/excel/2006/main">
          <x14:cfRule type="dataBar" id="{293F237F-7C32-45E9-BF0C-D2651B6F34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X12:X14</xm:sqref>
        </x14:conditionalFormatting>
        <x14:conditionalFormatting xmlns:xm="http://schemas.microsoft.com/office/excel/2006/main">
          <x14:cfRule type="dataBar" id="{CBA2268D-1911-4F38-9FE3-85CC9183E4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Z8:Z10</xm:sqref>
        </x14:conditionalFormatting>
        <x14:conditionalFormatting xmlns:xm="http://schemas.microsoft.com/office/excel/2006/main">
          <x14:cfRule type="dataBar" id="{240ED6E5-3227-438B-9A75-4B83A185C8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AA8:AA10</xm:sqref>
        </x14:conditionalFormatting>
        <x14:conditionalFormatting xmlns:xm="http://schemas.microsoft.com/office/excel/2006/main">
          <x14:cfRule type="dataBar" id="{30875A1C-C91B-4866-949B-A4E002AC30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AB8:AB10</xm:sqref>
        </x14:conditionalFormatting>
        <x14:conditionalFormatting xmlns:xm="http://schemas.microsoft.com/office/excel/2006/main">
          <x14:cfRule type="dataBar" id="{A105A10E-0E21-46C9-857A-E8B9840038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AC8:AC10</xm:sqref>
        </x14:conditionalFormatting>
        <x14:conditionalFormatting xmlns:xm="http://schemas.microsoft.com/office/excel/2006/main">
          <x14:cfRule type="dataBar" id="{715008C5-7EBD-40D1-998F-28E423FA67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N8:R8</xm:sqref>
        </x14:conditionalFormatting>
        <x14:conditionalFormatting xmlns:xm="http://schemas.microsoft.com/office/excel/2006/main">
          <x14:cfRule type="dataBar" id="{A5672233-C70A-4807-B24C-7E7FE01C3C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0FB19530-5E8D-40C7-8603-A2226CAF8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N9:N10</xm:sqref>
        </x14:conditionalFormatting>
        <x14:conditionalFormatting xmlns:xm="http://schemas.microsoft.com/office/excel/2006/main">
          <x14:cfRule type="dataBar" id="{E56868A6-169F-4309-ACDA-A9B96CD30F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N10:R10</xm:sqref>
        </x14:conditionalFormatting>
        <x14:conditionalFormatting xmlns:xm="http://schemas.microsoft.com/office/excel/2006/main">
          <x14:cfRule type="dataBar" id="{23D3FC59-D4A2-4EBA-A8AD-F66A79622F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N9:R9</xm:sqref>
        </x14:conditionalFormatting>
        <x14:conditionalFormatting xmlns:xm="http://schemas.microsoft.com/office/excel/2006/main">
          <x14:cfRule type="dataBar" id="{F10F69EC-4F4E-4A34-AF52-16D1348DD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N8:R8</xm:sqref>
        </x14:conditionalFormatting>
        <x14:conditionalFormatting xmlns:xm="http://schemas.microsoft.com/office/excel/2006/main">
          <x14:cfRule type="dataBar" id="{5B7B8BE0-8B20-4668-8088-10D627C18E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M12:M14</xm:sqref>
        </x14:conditionalFormatting>
        <x14:conditionalFormatting xmlns:xm="http://schemas.microsoft.com/office/excel/2006/main">
          <x14:cfRule type="dataBar" id="{C89324B5-D323-4354-96C6-B9FD44933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X3:X7</xm:sqref>
        </x14:conditionalFormatting>
        <x14:conditionalFormatting xmlns:xm="http://schemas.microsoft.com/office/excel/2006/main">
          <x14:cfRule type="dataBar" id="{E15CA404-DB2B-4669-9515-AC7B2C7A2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CFED14B2-8030-4A35-862F-89A36811B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2C234CD0-B9AC-49DC-B7C6-D0E53F3167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300D8490-FD32-460E-A827-8252920A0C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2DC4F1EC-67E5-4766-84CE-BEA82BB3B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2C3986AF-71A0-43EC-B465-A9BC63AB2A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dataBar" id="{655B3009-82C3-4E84-ADE8-CFBEEC72F0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8619E52F-0BBF-4566-8773-1A9F17B609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F10CEBBD-55D2-47FF-A024-F4B5E8FADA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70442AD4-09EF-4616-9B2A-CBF7748B93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O8:O10</xm:sqref>
        </x14:conditionalFormatting>
        <x14:conditionalFormatting xmlns:xm="http://schemas.microsoft.com/office/excel/2006/main">
          <x14:cfRule type="dataBar" id="{BE36785B-3056-42BD-9686-B563B13CBD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Q8:Q10</xm:sqref>
        </x14:conditionalFormatting>
        <x14:conditionalFormatting xmlns:xm="http://schemas.microsoft.com/office/excel/2006/main">
          <x14:cfRule type="dataBar" id="{0B7AF061-C865-4266-AA71-EF45E63654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Y8:Y10</xm:sqref>
        </x14:conditionalFormatting>
        <x14:conditionalFormatting xmlns:xm="http://schemas.microsoft.com/office/excel/2006/main">
          <x14:cfRule type="dataBar" id="{15B7131A-D2F3-4FDA-BA3D-8A38C4DCC8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Z8:Z10</xm:sqref>
        </x14:conditionalFormatting>
        <x14:conditionalFormatting xmlns:xm="http://schemas.microsoft.com/office/excel/2006/main">
          <x14:cfRule type="dataBar" id="{EE83E7BB-7B9C-49C6-A23F-22EB73F182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AA8:AA10</xm:sqref>
        </x14:conditionalFormatting>
        <x14:conditionalFormatting xmlns:xm="http://schemas.microsoft.com/office/excel/2006/main">
          <x14:cfRule type="dataBar" id="{6E1D7B4F-D31A-468A-85F4-3FFC26AC4C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AB8:AB10</xm:sqref>
        </x14:conditionalFormatting>
        <x14:conditionalFormatting xmlns:xm="http://schemas.microsoft.com/office/excel/2006/main">
          <x14:cfRule type="dataBar" id="{E68E887B-15BC-4104-A88A-7BA92490E7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AC8:AC10</xm:sqref>
        </x14:conditionalFormatting>
        <x14:conditionalFormatting xmlns:xm="http://schemas.microsoft.com/office/excel/2006/main">
          <x14:cfRule type="dataBar" id="{5E1B7127-AD16-4641-BCE7-5B9DACF294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X12:X14</xm:sqref>
        </x14:conditionalFormatting>
        <x14:conditionalFormatting xmlns:xm="http://schemas.microsoft.com/office/excel/2006/main">
          <x14:cfRule type="dataBar" id="{FF3A214E-0B82-4104-BA78-4E8347441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7A3E0CAB-B8A5-4EE6-8277-2C548AEA41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D8:D10</xm:sqref>
        </x14:conditionalFormatting>
        <x14:conditionalFormatting xmlns:xm="http://schemas.microsoft.com/office/excel/2006/main">
          <x14:cfRule type="dataBar" id="{8A856F9F-6CE8-45D2-B0CC-B5A4A6C6F9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dataBar" id="{3281A904-D421-463F-B0F3-E108A0C782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  <x14:conditionalFormatting xmlns:xm="http://schemas.microsoft.com/office/excel/2006/main">
          <x14:cfRule type="dataBar" id="{DAB7A486-3C68-43B7-9216-7CCB0228CE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743F-A3B1-4CAE-8854-86A8C0D3648A}">
  <dimension ref="A1:M20"/>
  <sheetViews>
    <sheetView topLeftCell="B1" workbookViewId="0">
      <selection activeCell="V12" sqref="V12"/>
    </sheetView>
  </sheetViews>
  <sheetFormatPr defaultColWidth="8.81640625" defaultRowHeight="14.5" x14ac:dyDescent="0.35"/>
  <sheetData>
    <row r="1" spans="1:13" x14ac:dyDescent="0.35">
      <c r="A1" s="42" t="s">
        <v>9</v>
      </c>
      <c r="B1" s="48"/>
      <c r="C1" s="47">
        <v>0.46079999999999999</v>
      </c>
    </row>
    <row r="2" spans="1:13" x14ac:dyDescent="0.35">
      <c r="A2" s="42" t="s">
        <v>33</v>
      </c>
      <c r="B2" s="49"/>
      <c r="C2" s="47">
        <v>0.26700000000000002</v>
      </c>
    </row>
    <row r="3" spans="1:13" x14ac:dyDescent="0.35">
      <c r="A3" s="42" t="s">
        <v>34</v>
      </c>
      <c r="B3" s="50"/>
      <c r="C3" s="47">
        <v>0.27210000000000001</v>
      </c>
    </row>
    <row r="5" spans="1:13" x14ac:dyDescent="0.35">
      <c r="A5" t="s">
        <v>50</v>
      </c>
      <c r="G5" t="s">
        <v>51</v>
      </c>
      <c r="M5" t="s">
        <v>52</v>
      </c>
    </row>
    <row r="20" spans="1:7" x14ac:dyDescent="0.35">
      <c r="A20" t="s">
        <v>53</v>
      </c>
      <c r="G20" t="s">
        <v>54</v>
      </c>
    </row>
  </sheetData>
  <conditionalFormatting sqref="C1:C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{94DB07BC-6AAC-4F90-9F3D-08A7282E82B8}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DB07BC-6AAC-4F90-9F3D-08A7282E8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1804-139D-49B0-B8D3-FDDDA9E488C1}">
  <dimension ref="A1:P28"/>
  <sheetViews>
    <sheetView zoomScale="115" zoomScaleNormal="115" workbookViewId="0">
      <selection activeCell="I17" sqref="I17"/>
    </sheetView>
  </sheetViews>
  <sheetFormatPr defaultColWidth="8.81640625" defaultRowHeight="14.5" x14ac:dyDescent="0.35"/>
  <cols>
    <col min="1" max="4" width="10.453125" customWidth="1"/>
    <col min="5" max="5" width="11" bestFit="1" customWidth="1"/>
    <col min="6" max="6" width="7.1796875" bestFit="1" customWidth="1"/>
    <col min="7" max="7" width="7.453125" bestFit="1" customWidth="1"/>
    <col min="9" max="9" width="9.6328125" bestFit="1" customWidth="1"/>
    <col min="10" max="10" width="8.6328125" customWidth="1"/>
    <col min="11" max="11" width="8.81640625" bestFit="1" customWidth="1"/>
    <col min="12" max="12" width="9.6328125" bestFit="1" customWidth="1"/>
    <col min="13" max="13" width="8.6328125" bestFit="1" customWidth="1"/>
    <col min="14" max="14" width="7.36328125" bestFit="1" customWidth="1"/>
    <col min="15" max="15" width="12.453125" bestFit="1" customWidth="1"/>
    <col min="16" max="16" width="9.36328125" bestFit="1" customWidth="1"/>
  </cols>
  <sheetData>
    <row r="1" spans="1:16" x14ac:dyDescent="0.35">
      <c r="A1" s="8" t="str">
        <f>Model!A4</f>
        <v>Risk</v>
      </c>
      <c r="B1" s="9" t="str">
        <f>Model!A17</f>
        <v>Low</v>
      </c>
      <c r="C1" s="9" t="str">
        <f>Model!A18</f>
        <v>Medium</v>
      </c>
      <c r="D1" s="9" t="str">
        <f>Model!A19</f>
        <v>High</v>
      </c>
      <c r="E1" s="8" t="s">
        <v>23</v>
      </c>
      <c r="F1" s="8" t="s">
        <v>24</v>
      </c>
      <c r="G1" s="10" t="s">
        <v>25</v>
      </c>
      <c r="I1" s="1" t="s">
        <v>0</v>
      </c>
    </row>
    <row r="2" spans="1:16" x14ac:dyDescent="0.35">
      <c r="A2" s="9" t="str">
        <f>B1</f>
        <v>Low</v>
      </c>
      <c r="B2" s="11">
        <v>1</v>
      </c>
      <c r="C2" s="12">
        <v>3</v>
      </c>
      <c r="D2" s="12">
        <v>5</v>
      </c>
      <c r="E2" s="12">
        <f>SUM(B2:D2)</f>
        <v>9</v>
      </c>
      <c r="F2" s="12">
        <f>E2/E5</f>
        <v>0.64133016627078399</v>
      </c>
      <c r="G2" s="13">
        <f>F2/MAX($F$2:$F$4)</f>
        <v>1</v>
      </c>
      <c r="K2" s="15" t="s">
        <v>26</v>
      </c>
    </row>
    <row r="3" spans="1:16" x14ac:dyDescent="0.35">
      <c r="A3" s="9" t="str">
        <f>C1</f>
        <v>Medium</v>
      </c>
      <c r="B3" s="21">
        <f>1/C2</f>
        <v>0.33333333333333331</v>
      </c>
      <c r="C3" s="11">
        <v>1</v>
      </c>
      <c r="D3" s="12">
        <v>2</v>
      </c>
      <c r="E3" s="12">
        <f>SUM(B3:D3)</f>
        <v>3.333333333333333</v>
      </c>
      <c r="F3" s="12">
        <f>E3/E5</f>
        <v>0.23752969121140144</v>
      </c>
      <c r="G3" s="13">
        <f>F3/MAX($F$2:$F$4)</f>
        <v>0.37037037037037029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33" t="s">
        <v>27</v>
      </c>
      <c r="P3" s="33" t="s">
        <v>24</v>
      </c>
    </row>
    <row r="4" spans="1:16" x14ac:dyDescent="0.35">
      <c r="A4" s="9" t="str">
        <f>D1</f>
        <v>High</v>
      </c>
      <c r="B4" s="21">
        <f>1/D2</f>
        <v>0.2</v>
      </c>
      <c r="C4" s="21">
        <f>1/D3</f>
        <v>0.5</v>
      </c>
      <c r="D4" s="11">
        <v>1</v>
      </c>
      <c r="E4" s="12">
        <f>SUM(B4:D4)</f>
        <v>1.7</v>
      </c>
      <c r="F4" s="12">
        <f>E4/E5</f>
        <v>0.12114014251781474</v>
      </c>
      <c r="G4" s="13">
        <f>F4/MAX($F$2:$F$4)</f>
        <v>0.18888888888888888</v>
      </c>
      <c r="I4" s="2" t="s">
        <v>3</v>
      </c>
      <c r="J4" s="16">
        <v>1</v>
      </c>
      <c r="K4" s="17">
        <v>0.5</v>
      </c>
      <c r="L4" s="17">
        <v>0.33333333333333331</v>
      </c>
      <c r="M4" s="17">
        <v>0.33333333333333331</v>
      </c>
      <c r="N4" s="17">
        <v>0.33333333333333331</v>
      </c>
      <c r="O4" s="7">
        <f>SUM(J4:N4)</f>
        <v>2.5</v>
      </c>
      <c r="P4" s="34">
        <f>O4/$O$9</f>
        <v>6.741573033707865E-2</v>
      </c>
    </row>
    <row r="5" spans="1:16" x14ac:dyDescent="0.35">
      <c r="D5" s="5" t="s">
        <v>28</v>
      </c>
      <c r="E5" s="14">
        <f>SUM(E2:E4)</f>
        <v>14.033333333333331</v>
      </c>
      <c r="I5" s="2" t="s">
        <v>4</v>
      </c>
      <c r="J5" s="18">
        <f>1/K4</f>
        <v>2</v>
      </c>
      <c r="K5" s="16">
        <v>1</v>
      </c>
      <c r="L5" s="17">
        <v>3</v>
      </c>
      <c r="M5" s="17">
        <v>1</v>
      </c>
      <c r="N5" s="17">
        <v>3</v>
      </c>
      <c r="O5" s="7">
        <f>SUM(J5:N5)</f>
        <v>10</v>
      </c>
      <c r="P5" s="34">
        <f>O5/$O$9</f>
        <v>0.2696629213483146</v>
      </c>
    </row>
    <row r="6" spans="1:16" x14ac:dyDescent="0.35">
      <c r="I6" s="2" t="s">
        <v>5</v>
      </c>
      <c r="J6" s="18">
        <f>1/L4</f>
        <v>3</v>
      </c>
      <c r="K6" s="18">
        <f>1/L5</f>
        <v>0.33333333333333331</v>
      </c>
      <c r="L6" s="16">
        <v>1</v>
      </c>
      <c r="M6" s="17">
        <v>0.25</v>
      </c>
      <c r="N6" s="17">
        <v>0.33333333333333331</v>
      </c>
      <c r="O6" s="7">
        <f>SUM(J6:N6)</f>
        <v>4.916666666666667</v>
      </c>
      <c r="P6" s="34">
        <f>O6/$O$9</f>
        <v>0.13258426966292136</v>
      </c>
    </row>
    <row r="7" spans="1:16" x14ac:dyDescent="0.35">
      <c r="A7" s="8" t="str">
        <f>Model!A5</f>
        <v>Timeline</v>
      </c>
      <c r="B7" s="9" t="str">
        <f>Model!B17</f>
        <v>Short</v>
      </c>
      <c r="C7" s="9" t="str">
        <f>Model!B18</f>
        <v>Medium</v>
      </c>
      <c r="D7" s="9" t="str">
        <f>Model!B19</f>
        <v>Long</v>
      </c>
      <c r="E7" s="8" t="s">
        <v>23</v>
      </c>
      <c r="F7" s="8" t="s">
        <v>24</v>
      </c>
      <c r="G7" s="10" t="s">
        <v>25</v>
      </c>
      <c r="I7" s="2" t="s">
        <v>6</v>
      </c>
      <c r="J7" s="18">
        <f>1/M4</f>
        <v>3</v>
      </c>
      <c r="K7" s="18">
        <f>1/M5</f>
        <v>1</v>
      </c>
      <c r="L7" s="18">
        <f>1/M6</f>
        <v>4</v>
      </c>
      <c r="M7" s="16">
        <v>1</v>
      </c>
      <c r="N7" s="17">
        <v>0.33333333333333331</v>
      </c>
      <c r="O7" s="7">
        <f>SUM(J7:N7)</f>
        <v>9.3333333333333339</v>
      </c>
      <c r="P7" s="34">
        <f>O7/$O$9</f>
        <v>0.25168539325842698</v>
      </c>
    </row>
    <row r="8" spans="1:16" x14ac:dyDescent="0.35">
      <c r="A8" s="9" t="str">
        <f>B7</f>
        <v>Short</v>
      </c>
      <c r="B8" s="11">
        <v>1</v>
      </c>
      <c r="C8" s="12">
        <v>4</v>
      </c>
      <c r="D8" s="12">
        <v>8</v>
      </c>
      <c r="E8" s="12">
        <f>SUM(B8:D8)</f>
        <v>13</v>
      </c>
      <c r="F8" s="12">
        <f>E8/E11</f>
        <v>0.66242038216560506</v>
      </c>
      <c r="G8" s="13">
        <f>F8/MAX($F$8:$F$10)</f>
        <v>1</v>
      </c>
      <c r="I8" s="2" t="s">
        <v>7</v>
      </c>
      <c r="J8" s="18">
        <f>1/N4</f>
        <v>3</v>
      </c>
      <c r="K8" s="18">
        <f>1/N5</f>
        <v>0.33333333333333331</v>
      </c>
      <c r="L8" s="18">
        <f>1/N6</f>
        <v>3</v>
      </c>
      <c r="M8" s="18">
        <f>1/N7</f>
        <v>3</v>
      </c>
      <c r="N8" s="16">
        <v>1</v>
      </c>
      <c r="O8" s="7">
        <f>SUM(J8:N8)</f>
        <v>10.333333333333334</v>
      </c>
      <c r="P8" s="34">
        <f>O8/$O$9</f>
        <v>0.27865168539325841</v>
      </c>
    </row>
    <row r="9" spans="1:16" x14ac:dyDescent="0.35">
      <c r="A9" s="9" t="str">
        <f>C7</f>
        <v>Medium</v>
      </c>
      <c r="B9" s="21">
        <f>1/C8</f>
        <v>0.25</v>
      </c>
      <c r="C9" s="11">
        <v>1</v>
      </c>
      <c r="D9" s="12">
        <v>4</v>
      </c>
      <c r="E9" s="12">
        <f>SUM(B9:D9)</f>
        <v>5.25</v>
      </c>
      <c r="F9" s="12">
        <f>E9/E11</f>
        <v>0.26751592356687898</v>
      </c>
      <c r="G9" s="13">
        <f>F9/MAX($F$8:$F$10)</f>
        <v>0.40384615384615385</v>
      </c>
      <c r="O9" s="7">
        <f>SUM(O4:O8)</f>
        <v>37.083333333333336</v>
      </c>
      <c r="P9" s="7">
        <f>SUM(P4:P8)</f>
        <v>1</v>
      </c>
    </row>
    <row r="10" spans="1:16" x14ac:dyDescent="0.35">
      <c r="A10" s="9" t="str">
        <f>D7</f>
        <v>Long</v>
      </c>
      <c r="B10" s="21">
        <f>1/D8</f>
        <v>0.125</v>
      </c>
      <c r="C10" s="21">
        <f>1/D9</f>
        <v>0.25</v>
      </c>
      <c r="D10" s="11">
        <v>1</v>
      </c>
      <c r="E10" s="12">
        <f>SUM(B10:D10)</f>
        <v>1.375</v>
      </c>
      <c r="F10" s="12">
        <f>E10/E11</f>
        <v>7.0063694267515922E-2</v>
      </c>
      <c r="G10" s="13">
        <f>F10/MAX($F$8:$F$10)</f>
        <v>0.10576923076923077</v>
      </c>
    </row>
    <row r="11" spans="1:16" x14ac:dyDescent="0.35">
      <c r="D11" s="5" t="s">
        <v>28</v>
      </c>
      <c r="E11" s="14">
        <f>SUM(E8:E10)</f>
        <v>19.625</v>
      </c>
    </row>
    <row r="13" spans="1:16" x14ac:dyDescent="0.35">
      <c r="A13" s="8" t="str">
        <f>Model!A6</f>
        <v>Flexibility</v>
      </c>
      <c r="B13" s="9" t="str">
        <f>Model!C17</f>
        <v>Improve</v>
      </c>
      <c r="C13" s="9" t="str">
        <f>Model!C18</f>
        <v>Same</v>
      </c>
      <c r="D13" s="9" t="str">
        <f>Model!C19</f>
        <v>Worsen</v>
      </c>
      <c r="E13" s="8" t="s">
        <v>23</v>
      </c>
      <c r="F13" s="8" t="s">
        <v>24</v>
      </c>
      <c r="G13" s="10" t="s">
        <v>25</v>
      </c>
    </row>
    <row r="14" spans="1:16" x14ac:dyDescent="0.35">
      <c r="A14" s="9" t="str">
        <f>B13</f>
        <v>Improve</v>
      </c>
      <c r="B14" s="11">
        <v>1</v>
      </c>
      <c r="C14" s="12">
        <v>2</v>
      </c>
      <c r="D14" s="12">
        <v>3</v>
      </c>
      <c r="E14" s="12">
        <f>SUM(B14:D14)</f>
        <v>6</v>
      </c>
      <c r="F14" s="12">
        <f>E14/E17</f>
        <v>0.55384615384615388</v>
      </c>
      <c r="G14" s="13">
        <f>F14/MAX($F$14:$F$16)</f>
        <v>1</v>
      </c>
    </row>
    <row r="15" spans="1:16" x14ac:dyDescent="0.35">
      <c r="A15" s="9" t="str">
        <f>C13</f>
        <v>Same</v>
      </c>
      <c r="B15" s="21">
        <f>1/C14</f>
        <v>0.5</v>
      </c>
      <c r="C15" s="11">
        <v>1</v>
      </c>
      <c r="D15" s="12">
        <v>1</v>
      </c>
      <c r="E15" s="12">
        <f>SUM(B15:D15)</f>
        <v>2.5</v>
      </c>
      <c r="F15" s="12">
        <f>E15/E17</f>
        <v>0.23076923076923078</v>
      </c>
      <c r="G15" s="13">
        <f>F15/MAX($F$14:$F$16)</f>
        <v>0.41666666666666669</v>
      </c>
    </row>
    <row r="16" spans="1:16" x14ac:dyDescent="0.35">
      <c r="A16" s="9" t="str">
        <f>D13</f>
        <v>Worsen</v>
      </c>
      <c r="B16" s="21">
        <f>1/D14</f>
        <v>0.33333333333333331</v>
      </c>
      <c r="C16" s="21">
        <f>1/D15</f>
        <v>1</v>
      </c>
      <c r="D16" s="11">
        <v>1</v>
      </c>
      <c r="E16" s="12">
        <f>SUM(B16:D16)</f>
        <v>2.333333333333333</v>
      </c>
      <c r="F16" s="12">
        <f>E16/E17</f>
        <v>0.21538461538461537</v>
      </c>
      <c r="G16" s="13">
        <f>F16/MAX($F$14:$F$16)</f>
        <v>0.38888888888888884</v>
      </c>
    </row>
    <row r="17" spans="1:7" x14ac:dyDescent="0.35">
      <c r="D17" s="5" t="s">
        <v>28</v>
      </c>
      <c r="E17" s="14">
        <f>SUM(E14:E16)</f>
        <v>10.833333333333332</v>
      </c>
    </row>
    <row r="19" spans="1:7" x14ac:dyDescent="0.35">
      <c r="A19" s="8" t="str">
        <f>Model!A7</f>
        <v>Demand</v>
      </c>
      <c r="B19" s="9" t="str">
        <f>Model!D17</f>
        <v>High</v>
      </c>
      <c r="C19" s="9" t="str">
        <f>Model!D18</f>
        <v>Medium</v>
      </c>
      <c r="D19" s="9" t="str">
        <f>Model!D19</f>
        <v>Low</v>
      </c>
      <c r="E19" s="8" t="s">
        <v>23</v>
      </c>
      <c r="F19" s="8" t="s">
        <v>24</v>
      </c>
      <c r="G19" s="10" t="s">
        <v>25</v>
      </c>
    </row>
    <row r="20" spans="1:7" x14ac:dyDescent="0.35">
      <c r="A20" s="9" t="str">
        <f>B19</f>
        <v>High</v>
      </c>
      <c r="B20" s="11">
        <v>1</v>
      </c>
      <c r="C20" s="12">
        <v>2</v>
      </c>
      <c r="D20" s="12">
        <v>3</v>
      </c>
      <c r="E20" s="12">
        <f>SUM(B20:D20)</f>
        <v>6</v>
      </c>
      <c r="F20" s="12">
        <f>E20/E23</f>
        <v>0.52941176470588236</v>
      </c>
      <c r="G20" s="13">
        <f>F20/MAX($F$20:$F$22)</f>
        <v>1</v>
      </c>
    </row>
    <row r="21" spans="1:7" x14ac:dyDescent="0.35">
      <c r="A21" s="9" t="str">
        <f>C19</f>
        <v>Medium</v>
      </c>
      <c r="B21" s="21">
        <f>1/C20</f>
        <v>0.5</v>
      </c>
      <c r="C21" s="11">
        <v>1</v>
      </c>
      <c r="D21" s="12">
        <v>2</v>
      </c>
      <c r="E21" s="12">
        <f>SUM(B21:D21)</f>
        <v>3.5</v>
      </c>
      <c r="F21" s="12">
        <f>E21/E23</f>
        <v>0.30882352941176466</v>
      </c>
      <c r="G21" s="13">
        <f t="shared" ref="G21:G22" si="0">F21/MAX($F$20:$F$22)</f>
        <v>0.58333333333333326</v>
      </c>
    </row>
    <row r="22" spans="1:7" x14ac:dyDescent="0.35">
      <c r="A22" s="9" t="str">
        <f>D19</f>
        <v>Low</v>
      </c>
      <c r="B22" s="21">
        <f>1/D20</f>
        <v>0.33333333333333331</v>
      </c>
      <c r="C22" s="21">
        <f>1/D21</f>
        <v>0.5</v>
      </c>
      <c r="D22" s="11">
        <v>1</v>
      </c>
      <c r="E22" s="12">
        <f>SUM(B22:D22)</f>
        <v>1.8333333333333333</v>
      </c>
      <c r="F22" s="12">
        <f>E22/E23</f>
        <v>0.16176470588235292</v>
      </c>
      <c r="G22" s="13">
        <f t="shared" si="0"/>
        <v>0.30555555555555552</v>
      </c>
    </row>
    <row r="23" spans="1:7" x14ac:dyDescent="0.35">
      <c r="D23" s="5" t="s">
        <v>28</v>
      </c>
      <c r="E23" s="14">
        <f>SUM(E20:E22)</f>
        <v>11.333333333333334</v>
      </c>
    </row>
    <row r="25" spans="1:7" x14ac:dyDescent="0.35">
      <c r="A25" s="8" t="str">
        <f>Model!A8</f>
        <v>Impact</v>
      </c>
      <c r="B25" s="9" t="str">
        <f>Model!E17</f>
        <v>No</v>
      </c>
      <c r="C25" s="9" t="str">
        <f>Model!E18</f>
        <v>Yes</v>
      </c>
      <c r="D25" s="9">
        <f>Model!E19</f>
        <v>0</v>
      </c>
      <c r="E25" s="8" t="s">
        <v>23</v>
      </c>
      <c r="F25" s="8" t="s">
        <v>24</v>
      </c>
      <c r="G25" s="10" t="s">
        <v>25</v>
      </c>
    </row>
    <row r="26" spans="1:7" x14ac:dyDescent="0.35">
      <c r="A26" s="9" t="str">
        <f>B25</f>
        <v>No</v>
      </c>
      <c r="B26" s="11">
        <v>1</v>
      </c>
      <c r="C26" s="12">
        <v>5</v>
      </c>
      <c r="D26" s="21"/>
      <c r="E26" s="12">
        <f>SUM(B26:D26)</f>
        <v>6</v>
      </c>
      <c r="F26" s="12">
        <f>E26/E28</f>
        <v>0.83333333333333326</v>
      </c>
      <c r="G26" s="13">
        <f>F26/MAX($F$26:$F$27)</f>
        <v>1</v>
      </c>
    </row>
    <row r="27" spans="1:7" x14ac:dyDescent="0.35">
      <c r="A27" s="9" t="str">
        <f>C25</f>
        <v>Yes</v>
      </c>
      <c r="B27" s="21">
        <f>1/C26</f>
        <v>0.2</v>
      </c>
      <c r="C27" s="11">
        <v>1</v>
      </c>
      <c r="D27" s="21"/>
      <c r="E27" s="12">
        <f>SUM(B27:D27)</f>
        <v>1.2</v>
      </c>
      <c r="F27" s="12">
        <f>E27/E28</f>
        <v>0.16666666666666666</v>
      </c>
      <c r="G27" s="13">
        <f>F27/MAX($F$26:$F$27)</f>
        <v>0.2</v>
      </c>
    </row>
    <row r="28" spans="1:7" x14ac:dyDescent="0.35">
      <c r="D28" s="5" t="s">
        <v>28</v>
      </c>
      <c r="E28" s="14">
        <f>SUM(E26:E27)</f>
        <v>7.2</v>
      </c>
    </row>
  </sheetData>
  <conditionalFormatting sqref="P4:P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{1BB9C375-A6D9-4556-A85C-6F6B590518D6}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B9C375-A6D9-4556-A85C-6F6B59051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ED2-2E69-40A7-B4B4-5754B2576EEA}">
  <dimension ref="A2:I14"/>
  <sheetViews>
    <sheetView workbookViewId="0">
      <selection activeCell="K22" sqref="K22"/>
    </sheetView>
  </sheetViews>
  <sheetFormatPr defaultColWidth="8.81640625" defaultRowHeight="14.5" x14ac:dyDescent="0.35"/>
  <cols>
    <col min="1" max="1" width="16.81640625" customWidth="1"/>
    <col min="2" max="2" width="9.1796875" customWidth="1"/>
    <col min="8" max="8" width="10.6328125" customWidth="1"/>
  </cols>
  <sheetData>
    <row r="2" spans="1:9" x14ac:dyDescent="0.35">
      <c r="A2" s="3" t="s">
        <v>29</v>
      </c>
      <c r="B2" s="3" t="str">
        <f>Model!A4</f>
        <v>Risk</v>
      </c>
      <c r="C2" s="3" t="str">
        <f>Model!A5</f>
        <v>Timeline</v>
      </c>
      <c r="D2" s="3" t="str">
        <f>Model!A6</f>
        <v>Flexibility</v>
      </c>
      <c r="E2" s="3" t="str">
        <f>Model!A7</f>
        <v>Demand</v>
      </c>
      <c r="F2" s="3" t="str">
        <f>Model!A8</f>
        <v>Impact</v>
      </c>
    </row>
    <row r="3" spans="1:9" x14ac:dyDescent="0.35">
      <c r="A3" s="3" t="str">
        <f>Model!A11</f>
        <v>In-House</v>
      </c>
      <c r="B3" s="3" t="s">
        <v>13</v>
      </c>
      <c r="C3" s="3" t="s">
        <v>14</v>
      </c>
      <c r="D3" s="3" t="s">
        <v>19</v>
      </c>
      <c r="E3" s="3" t="s">
        <v>18</v>
      </c>
      <c r="F3" s="3" t="s">
        <v>20</v>
      </c>
    </row>
    <row r="4" spans="1:9" x14ac:dyDescent="0.35">
      <c r="A4" s="3" t="str">
        <f>Model!A12</f>
        <v>Existing Vendor</v>
      </c>
      <c r="B4" s="3" t="s">
        <v>16</v>
      </c>
      <c r="C4" s="3" t="s">
        <v>18</v>
      </c>
      <c r="D4" s="3" t="s">
        <v>22</v>
      </c>
      <c r="E4" s="3" t="s">
        <v>13</v>
      </c>
      <c r="F4" s="3" t="s">
        <v>17</v>
      </c>
    </row>
    <row r="5" spans="1:9" x14ac:dyDescent="0.35">
      <c r="A5" s="3" t="str">
        <f>Model!A13</f>
        <v>New Vendor</v>
      </c>
      <c r="B5" s="3" t="s">
        <v>18</v>
      </c>
      <c r="C5" s="3" t="s">
        <v>21</v>
      </c>
      <c r="D5" s="3" t="s">
        <v>22</v>
      </c>
      <c r="E5" s="3" t="s">
        <v>16</v>
      </c>
      <c r="F5" s="3" t="s">
        <v>17</v>
      </c>
    </row>
    <row r="9" spans="1:9" x14ac:dyDescent="0.35">
      <c r="B9" s="6">
        <f>'AHPRatings-Weights'!P4</f>
        <v>6.741573033707865E-2</v>
      </c>
      <c r="C9" s="19">
        <f>'AHPRatings-Weights'!P5</f>
        <v>0.2696629213483146</v>
      </c>
      <c r="D9" s="20">
        <f>'AHPRatings-Weights'!P6</f>
        <v>0.13258426966292136</v>
      </c>
      <c r="E9" s="19">
        <f>'AHPRatings-Weights'!P7</f>
        <v>0.25168539325842698</v>
      </c>
      <c r="F9" s="20">
        <f>'AHPRatings-Weights'!P8</f>
        <v>0.27865168539325841</v>
      </c>
    </row>
    <row r="10" spans="1:9" x14ac:dyDescent="0.35">
      <c r="A10" s="3" t="s">
        <v>29</v>
      </c>
      <c r="B10" s="3" t="str">
        <f>Model!A4</f>
        <v>Risk</v>
      </c>
      <c r="C10" s="3" t="str">
        <f>Model!A5</f>
        <v>Timeline</v>
      </c>
      <c r="D10" s="3" t="str">
        <f>Model!A6</f>
        <v>Flexibility</v>
      </c>
      <c r="E10" s="3" t="str">
        <f>Model!A7</f>
        <v>Demand</v>
      </c>
      <c r="F10" s="3" t="str">
        <f>Model!A8</f>
        <v>Impact</v>
      </c>
      <c r="G10" s="3" t="s">
        <v>30</v>
      </c>
      <c r="H10" s="3" t="s">
        <v>24</v>
      </c>
    </row>
    <row r="11" spans="1:9" x14ac:dyDescent="0.35">
      <c r="A11" s="3" t="str">
        <f>Model!A11</f>
        <v>In-House</v>
      </c>
      <c r="B11" s="6">
        <f>VLOOKUP(B3,'AHPRatings-Weights'!$A$2:$G$4,7,FALSE)</f>
        <v>1</v>
      </c>
      <c r="C11" s="6">
        <f>VLOOKUP(C3,'AHPRatings-Weights'!$A$8:$G$10,7,FALSE)</f>
        <v>1</v>
      </c>
      <c r="D11" s="6">
        <f>VLOOKUP(D3,'AHPRatings-Weights'!$A$14:$G$16,7,FALSE)</f>
        <v>0.41666666666666669</v>
      </c>
      <c r="E11" s="6">
        <f>VLOOKUP(E3,'AHPRatings-Weights'!$A$20:$G$22,7,FALSE)</f>
        <v>0.58333333333333326</v>
      </c>
      <c r="F11" s="6">
        <f>VLOOKUP(F3,'AHPRatings-Weights'!$A$26:$G$27,7,FALSE)</f>
        <v>0.2</v>
      </c>
      <c r="G11" s="3">
        <f>SUMPRODUCT($B$9:$F$9,B11:F11)</f>
        <v>0.59486891385767793</v>
      </c>
      <c r="H11" s="46">
        <f>G11/$G$14</f>
        <v>0.338183950379356</v>
      </c>
      <c r="I11" s="35"/>
    </row>
    <row r="12" spans="1:9" x14ac:dyDescent="0.35">
      <c r="A12" s="3" t="str">
        <f>Model!A12</f>
        <v>Existing Vendor</v>
      </c>
      <c r="B12" s="6">
        <f>VLOOKUP(B4,'AHPRatings-Weights'!$A$2:$G$4,7,FALSE)</f>
        <v>0.18888888888888888</v>
      </c>
      <c r="C12" s="6">
        <f>VLOOKUP(C4,'AHPRatings-Weights'!$A$8:$G$10,7,FALSE)</f>
        <v>0.40384615384615385</v>
      </c>
      <c r="D12" s="6">
        <f>VLOOKUP(D4,'AHPRatings-Weights'!$A$14:$G$16,7,FALSE)</f>
        <v>0.38888888888888884</v>
      </c>
      <c r="E12" s="6">
        <f>VLOOKUP(E4,'AHPRatings-Weights'!$A$20:$G$22,7,FALSE)</f>
        <v>0.30555555555555552</v>
      </c>
      <c r="F12" s="6">
        <f>VLOOKUP(F4,'AHPRatings-Weights'!$A$26:$G$27,7,FALSE)</f>
        <v>1</v>
      </c>
      <c r="G12" s="3">
        <f>SUMPRODUCT($B$9:$F$9,B12:F12)</f>
        <v>0.52875252088735225</v>
      </c>
      <c r="H12" s="46">
        <f>G12/$G$14</f>
        <v>0.30059667284868286</v>
      </c>
    </row>
    <row r="13" spans="1:9" x14ac:dyDescent="0.35">
      <c r="A13" s="3" t="str">
        <f>Model!A13</f>
        <v>New Vendor</v>
      </c>
      <c r="B13" s="6">
        <f>VLOOKUP(B5,'AHPRatings-Weights'!$A$2:$G$4,7,FALSE)</f>
        <v>0.37037037037037029</v>
      </c>
      <c r="C13" s="6">
        <f>VLOOKUP(C5,'AHPRatings-Weights'!$A$8:$G$10,7,FALSE)</f>
        <v>0.10576923076923077</v>
      </c>
      <c r="D13" s="6">
        <f>VLOOKUP(D5,'AHPRatings-Weights'!$A$14:$G$16,7,FALSE)</f>
        <v>0.38888888888888884</v>
      </c>
      <c r="E13" s="6">
        <f>VLOOKUP(E5,'AHPRatings-Weights'!$A$20:$G$22,7,FALSE)</f>
        <v>1</v>
      </c>
      <c r="F13" s="6">
        <f>VLOOKUP(F5,'AHPRatings-Weights'!$A$26:$G$27,7,FALSE)</f>
        <v>1</v>
      </c>
      <c r="G13" s="3">
        <f>SUMPRODUCT($B$9:$F$9,B13:F13)</f>
        <v>0.63538845673677136</v>
      </c>
      <c r="H13" s="46">
        <f>G13/$G$14</f>
        <v>0.36121937677196114</v>
      </c>
    </row>
    <row r="14" spans="1:9" x14ac:dyDescent="0.35">
      <c r="F14" t="s">
        <v>28</v>
      </c>
      <c r="G14">
        <f>SUM(G11:G13)</f>
        <v>1.7590098914818015</v>
      </c>
    </row>
  </sheetData>
  <conditionalFormatting sqref="B9:F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{10B7361C-C3BE-4F50-B2CF-A804312CB838}</x14:id>
        </ext>
      </extLst>
    </cfRule>
  </conditionalFormatting>
  <conditionalFormatting sqref="H11:H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{1C54356C-05EC-4E3A-85BA-55A8375AB6A6}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B7361C-C3BE-4F50-B2CF-A804312CB8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B9:F9</xm:sqref>
        </x14:conditionalFormatting>
        <x14:conditionalFormatting xmlns:xm="http://schemas.microsoft.com/office/excel/2006/main">
          <x14:cfRule type="dataBar" id="{1C54356C-05EC-4E3A-85BA-55A8375AB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H11:H13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4F58EF1-938F-4452-B81A-E1BE3AA139CF}">
          <x14:formula1>
            <xm:f>Model!$A$17:$A$19</xm:f>
          </x14:formula1>
          <xm:sqref>B3:B5</xm:sqref>
        </x14:dataValidation>
        <x14:dataValidation type="list" allowBlank="1" showInputMessage="1" showErrorMessage="1" xr:uid="{E568AE6A-2011-4489-9E5C-B650B6F17D9E}">
          <x14:formula1>
            <xm:f>Model!$B$17:$B$19</xm:f>
          </x14:formula1>
          <xm:sqref>C3:C5</xm:sqref>
        </x14:dataValidation>
        <x14:dataValidation type="list" allowBlank="1" showInputMessage="1" showErrorMessage="1" xr:uid="{F102288E-11DC-4F26-90B5-CC2564E07736}">
          <x14:formula1>
            <xm:f>Model!$D$17:$D$19</xm:f>
          </x14:formula1>
          <xm:sqref>E3:E5</xm:sqref>
        </x14:dataValidation>
        <x14:dataValidation type="list" allowBlank="1" showInputMessage="1" showErrorMessage="1" xr:uid="{531B9A0E-DB1B-4C47-82CF-464B99617B44}">
          <x14:formula1>
            <xm:f>Model!$E$17:$E$18</xm:f>
          </x14:formula1>
          <xm:sqref>F3:F5</xm:sqref>
        </x14:dataValidation>
        <x14:dataValidation type="list" allowBlank="1" showInputMessage="1" showErrorMessage="1" xr:uid="{361722A7-936B-4679-8FAD-476ADB3FD52F}">
          <x14:formula1>
            <xm:f>Model!$C$17:$C$19</xm:f>
          </x14:formula1>
          <xm:sqref>D3:D5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2F90-6092-4C51-A9D6-73E2A4DC2D44}">
  <dimension ref="A1:N21"/>
  <sheetViews>
    <sheetView zoomScale="125" workbookViewId="0">
      <selection activeCell="C7" sqref="C7"/>
    </sheetView>
  </sheetViews>
  <sheetFormatPr defaultColWidth="8.81640625" defaultRowHeight="14.5" x14ac:dyDescent="0.35"/>
  <cols>
    <col min="1" max="2" width="13.453125" customWidth="1"/>
    <col min="3" max="3" width="15.36328125" bestFit="1" customWidth="1"/>
    <col min="4" max="4" width="12.36328125" customWidth="1"/>
    <col min="5" max="5" width="17.6328125" customWidth="1"/>
    <col min="6" max="6" width="13.453125" customWidth="1"/>
    <col min="7" max="7" width="12.453125" customWidth="1"/>
    <col min="8" max="8" width="16.36328125" customWidth="1"/>
    <col min="9" max="9" width="13.453125" customWidth="1"/>
    <col min="10" max="10" width="20.6328125" bestFit="1" customWidth="1"/>
    <col min="11" max="11" width="15.453125" customWidth="1"/>
    <col min="12" max="12" width="13.453125" customWidth="1"/>
  </cols>
  <sheetData>
    <row r="1" spans="1:14" ht="58" x14ac:dyDescent="0.35">
      <c r="A1" s="22"/>
      <c r="B1" s="22" t="s">
        <v>39</v>
      </c>
      <c r="C1" s="22" t="s">
        <v>40</v>
      </c>
      <c r="D1" s="22" t="s">
        <v>41</v>
      </c>
      <c r="E1" s="22" t="s">
        <v>42</v>
      </c>
      <c r="F1" s="32" t="s">
        <v>43</v>
      </c>
      <c r="G1" s="32" t="s">
        <v>44</v>
      </c>
      <c r="H1" s="32" t="s">
        <v>45</v>
      </c>
      <c r="I1" s="22"/>
      <c r="J1" s="22"/>
      <c r="K1" s="22"/>
      <c r="L1" s="22"/>
      <c r="M1" s="22"/>
      <c r="N1" s="22"/>
    </row>
    <row r="2" spans="1:14" x14ac:dyDescent="0.35">
      <c r="A2" t="str">
        <f>'AHPRatings-Results'!A11</f>
        <v>In-House</v>
      </c>
      <c r="B2" s="45">
        <f>'AHPRatings-Results'!H11</f>
        <v>0.338183950379356</v>
      </c>
      <c r="C2" s="23">
        <f>B2/MAX($B$2:$B$4)</f>
        <v>0.93622870788809465</v>
      </c>
      <c r="D2" s="24">
        <v>0</v>
      </c>
      <c r="E2" s="27">
        <f>C2/(1+D2)</f>
        <v>0.93622870788809465</v>
      </c>
      <c r="F2" s="28">
        <v>60480</v>
      </c>
      <c r="G2" s="29">
        <v>60480</v>
      </c>
      <c r="H2" s="29">
        <f>F2*E2</f>
        <v>56623.112253071966</v>
      </c>
      <c r="I2" s="29"/>
      <c r="J2" s="26"/>
      <c r="K2" s="25"/>
    </row>
    <row r="3" spans="1:14" x14ac:dyDescent="0.35">
      <c r="A3" t="str">
        <f>'AHPRatings-Results'!A12</f>
        <v>Existing Vendor</v>
      </c>
      <c r="B3" s="45">
        <f>'AHPRatings-Results'!H12</f>
        <v>0.30059667284868286</v>
      </c>
      <c r="C3" s="23">
        <f>B3/MAX($B$2:$B$4)</f>
        <v>0.83217205991263976</v>
      </c>
      <c r="D3" s="24">
        <v>0.11</v>
      </c>
      <c r="E3" s="27">
        <f>C3/(1+D3)</f>
        <v>0.74970455847985562</v>
      </c>
      <c r="F3" s="28">
        <v>0</v>
      </c>
      <c r="G3" s="29">
        <v>30000</v>
      </c>
      <c r="H3" s="29">
        <f t="shared" ref="H3:H4" si="0">F3*E3</f>
        <v>0</v>
      </c>
      <c r="I3" s="29"/>
      <c r="J3" s="26"/>
      <c r="K3" s="25"/>
    </row>
    <row r="4" spans="1:14" x14ac:dyDescent="0.35">
      <c r="A4" t="str">
        <f>'AHPRatings-Results'!A13</f>
        <v>New Vendor</v>
      </c>
      <c r="B4" s="45">
        <f>'AHPRatings-Results'!H13</f>
        <v>0.36121937677196114</v>
      </c>
      <c r="C4" s="23">
        <f>B4/MAX($B$2:$B$4)</f>
        <v>1</v>
      </c>
      <c r="D4" s="24">
        <v>0.13</v>
      </c>
      <c r="E4" s="27">
        <f>C4/(1+D4)</f>
        <v>0.88495575221238942</v>
      </c>
      <c r="F4" s="28">
        <v>29295</v>
      </c>
      <c r="G4" s="29">
        <v>30000</v>
      </c>
      <c r="H4" s="29">
        <f t="shared" si="0"/>
        <v>25924.778761061949</v>
      </c>
      <c r="I4" s="29"/>
      <c r="J4" s="26"/>
      <c r="K4" s="25"/>
    </row>
    <row r="5" spans="1:14" x14ac:dyDescent="0.35">
      <c r="C5" t="s">
        <v>46</v>
      </c>
      <c r="F5" s="30">
        <f>SUM(F2:F4)</f>
        <v>89775</v>
      </c>
      <c r="H5" s="31">
        <f>SUM(H2:H4)</f>
        <v>82547.891014133915</v>
      </c>
      <c r="I5" s="29"/>
      <c r="K5" s="25"/>
    </row>
    <row r="6" spans="1:14" x14ac:dyDescent="0.35">
      <c r="C6" t="s">
        <v>47</v>
      </c>
      <c r="H6" s="24"/>
      <c r="I6" s="24"/>
      <c r="K6" s="25"/>
    </row>
    <row r="7" spans="1:14" x14ac:dyDescent="0.35">
      <c r="E7" t="s">
        <v>48</v>
      </c>
      <c r="F7" s="29">
        <v>89775</v>
      </c>
      <c r="H7" s="24"/>
      <c r="I7" s="24"/>
    </row>
    <row r="8" spans="1:14" x14ac:dyDescent="0.35">
      <c r="D8" s="51" t="s">
        <v>49</v>
      </c>
      <c r="E8" s="51"/>
      <c r="F8" s="29">
        <f>F7-F5</f>
        <v>0</v>
      </c>
    </row>
    <row r="21" spans="10:10" x14ac:dyDescent="0.35">
      <c r="J21" s="24"/>
    </row>
  </sheetData>
  <mergeCells count="1">
    <mergeCell ref="D8:E8"/>
  </mergeCells>
  <conditionalFormatting sqref="C2:C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{81A35D9A-27CA-4258-B6A6-FA58FA294E63}</x14:id>
        </ext>
      </extLst>
    </cfRule>
  </conditionalFormatting>
  <conditionalFormatting sqref="B2:B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{092F2DEB-51C6-4458-903A-92D9E925769B}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35D9A-27CA-4258-B6A6-FA58FA294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  <x14:conditionalFormatting xmlns:xm="http://schemas.microsoft.com/office/excel/2006/main">
          <x14:cfRule type="dataBar" id="{092F2DEB-51C6-4458-903A-92D9E9257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AHPPairwise</vt:lpstr>
      <vt:lpstr>Sensitivity-Pairwise-OMM</vt:lpstr>
      <vt:lpstr>AHPRatings-Weights</vt:lpstr>
      <vt:lpstr>AHPRatings-Results</vt:lpstr>
      <vt:lpstr>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Nina</dc:creator>
  <cp:keywords/>
  <dc:description/>
  <cp:lastModifiedBy>Wroniak, Nina Aniela</cp:lastModifiedBy>
  <cp:revision/>
  <dcterms:created xsi:type="dcterms:W3CDTF">2022-10-04T02:54:08Z</dcterms:created>
  <dcterms:modified xsi:type="dcterms:W3CDTF">2022-10-23T18:43:23Z</dcterms:modified>
  <cp:category/>
  <cp:contentStatus/>
</cp:coreProperties>
</file>