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saías Gonçalves\Downloads\"/>
    </mc:Choice>
  </mc:AlternateContent>
  <xr:revisionPtr revIDLastSave="0" documentId="13_ncr:1_{7722A1F7-2306-48E2-BB52-1C7C6925E633}" xr6:coauthVersionLast="47" xr6:coauthVersionMax="47" xr10:uidLastSave="{00000000-0000-0000-0000-000000000000}"/>
  <bookViews>
    <workbookView xWindow="-108" yWindow="-108" windowWidth="23256" windowHeight="13176" firstSheet="1" activeTab="1" xr2:uid="{8BCE26B7-5715-4DA3-A769-2836BD295B8E}"/>
  </bookViews>
  <sheets>
    <sheet name="restaurantes" sheetId="9" r:id="rId1"/>
    <sheet name="TabelasAuxiliares" sheetId="7" r:id="rId2"/>
    <sheet name="TabelasDinamicas" sheetId="6" r:id="rId3"/>
    <sheet name="BairroRestaurante" sheetId="10" r:id="rId4"/>
    <sheet name="PrecoRestaurante" sheetId="11" r:id="rId5"/>
    <sheet name="CategoriaAvaliacao" sheetId="13" r:id="rId6"/>
  </sheets>
  <definedNames>
    <definedName name="_xlcn.WorksheetConnection_A2IcD.xlsxRest_satisfacao1" hidden="1">Rest_satisfacao[]</definedName>
    <definedName name="_xlcn.WorksheetConnection_A2IcD.xlsxrestaurantes1" hidden="1">restaurantes[]</definedName>
    <definedName name="_xlcn.WorksheetConnection_A2IcDversion2.xlsb.xlsxAvaliacoesProporcao1" hidden="1">AvaliacoesProporcao[]</definedName>
    <definedName name="_xlcn.WorksheetConnection_A2IcDversion2.xlsb.xlsxIntervaloEstrelas1" hidden="1">IntervaloEstrelas</definedName>
    <definedName name="DadosExternos_3" localSheetId="0" hidden="1">'restaurantes'!$A$1:$AH$49</definedName>
    <definedName name="SegmentaçãodeDados_Bairro">#N/A</definedName>
    <definedName name="SegmentaçãodeDados_Bairro1">#N/A</definedName>
    <definedName name="SegmentaçãodeDados_Faixa_de_Preço">#N/A</definedName>
    <definedName name="SegmentaçãodeDados_Faixa_de_Preço1">#N/A</definedName>
    <definedName name="SegmentaçãodeDados_Oferece_Delivery">#N/A</definedName>
    <definedName name="SegmentaçãodeDados_Oferece_Retirada">#N/A</definedName>
    <definedName name="SegmentaçãodeDados_Possui_Muitas_Opções_Vegetarianas">#N/A</definedName>
    <definedName name="SegmentaçãodeDados_Possui_Opções_Veganas">#N/A</definedName>
    <definedName name="SegmentaçãodeDados_Possui_Reserva">#N/A</definedName>
  </definedNames>
  <calcPr calcId="191029"/>
  <pivotCaches>
    <pivotCache cacheId="70" r:id="rId7"/>
    <pivotCache cacheId="73" r:id="rId8"/>
    <pivotCache cacheId="76" r:id="rId9"/>
    <pivotCache cacheId="79" r:id="rId10"/>
    <pivotCache cacheId="154" r:id="rId11"/>
    <pivotCache cacheId="157" r:id="rId12"/>
    <pivotCache cacheId="160" r:id="rId13"/>
    <pivotCache cacheId="163" r:id="rId14"/>
    <pivotCache cacheId="262" r:id="rId15"/>
    <pivotCache cacheId="265" r:id="rId16"/>
    <pivotCache cacheId="268" r:id="rId17"/>
    <pivotCache cacheId="271" r:id="rId18"/>
  </pivotCaches>
  <extLst>
    <ext xmlns:x14="http://schemas.microsoft.com/office/spreadsheetml/2009/9/main" uri="{876F7934-8845-4945-9796-88D515C7AA90}">
      <x14:pivotCaches>
        <pivotCache cacheId="12" r:id="rId19"/>
        <pivotCache cacheId="13" r:id="rId20"/>
      </x14:pivotCaches>
    </ex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taurantes" name="restaurantes" connection="WorksheetConnection_A2-IcD.xlsx!restaurantes"/>
          <x15:modelTable id="Rest_satisfacao" name="Rest_satisfacao" connection="WorksheetConnection_A2-IcD.xlsx!Rest_satisfacao"/>
          <x15:modelTable id="IntervaloEstrelas" name="IntervaloEstrelas" connection="WorksheetConnection_A2-IcD (version 2).xlsb.xlsx!IntervaloEstrelas"/>
          <x15:modelTable id="AvaliacoesProporcao" name="AvaliacoesProporcao" connection="WorksheetConnection_A2-IcD (version 2).xlsb.xlsx!AvaliacoesProporcao"/>
        </x15:modelTables>
        <x15:modelRelationships>
          <x15:modelRelationship fromTable="Rest_satisfacao" fromColumn="IdRestaurante" toTable="restaurantes" toColumn="IdRestaurante"/>
          <x15:modelRelationship fromTable="AvaliacoesProporcao" fromColumn="IdRestaurante" toTable="restaurantes" toColumn="IdRestaurante"/>
          <x15:modelRelationship fromTable="IntervaloEstrelas" fromColumn="IdRestaurante" toTable="restaurantes" toColumn="IdRestaura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7" l="1"/>
  <c r="Z26" i="7" s="1"/>
  <c r="D35" i="7"/>
  <c r="C35" i="7"/>
  <c r="D12" i="7"/>
  <c r="C12" i="7"/>
  <c r="E12" i="7" s="1"/>
  <c r="D48" i="7"/>
  <c r="C48" i="7"/>
  <c r="E48" i="7" s="1"/>
  <c r="D24" i="7"/>
  <c r="C24" i="7"/>
  <c r="D46" i="7"/>
  <c r="C46" i="7"/>
  <c r="D43" i="7"/>
  <c r="C43" i="7"/>
  <c r="E43" i="7" s="1"/>
  <c r="D2" i="7"/>
  <c r="C2" i="7"/>
  <c r="D22" i="7"/>
  <c r="C22" i="7"/>
  <c r="E22" i="7" s="1"/>
  <c r="D14" i="7"/>
  <c r="C14" i="7"/>
  <c r="E14" i="7" s="1"/>
  <c r="J14" i="7" s="1"/>
  <c r="D40" i="7"/>
  <c r="C40" i="7"/>
  <c r="E40" i="7" s="1"/>
  <c r="D28" i="7"/>
  <c r="C28" i="7"/>
  <c r="D20" i="7"/>
  <c r="C20" i="7"/>
  <c r="E20" i="7" s="1"/>
  <c r="D31" i="7"/>
  <c r="C31" i="7"/>
  <c r="D23" i="7"/>
  <c r="C23" i="7"/>
  <c r="E23" i="7" s="1"/>
  <c r="D45" i="7"/>
  <c r="C45" i="7"/>
  <c r="E45" i="7" s="1"/>
  <c r="D39" i="7"/>
  <c r="C39" i="7"/>
  <c r="E39" i="7" s="1"/>
  <c r="J39" i="7" s="1"/>
  <c r="D38" i="7"/>
  <c r="C38" i="7"/>
  <c r="E38" i="7" s="1"/>
  <c r="H38" i="7" s="1"/>
  <c r="D33" i="7"/>
  <c r="C33" i="7"/>
  <c r="E33" i="7" s="1"/>
  <c r="D30" i="7"/>
  <c r="C30" i="7"/>
  <c r="D15" i="7"/>
  <c r="C15" i="7"/>
  <c r="D25" i="7"/>
  <c r="C25" i="7"/>
  <c r="E25" i="7" s="1"/>
  <c r="D9" i="7"/>
  <c r="C9" i="7"/>
  <c r="E9" i="7" s="1"/>
  <c r="D11" i="7"/>
  <c r="C11" i="7"/>
  <c r="D32" i="7"/>
  <c r="C32" i="7"/>
  <c r="E32" i="7" s="1"/>
  <c r="D34" i="7"/>
  <c r="C34" i="7"/>
  <c r="D47" i="7"/>
  <c r="C47" i="7"/>
  <c r="E47" i="7" s="1"/>
  <c r="D6" i="7"/>
  <c r="C6" i="7"/>
  <c r="E6" i="7" s="1"/>
  <c r="D10" i="7"/>
  <c r="C10" i="7"/>
  <c r="E10" i="7" s="1"/>
  <c r="D21" i="7"/>
  <c r="C21" i="7"/>
  <c r="D5" i="7"/>
  <c r="C5" i="7"/>
  <c r="E5" i="7" s="1"/>
  <c r="D16" i="7"/>
  <c r="C16" i="7"/>
  <c r="D36" i="7"/>
  <c r="C36" i="7"/>
  <c r="E36" i="7" s="1"/>
  <c r="D27" i="7"/>
  <c r="C27" i="7"/>
  <c r="E27" i="7" s="1"/>
  <c r="I27" i="7" s="1"/>
  <c r="D42" i="7"/>
  <c r="C42" i="7"/>
  <c r="E42" i="7" s="1"/>
  <c r="D26" i="7"/>
  <c r="C26" i="7"/>
  <c r="D13" i="7"/>
  <c r="C13" i="7"/>
  <c r="E13" i="7" s="1"/>
  <c r="L13" i="7" s="1"/>
  <c r="D17" i="7"/>
  <c r="C17" i="7"/>
  <c r="D29" i="7"/>
  <c r="C29" i="7"/>
  <c r="E29" i="7" s="1"/>
  <c r="D18" i="7"/>
  <c r="C18" i="7"/>
  <c r="E18" i="7" s="1"/>
  <c r="D41" i="7"/>
  <c r="C41" i="7"/>
  <c r="E41" i="7" s="1"/>
  <c r="D44" i="7"/>
  <c r="C44" i="7"/>
  <c r="D37" i="7"/>
  <c r="C37" i="7"/>
  <c r="E37" i="7" s="1"/>
  <c r="D3" i="7"/>
  <c r="C3" i="7"/>
  <c r="E3" i="7" s="1"/>
  <c r="I3" i="7" s="1"/>
  <c r="D19" i="7"/>
  <c r="C19" i="7"/>
  <c r="E19" i="7" s="1"/>
  <c r="D4" i="7"/>
  <c r="C4" i="7"/>
  <c r="D7" i="7"/>
  <c r="C7" i="7"/>
  <c r="E7" i="7" s="1"/>
  <c r="D8" i="7"/>
  <c r="C8" i="7"/>
  <c r="AA25" i="7" l="1"/>
  <c r="L25" i="7"/>
  <c r="AA37" i="7"/>
  <c r="O37" i="7"/>
  <c r="H37" i="7"/>
  <c r="E4" i="7"/>
  <c r="E24" i="7"/>
  <c r="E15" i="7"/>
  <c r="E17" i="7"/>
  <c r="E16" i="7"/>
  <c r="E34" i="7"/>
  <c r="Y34" i="7" s="1"/>
  <c r="E30" i="7"/>
  <c r="E31" i="7"/>
  <c r="E2" i="7"/>
  <c r="E35" i="7"/>
  <c r="E8" i="7"/>
  <c r="E44" i="7"/>
  <c r="E21" i="7"/>
  <c r="E11" i="7"/>
  <c r="E28" i="7"/>
  <c r="E46" i="7"/>
  <c r="AA40" i="7"/>
  <c r="O40" i="7"/>
  <c r="AB40" i="7"/>
  <c r="P40" i="7"/>
  <c r="AC40" i="7"/>
  <c r="Q40" i="7"/>
  <c r="R40" i="7"/>
  <c r="S40" i="7"/>
  <c r="T40" i="7"/>
  <c r="U40" i="7"/>
  <c r="V40" i="7"/>
  <c r="W40" i="7"/>
  <c r="K40" i="7"/>
  <c r="Y40" i="7"/>
  <c r="Z40" i="7"/>
  <c r="N40" i="7"/>
  <c r="H40" i="7"/>
  <c r="M40" i="7"/>
  <c r="X40" i="7"/>
  <c r="J40" i="7"/>
  <c r="L40" i="7"/>
  <c r="I40" i="7"/>
  <c r="Z41" i="7"/>
  <c r="N41" i="7"/>
  <c r="AA41" i="7"/>
  <c r="O41" i="7"/>
  <c r="AB41" i="7"/>
  <c r="P41" i="7"/>
  <c r="AC41" i="7"/>
  <c r="Q41" i="7"/>
  <c r="R41" i="7"/>
  <c r="S41" i="7"/>
  <c r="T41" i="7"/>
  <c r="U41" i="7"/>
  <c r="V41" i="7"/>
  <c r="J41" i="7"/>
  <c r="X41" i="7"/>
  <c r="Y41" i="7"/>
  <c r="M41" i="7"/>
  <c r="I41" i="7"/>
  <c r="H41" i="7"/>
  <c r="W41" i="7"/>
  <c r="L41" i="7"/>
  <c r="K41" i="7"/>
  <c r="U10" i="7"/>
  <c r="V10" i="7"/>
  <c r="W10" i="7"/>
  <c r="X10" i="7"/>
  <c r="L10" i="7"/>
  <c r="Y10" i="7"/>
  <c r="M10" i="7"/>
  <c r="Z10" i="7"/>
  <c r="N10" i="7"/>
  <c r="AA10" i="7"/>
  <c r="O10" i="7"/>
  <c r="AB10" i="7"/>
  <c r="P10" i="7"/>
  <c r="AC10" i="7"/>
  <c r="Q10" i="7"/>
  <c r="S10" i="7"/>
  <c r="T10" i="7"/>
  <c r="J10" i="7"/>
  <c r="K10" i="7"/>
  <c r="H10" i="7"/>
  <c r="R10" i="7"/>
  <c r="I10" i="7"/>
  <c r="Y6" i="7"/>
  <c r="M6" i="7"/>
  <c r="Z6" i="7"/>
  <c r="N6" i="7"/>
  <c r="AA6" i="7"/>
  <c r="O6" i="7"/>
  <c r="AB6" i="7"/>
  <c r="P6" i="7"/>
  <c r="AC6" i="7"/>
  <c r="Q6" i="7"/>
  <c r="R6" i="7"/>
  <c r="S6" i="7"/>
  <c r="T6" i="7"/>
  <c r="U6" i="7"/>
  <c r="I6" i="7"/>
  <c r="W6" i="7"/>
  <c r="X6" i="7"/>
  <c r="L6" i="7"/>
  <c r="K6" i="7"/>
  <c r="J6" i="7"/>
  <c r="V6" i="7"/>
  <c r="H6" i="7"/>
  <c r="X7" i="7"/>
  <c r="L7" i="7"/>
  <c r="Y7" i="7"/>
  <c r="M7" i="7"/>
  <c r="Z7" i="7"/>
  <c r="N7" i="7"/>
  <c r="AA7" i="7"/>
  <c r="O7" i="7"/>
  <c r="AB7" i="7"/>
  <c r="P7" i="7"/>
  <c r="AC7" i="7"/>
  <c r="Q7" i="7"/>
  <c r="R7" i="7"/>
  <c r="S7" i="7"/>
  <c r="T7" i="7"/>
  <c r="H7" i="7"/>
  <c r="V7" i="7"/>
  <c r="W7" i="7"/>
  <c r="K7" i="7"/>
  <c r="I7" i="7"/>
  <c r="J7" i="7"/>
  <c r="U7" i="7"/>
  <c r="Y42" i="7"/>
  <c r="M42" i="7"/>
  <c r="Z42" i="7"/>
  <c r="N42" i="7"/>
  <c r="AA42" i="7"/>
  <c r="O42" i="7"/>
  <c r="AB42" i="7"/>
  <c r="P42" i="7"/>
  <c r="AC42" i="7"/>
  <c r="Q42" i="7"/>
  <c r="R42" i="7"/>
  <c r="S42" i="7"/>
  <c r="T42" i="7"/>
  <c r="U42" i="7"/>
  <c r="I42" i="7"/>
  <c r="W42" i="7"/>
  <c r="X42" i="7"/>
  <c r="L42" i="7"/>
  <c r="K42" i="7"/>
  <c r="H42" i="7"/>
  <c r="V42" i="7"/>
  <c r="J42" i="7"/>
  <c r="V9" i="7"/>
  <c r="W9" i="7"/>
  <c r="K9" i="7"/>
  <c r="X9" i="7"/>
  <c r="Y9" i="7"/>
  <c r="M9" i="7"/>
  <c r="Z9" i="7"/>
  <c r="N9" i="7"/>
  <c r="AA9" i="7"/>
  <c r="O9" i="7"/>
  <c r="AB9" i="7"/>
  <c r="P9" i="7"/>
  <c r="AC9" i="7"/>
  <c r="Q9" i="7"/>
  <c r="R9" i="7"/>
  <c r="T9" i="7"/>
  <c r="U9" i="7"/>
  <c r="S9" i="7"/>
  <c r="L9" i="7"/>
  <c r="I9" i="7"/>
  <c r="H9" i="7"/>
  <c r="J9" i="7"/>
  <c r="S24" i="7"/>
  <c r="T24" i="7"/>
  <c r="U24" i="7"/>
  <c r="V24" i="7"/>
  <c r="J24" i="7"/>
  <c r="W24" i="7"/>
  <c r="K24" i="7"/>
  <c r="X24" i="7"/>
  <c r="L24" i="7"/>
  <c r="Y24" i="7"/>
  <c r="Z24" i="7"/>
  <c r="N24" i="7"/>
  <c r="AA24" i="7"/>
  <c r="O24" i="7"/>
  <c r="AC24" i="7"/>
  <c r="Q24" i="7"/>
  <c r="R24" i="7"/>
  <c r="H24" i="7"/>
  <c r="P24" i="7"/>
  <c r="AB24" i="7"/>
  <c r="M24" i="7"/>
  <c r="I24" i="7"/>
  <c r="AA4" i="7"/>
  <c r="O4" i="7"/>
  <c r="AB4" i="7"/>
  <c r="P4" i="7"/>
  <c r="AC4" i="7"/>
  <c r="Q4" i="7"/>
  <c r="R4" i="7"/>
  <c r="S4" i="7"/>
  <c r="T4" i="7"/>
  <c r="U4" i="7"/>
  <c r="V4" i="7"/>
  <c r="W4" i="7"/>
  <c r="K4" i="7"/>
  <c r="Y4" i="7"/>
  <c r="M4" i="7"/>
  <c r="Z4" i="7"/>
  <c r="N4" i="7"/>
  <c r="L4" i="7"/>
  <c r="H4" i="7"/>
  <c r="I4" i="7"/>
  <c r="X4" i="7"/>
  <c r="J4" i="7"/>
  <c r="Y18" i="7"/>
  <c r="M18" i="7"/>
  <c r="Z18" i="7"/>
  <c r="N18" i="7"/>
  <c r="AA18" i="7"/>
  <c r="O18" i="7"/>
  <c r="AB18" i="7"/>
  <c r="P18" i="7"/>
  <c r="AC18" i="7"/>
  <c r="Q18" i="7"/>
  <c r="R18" i="7"/>
  <c r="S18" i="7"/>
  <c r="T18" i="7"/>
  <c r="U18" i="7"/>
  <c r="I18" i="7"/>
  <c r="W18" i="7"/>
  <c r="X18" i="7"/>
  <c r="L18" i="7"/>
  <c r="K18" i="7"/>
  <c r="V18" i="7"/>
  <c r="H18" i="7"/>
  <c r="J18" i="7"/>
  <c r="V45" i="7"/>
  <c r="W45" i="7"/>
  <c r="X45" i="7"/>
  <c r="Y45" i="7"/>
  <c r="M45" i="7"/>
  <c r="Z45" i="7"/>
  <c r="N45" i="7"/>
  <c r="AA45" i="7"/>
  <c r="O45" i="7"/>
  <c r="AB45" i="7"/>
  <c r="P45" i="7"/>
  <c r="AC45" i="7"/>
  <c r="Q45" i="7"/>
  <c r="R45" i="7"/>
  <c r="T45" i="7"/>
  <c r="U45" i="7"/>
  <c r="L45" i="7"/>
  <c r="I45" i="7"/>
  <c r="J45" i="7"/>
  <c r="K45" i="7"/>
  <c r="H45" i="7"/>
  <c r="S45" i="7"/>
  <c r="S48" i="7"/>
  <c r="T48" i="7"/>
  <c r="U48" i="7"/>
  <c r="V48" i="7"/>
  <c r="J48" i="7"/>
  <c r="W48" i="7"/>
  <c r="K48" i="7"/>
  <c r="X48" i="7"/>
  <c r="L48" i="7"/>
  <c r="Y48" i="7"/>
  <c r="Z48" i="7"/>
  <c r="N48" i="7"/>
  <c r="AA48" i="7"/>
  <c r="O48" i="7"/>
  <c r="AC48" i="7"/>
  <c r="Q48" i="7"/>
  <c r="R48" i="7"/>
  <c r="H48" i="7"/>
  <c r="M48" i="7"/>
  <c r="I48" i="7"/>
  <c r="P48" i="7"/>
  <c r="AB48" i="7"/>
  <c r="Z17" i="7"/>
  <c r="N17" i="7"/>
  <c r="AA17" i="7"/>
  <c r="O17" i="7"/>
  <c r="AB17" i="7"/>
  <c r="P17" i="7"/>
  <c r="AC17" i="7"/>
  <c r="Q17" i="7"/>
  <c r="R17" i="7"/>
  <c r="S17" i="7"/>
  <c r="T17" i="7"/>
  <c r="U17" i="7"/>
  <c r="V17" i="7"/>
  <c r="J17" i="7"/>
  <c r="X17" i="7"/>
  <c r="Y17" i="7"/>
  <c r="M17" i="7"/>
  <c r="W17" i="7"/>
  <c r="H17" i="7"/>
  <c r="I17" i="7"/>
  <c r="L17" i="7"/>
  <c r="K17" i="7"/>
  <c r="X34" i="7"/>
  <c r="S34" i="7"/>
  <c r="Y30" i="7"/>
  <c r="M30" i="7"/>
  <c r="Z30" i="7"/>
  <c r="N30" i="7"/>
  <c r="AA30" i="7"/>
  <c r="O30" i="7"/>
  <c r="AB30" i="7"/>
  <c r="P30" i="7"/>
  <c r="AC30" i="7"/>
  <c r="Q30" i="7"/>
  <c r="R30" i="7"/>
  <c r="S30" i="7"/>
  <c r="T30" i="7"/>
  <c r="U30" i="7"/>
  <c r="I30" i="7"/>
  <c r="W30" i="7"/>
  <c r="X30" i="7"/>
  <c r="L30" i="7"/>
  <c r="J30" i="7"/>
  <c r="H30" i="7"/>
  <c r="K30" i="7"/>
  <c r="V30" i="7"/>
  <c r="X31" i="7"/>
  <c r="Y31" i="7"/>
  <c r="M31" i="7"/>
  <c r="Z31" i="7"/>
  <c r="N31" i="7"/>
  <c r="AA31" i="7"/>
  <c r="O31" i="7"/>
  <c r="AB31" i="7"/>
  <c r="P31" i="7"/>
  <c r="AC31" i="7"/>
  <c r="Q31" i="7"/>
  <c r="R31" i="7"/>
  <c r="S31" i="7"/>
  <c r="T31" i="7"/>
  <c r="V31" i="7"/>
  <c r="W31" i="7"/>
  <c r="L31" i="7"/>
  <c r="I31" i="7"/>
  <c r="U31" i="7"/>
  <c r="J31" i="7"/>
  <c r="H31" i="7"/>
  <c r="K31" i="7"/>
  <c r="AC2" i="7"/>
  <c r="Q2" i="7"/>
  <c r="R2" i="7"/>
  <c r="S2" i="7"/>
  <c r="T2" i="7"/>
  <c r="H2" i="7"/>
  <c r="U2" i="7"/>
  <c r="I2" i="7"/>
  <c r="V2" i="7"/>
  <c r="W2" i="7"/>
  <c r="X2" i="7"/>
  <c r="L2" i="7"/>
  <c r="Y2" i="7"/>
  <c r="M2" i="7"/>
  <c r="AA2" i="7"/>
  <c r="O2" i="7"/>
  <c r="AB2" i="7"/>
  <c r="P2" i="7"/>
  <c r="N2" i="7"/>
  <c r="K2" i="7"/>
  <c r="J2" i="7"/>
  <c r="Z2" i="7"/>
  <c r="T35" i="7"/>
  <c r="U35" i="7"/>
  <c r="V35" i="7"/>
  <c r="W35" i="7"/>
  <c r="K35" i="7"/>
  <c r="X35" i="7"/>
  <c r="L35" i="7"/>
  <c r="Y35" i="7"/>
  <c r="M35" i="7"/>
  <c r="Z35" i="7"/>
  <c r="AA35" i="7"/>
  <c r="O35" i="7"/>
  <c r="AB35" i="7"/>
  <c r="P35" i="7"/>
  <c r="R35" i="7"/>
  <c r="S35" i="7"/>
  <c r="Q35" i="7"/>
  <c r="AC35" i="7"/>
  <c r="N35" i="7"/>
  <c r="I35" i="7"/>
  <c r="J35" i="7"/>
  <c r="H35" i="7"/>
  <c r="S36" i="7"/>
  <c r="T36" i="7"/>
  <c r="U36" i="7"/>
  <c r="V36" i="7"/>
  <c r="J36" i="7"/>
  <c r="W36" i="7"/>
  <c r="K36" i="7"/>
  <c r="X36" i="7"/>
  <c r="L36" i="7"/>
  <c r="Y36" i="7"/>
  <c r="Z36" i="7"/>
  <c r="N36" i="7"/>
  <c r="AA36" i="7"/>
  <c r="O36" i="7"/>
  <c r="AC36" i="7"/>
  <c r="Q36" i="7"/>
  <c r="R36" i="7"/>
  <c r="P36" i="7"/>
  <c r="AB36" i="7"/>
  <c r="I36" i="7"/>
  <c r="H36" i="7"/>
  <c r="M36" i="7"/>
  <c r="T23" i="7"/>
  <c r="U23" i="7"/>
  <c r="V23" i="7"/>
  <c r="W23" i="7"/>
  <c r="K23" i="7"/>
  <c r="X23" i="7"/>
  <c r="L23" i="7"/>
  <c r="Y23" i="7"/>
  <c r="M23" i="7"/>
  <c r="Z23" i="7"/>
  <c r="AA23" i="7"/>
  <c r="O23" i="7"/>
  <c r="AB23" i="7"/>
  <c r="P23" i="7"/>
  <c r="R23" i="7"/>
  <c r="S23" i="7"/>
  <c r="Q23" i="7"/>
  <c r="H23" i="7"/>
  <c r="AC23" i="7"/>
  <c r="N23" i="7"/>
  <c r="J23" i="7"/>
  <c r="I23" i="7"/>
  <c r="AB15" i="7"/>
  <c r="P15" i="7"/>
  <c r="AC15" i="7"/>
  <c r="Q15" i="7"/>
  <c r="R15" i="7"/>
  <c r="S15" i="7"/>
  <c r="T15" i="7"/>
  <c r="H15" i="7"/>
  <c r="U15" i="7"/>
  <c r="V15" i="7"/>
  <c r="W15" i="7"/>
  <c r="X15" i="7"/>
  <c r="L15" i="7"/>
  <c r="Z15" i="7"/>
  <c r="N15" i="7"/>
  <c r="AA15" i="7"/>
  <c r="O15" i="7"/>
  <c r="I15" i="7"/>
  <c r="J15" i="7"/>
  <c r="Y15" i="7"/>
  <c r="K15" i="7"/>
  <c r="M15" i="7"/>
  <c r="W32" i="7"/>
  <c r="X32" i="7"/>
  <c r="L32" i="7"/>
  <c r="Y32" i="7"/>
  <c r="M32" i="7"/>
  <c r="Z32" i="7"/>
  <c r="N32" i="7"/>
  <c r="AA32" i="7"/>
  <c r="O32" i="7"/>
  <c r="AB32" i="7"/>
  <c r="P32" i="7"/>
  <c r="AC32" i="7"/>
  <c r="Q32" i="7"/>
  <c r="R32" i="7"/>
  <c r="S32" i="7"/>
  <c r="U32" i="7"/>
  <c r="V32" i="7"/>
  <c r="T32" i="7"/>
  <c r="I32" i="7"/>
  <c r="J32" i="7"/>
  <c r="H32" i="7"/>
  <c r="K32" i="7"/>
  <c r="X43" i="7"/>
  <c r="Y43" i="7"/>
  <c r="M43" i="7"/>
  <c r="Z43" i="7"/>
  <c r="N43" i="7"/>
  <c r="AA43" i="7"/>
  <c r="O43" i="7"/>
  <c r="AB43" i="7"/>
  <c r="P43" i="7"/>
  <c r="AC43" i="7"/>
  <c r="Q43" i="7"/>
  <c r="R43" i="7"/>
  <c r="S43" i="7"/>
  <c r="T43" i="7"/>
  <c r="V43" i="7"/>
  <c r="W43" i="7"/>
  <c r="J43" i="7"/>
  <c r="K43" i="7"/>
  <c r="H43" i="7"/>
  <c r="U43" i="7"/>
  <c r="L43" i="7"/>
  <c r="I43" i="7"/>
  <c r="X19" i="7"/>
  <c r="L19" i="7"/>
  <c r="Y19" i="7"/>
  <c r="M19" i="7"/>
  <c r="Z19" i="7"/>
  <c r="N19" i="7"/>
  <c r="AA19" i="7"/>
  <c r="O19" i="7"/>
  <c r="AB19" i="7"/>
  <c r="P19" i="7"/>
  <c r="AC19" i="7"/>
  <c r="Q19" i="7"/>
  <c r="R19" i="7"/>
  <c r="S19" i="7"/>
  <c r="T19" i="7"/>
  <c r="V19" i="7"/>
  <c r="W19" i="7"/>
  <c r="U19" i="7"/>
  <c r="K19" i="7"/>
  <c r="I19" i="7"/>
  <c r="H19" i="7"/>
  <c r="J19" i="7"/>
  <c r="Z29" i="7"/>
  <c r="N29" i="7"/>
  <c r="AA29" i="7"/>
  <c r="O29" i="7"/>
  <c r="AB29" i="7"/>
  <c r="P29" i="7"/>
  <c r="AC29" i="7"/>
  <c r="Q29" i="7"/>
  <c r="R29" i="7"/>
  <c r="S29" i="7"/>
  <c r="T29" i="7"/>
  <c r="U29" i="7"/>
  <c r="V29" i="7"/>
  <c r="J29" i="7"/>
  <c r="X29" i="7"/>
  <c r="Y29" i="7"/>
  <c r="M29" i="7"/>
  <c r="W29" i="7"/>
  <c r="L29" i="7"/>
  <c r="I29" i="7"/>
  <c r="H29" i="7"/>
  <c r="K29" i="7"/>
  <c r="T47" i="7"/>
  <c r="U47" i="7"/>
  <c r="V47" i="7"/>
  <c r="W47" i="7"/>
  <c r="K47" i="7"/>
  <c r="X47" i="7"/>
  <c r="L47" i="7"/>
  <c r="Y47" i="7"/>
  <c r="M47" i="7"/>
  <c r="Z47" i="7"/>
  <c r="AA47" i="7"/>
  <c r="O47" i="7"/>
  <c r="AB47" i="7"/>
  <c r="P47" i="7"/>
  <c r="R47" i="7"/>
  <c r="S47" i="7"/>
  <c r="Q47" i="7"/>
  <c r="AC47" i="7"/>
  <c r="I47" i="7"/>
  <c r="J47" i="7"/>
  <c r="N47" i="7"/>
  <c r="H47" i="7"/>
  <c r="U22" i="7"/>
  <c r="V22" i="7"/>
  <c r="W22" i="7"/>
  <c r="X22" i="7"/>
  <c r="L22" i="7"/>
  <c r="Y22" i="7"/>
  <c r="M22" i="7"/>
  <c r="Z22" i="7"/>
  <c r="N22" i="7"/>
  <c r="AA22" i="7"/>
  <c r="O22" i="7"/>
  <c r="AB22" i="7"/>
  <c r="P22" i="7"/>
  <c r="AC22" i="7"/>
  <c r="Q22" i="7"/>
  <c r="S22" i="7"/>
  <c r="T22" i="7"/>
  <c r="J22" i="7"/>
  <c r="H22" i="7"/>
  <c r="R22" i="7"/>
  <c r="K22" i="7"/>
  <c r="I22" i="7"/>
  <c r="S12" i="7"/>
  <c r="T12" i="7"/>
  <c r="U12" i="7"/>
  <c r="V12" i="7"/>
  <c r="J12" i="7"/>
  <c r="W12" i="7"/>
  <c r="K12" i="7"/>
  <c r="X12" i="7"/>
  <c r="L12" i="7"/>
  <c r="Y12" i="7"/>
  <c r="Z12" i="7"/>
  <c r="N12" i="7"/>
  <c r="AA12" i="7"/>
  <c r="O12" i="7"/>
  <c r="AC12" i="7"/>
  <c r="Q12" i="7"/>
  <c r="R12" i="7"/>
  <c r="H12" i="7"/>
  <c r="I12" i="7"/>
  <c r="P12" i="7"/>
  <c r="AB12" i="7"/>
  <c r="M12" i="7"/>
  <c r="AA16" i="7"/>
  <c r="O16" i="7"/>
  <c r="AB16" i="7"/>
  <c r="P16" i="7"/>
  <c r="AC16" i="7"/>
  <c r="Q16" i="7"/>
  <c r="R16" i="7"/>
  <c r="S16" i="7"/>
  <c r="T16" i="7"/>
  <c r="U16" i="7"/>
  <c r="V16" i="7"/>
  <c r="W16" i="7"/>
  <c r="K16" i="7"/>
  <c r="Y16" i="7"/>
  <c r="M16" i="7"/>
  <c r="Z16" i="7"/>
  <c r="N16" i="7"/>
  <c r="H16" i="7"/>
  <c r="I16" i="7"/>
  <c r="X16" i="7"/>
  <c r="J16" i="7"/>
  <c r="L16" i="7"/>
  <c r="Z5" i="7"/>
  <c r="N5" i="7"/>
  <c r="AA5" i="7"/>
  <c r="O5" i="7"/>
  <c r="AB5" i="7"/>
  <c r="P5" i="7"/>
  <c r="AC5" i="7"/>
  <c r="Q5" i="7"/>
  <c r="R5" i="7"/>
  <c r="S5" i="7"/>
  <c r="T5" i="7"/>
  <c r="U5" i="7"/>
  <c r="V5" i="7"/>
  <c r="J5" i="7"/>
  <c r="X5" i="7"/>
  <c r="Y5" i="7"/>
  <c r="M5" i="7"/>
  <c r="K5" i="7"/>
  <c r="L5" i="7"/>
  <c r="H5" i="7"/>
  <c r="I5" i="7"/>
  <c r="W5" i="7"/>
  <c r="V33" i="7"/>
  <c r="W33" i="7"/>
  <c r="X33" i="7"/>
  <c r="Y33" i="7"/>
  <c r="M33" i="7"/>
  <c r="Z33" i="7"/>
  <c r="N33" i="7"/>
  <c r="AA33" i="7"/>
  <c r="O33" i="7"/>
  <c r="AB33" i="7"/>
  <c r="P33" i="7"/>
  <c r="AC33" i="7"/>
  <c r="Q33" i="7"/>
  <c r="R33" i="7"/>
  <c r="T33" i="7"/>
  <c r="U33" i="7"/>
  <c r="L33" i="7"/>
  <c r="I33" i="7"/>
  <c r="S33" i="7"/>
  <c r="J33" i="7"/>
  <c r="H33" i="7"/>
  <c r="K33" i="7"/>
  <c r="W20" i="7"/>
  <c r="X20" i="7"/>
  <c r="L20" i="7"/>
  <c r="Y20" i="7"/>
  <c r="M20" i="7"/>
  <c r="Z20" i="7"/>
  <c r="N20" i="7"/>
  <c r="AA20" i="7"/>
  <c r="O20" i="7"/>
  <c r="AB20" i="7"/>
  <c r="P20" i="7"/>
  <c r="AC20" i="7"/>
  <c r="Q20" i="7"/>
  <c r="R20" i="7"/>
  <c r="S20" i="7"/>
  <c r="U20" i="7"/>
  <c r="V20" i="7"/>
  <c r="T20" i="7"/>
  <c r="K20" i="7"/>
  <c r="I20" i="7"/>
  <c r="H20" i="7"/>
  <c r="J20" i="7"/>
  <c r="W8" i="7"/>
  <c r="X8" i="7"/>
  <c r="L8" i="7"/>
  <c r="Y8" i="7"/>
  <c r="M8" i="7"/>
  <c r="Z8" i="7"/>
  <c r="N8" i="7"/>
  <c r="AA8" i="7"/>
  <c r="O8" i="7"/>
  <c r="AB8" i="7"/>
  <c r="P8" i="7"/>
  <c r="AC8" i="7"/>
  <c r="Q8" i="7"/>
  <c r="R8" i="7"/>
  <c r="S8" i="7"/>
  <c r="U8" i="7"/>
  <c r="V8" i="7"/>
  <c r="H8" i="7"/>
  <c r="K8" i="7"/>
  <c r="I8" i="7"/>
  <c r="J8" i="7"/>
  <c r="T8" i="7"/>
  <c r="W44" i="7"/>
  <c r="X44" i="7"/>
  <c r="L44" i="7"/>
  <c r="Y44" i="7"/>
  <c r="M44" i="7"/>
  <c r="Z44" i="7"/>
  <c r="N44" i="7"/>
  <c r="AA44" i="7"/>
  <c r="O44" i="7"/>
  <c r="AB44" i="7"/>
  <c r="P44" i="7"/>
  <c r="AC44" i="7"/>
  <c r="Q44" i="7"/>
  <c r="R44" i="7"/>
  <c r="S44" i="7"/>
  <c r="U44" i="7"/>
  <c r="V44" i="7"/>
  <c r="I44" i="7"/>
  <c r="J44" i="7"/>
  <c r="T44" i="7"/>
  <c r="K44" i="7"/>
  <c r="H44" i="7"/>
  <c r="V21" i="7"/>
  <c r="W21" i="7"/>
  <c r="K21" i="7"/>
  <c r="X21" i="7"/>
  <c r="Y21" i="7"/>
  <c r="M21" i="7"/>
  <c r="Z21" i="7"/>
  <c r="N21" i="7"/>
  <c r="AA21" i="7"/>
  <c r="O21" i="7"/>
  <c r="AB21" i="7"/>
  <c r="P21" i="7"/>
  <c r="AC21" i="7"/>
  <c r="Q21" i="7"/>
  <c r="R21" i="7"/>
  <c r="T21" i="7"/>
  <c r="U21" i="7"/>
  <c r="S21" i="7"/>
  <c r="I21" i="7"/>
  <c r="H21" i="7"/>
  <c r="J21" i="7"/>
  <c r="L21" i="7"/>
  <c r="T11" i="7"/>
  <c r="U11" i="7"/>
  <c r="V11" i="7"/>
  <c r="W11" i="7"/>
  <c r="K11" i="7"/>
  <c r="X11" i="7"/>
  <c r="L11" i="7"/>
  <c r="Y11" i="7"/>
  <c r="M11" i="7"/>
  <c r="Z11" i="7"/>
  <c r="AA11" i="7"/>
  <c r="O11" i="7"/>
  <c r="AB11" i="7"/>
  <c r="P11" i="7"/>
  <c r="R11" i="7"/>
  <c r="S11" i="7"/>
  <c r="AC11" i="7"/>
  <c r="I11" i="7"/>
  <c r="J11" i="7"/>
  <c r="Q11" i="7"/>
  <c r="N11" i="7"/>
  <c r="H11" i="7"/>
  <c r="AA28" i="7"/>
  <c r="O28" i="7"/>
  <c r="AB28" i="7"/>
  <c r="P28" i="7"/>
  <c r="AC28" i="7"/>
  <c r="Q28" i="7"/>
  <c r="R28" i="7"/>
  <c r="S28" i="7"/>
  <c r="T28" i="7"/>
  <c r="U28" i="7"/>
  <c r="V28" i="7"/>
  <c r="W28" i="7"/>
  <c r="K28" i="7"/>
  <c r="Y28" i="7"/>
  <c r="M28" i="7"/>
  <c r="Z28" i="7"/>
  <c r="N28" i="7"/>
  <c r="L28" i="7"/>
  <c r="I28" i="7"/>
  <c r="H28" i="7"/>
  <c r="X28" i="7"/>
  <c r="J28" i="7"/>
  <c r="U46" i="7"/>
  <c r="V46" i="7"/>
  <c r="W46" i="7"/>
  <c r="X46" i="7"/>
  <c r="L46" i="7"/>
  <c r="Y46" i="7"/>
  <c r="M46" i="7"/>
  <c r="Z46" i="7"/>
  <c r="N46" i="7"/>
  <c r="AA46" i="7"/>
  <c r="O46" i="7"/>
  <c r="AB46" i="7"/>
  <c r="P46" i="7"/>
  <c r="AC46" i="7"/>
  <c r="Q46" i="7"/>
  <c r="S46" i="7"/>
  <c r="T46" i="7"/>
  <c r="R46" i="7"/>
  <c r="I46" i="7"/>
  <c r="J46" i="7"/>
  <c r="K46" i="7"/>
  <c r="H46" i="7"/>
  <c r="K39" i="7"/>
  <c r="R25" i="7"/>
  <c r="S25" i="7"/>
  <c r="T25" i="7"/>
  <c r="U25" i="7"/>
  <c r="I25" i="7"/>
  <c r="V25" i="7"/>
  <c r="J25" i="7"/>
  <c r="W25" i="7"/>
  <c r="K25" i="7"/>
  <c r="X25" i="7"/>
  <c r="Y25" i="7"/>
  <c r="M25" i="7"/>
  <c r="Z25" i="7"/>
  <c r="N25" i="7"/>
  <c r="AB25" i="7"/>
  <c r="P25" i="7"/>
  <c r="AC25" i="7"/>
  <c r="Q25" i="7"/>
  <c r="H39" i="7"/>
  <c r="H25" i="7"/>
  <c r="J26" i="7"/>
  <c r="K3" i="7"/>
  <c r="L26" i="7"/>
  <c r="AB27" i="7"/>
  <c r="P27" i="7"/>
  <c r="AC27" i="7"/>
  <c r="Q27" i="7"/>
  <c r="R27" i="7"/>
  <c r="S27" i="7"/>
  <c r="T27" i="7"/>
  <c r="H27" i="7"/>
  <c r="U27" i="7"/>
  <c r="V27" i="7"/>
  <c r="W27" i="7"/>
  <c r="X27" i="7"/>
  <c r="L27" i="7"/>
  <c r="Z27" i="7"/>
  <c r="N27" i="7"/>
  <c r="AA27" i="7"/>
  <c r="O27" i="7"/>
  <c r="M27" i="7"/>
  <c r="AA13" i="7"/>
  <c r="O13" i="7"/>
  <c r="AC38" i="7"/>
  <c r="Q38" i="7"/>
  <c r="R38" i="7"/>
  <c r="S38" i="7"/>
  <c r="T38" i="7"/>
  <c r="U38" i="7"/>
  <c r="I38" i="7"/>
  <c r="V38" i="7"/>
  <c r="W38" i="7"/>
  <c r="X38" i="7"/>
  <c r="Y38" i="7"/>
  <c r="M38" i="7"/>
  <c r="AA38" i="7"/>
  <c r="O38" i="7"/>
  <c r="AB38" i="7"/>
  <c r="P38" i="7"/>
  <c r="R37" i="7"/>
  <c r="S37" i="7"/>
  <c r="T37" i="7"/>
  <c r="U37" i="7"/>
  <c r="I37" i="7"/>
  <c r="V37" i="7"/>
  <c r="J37" i="7"/>
  <c r="W37" i="7"/>
  <c r="X37" i="7"/>
  <c r="Y37" i="7"/>
  <c r="M37" i="7"/>
  <c r="Z37" i="7"/>
  <c r="N37" i="7"/>
  <c r="AB37" i="7"/>
  <c r="P37" i="7"/>
  <c r="AC37" i="7"/>
  <c r="Q37" i="7"/>
  <c r="I39" i="7"/>
  <c r="J3" i="7"/>
  <c r="M3" i="7"/>
  <c r="Y39" i="7"/>
  <c r="K14" i="7"/>
  <c r="L38" i="7"/>
  <c r="Y27" i="7"/>
  <c r="R13" i="7"/>
  <c r="S13" i="7"/>
  <c r="T13" i="7"/>
  <c r="U13" i="7"/>
  <c r="I13" i="7"/>
  <c r="V13" i="7"/>
  <c r="J13" i="7"/>
  <c r="W13" i="7"/>
  <c r="K13" i="7"/>
  <c r="X13" i="7"/>
  <c r="Y13" i="7"/>
  <c r="M13" i="7"/>
  <c r="Z13" i="7"/>
  <c r="N13" i="7"/>
  <c r="AB13" i="7"/>
  <c r="P13" i="7"/>
  <c r="AC13" i="7"/>
  <c r="Q13" i="7"/>
  <c r="L37" i="7"/>
  <c r="N38" i="7"/>
  <c r="AB3" i="7"/>
  <c r="P3" i="7"/>
  <c r="AC3" i="7"/>
  <c r="Q3" i="7"/>
  <c r="R3" i="7"/>
  <c r="S3" i="7"/>
  <c r="T3" i="7"/>
  <c r="H3" i="7"/>
  <c r="U3" i="7"/>
  <c r="V3" i="7"/>
  <c r="W3" i="7"/>
  <c r="X3" i="7"/>
  <c r="L3" i="7"/>
  <c r="Z3" i="7"/>
  <c r="N3" i="7"/>
  <c r="AA3" i="7"/>
  <c r="O3" i="7"/>
  <c r="Y3" i="7"/>
  <c r="K38" i="7"/>
  <c r="O25" i="7"/>
  <c r="N26" i="7"/>
  <c r="Z38" i="7"/>
  <c r="AC14" i="7"/>
  <c r="Q14" i="7"/>
  <c r="R14" i="7"/>
  <c r="S14" i="7"/>
  <c r="T14" i="7"/>
  <c r="H14" i="7"/>
  <c r="U14" i="7"/>
  <c r="I14" i="7"/>
  <c r="V14" i="7"/>
  <c r="W14" i="7"/>
  <c r="X14" i="7"/>
  <c r="L14" i="7"/>
  <c r="Y14" i="7"/>
  <c r="M14" i="7"/>
  <c r="AA14" i="7"/>
  <c r="O14" i="7"/>
  <c r="AB14" i="7"/>
  <c r="P14" i="7"/>
  <c r="H13" i="7"/>
  <c r="K27" i="7"/>
  <c r="AB39" i="7"/>
  <c r="P39" i="7"/>
  <c r="AC39" i="7"/>
  <c r="Q39" i="7"/>
  <c r="R39" i="7"/>
  <c r="S39" i="7"/>
  <c r="T39" i="7"/>
  <c r="U39" i="7"/>
  <c r="V39" i="7"/>
  <c r="W39" i="7"/>
  <c r="X39" i="7"/>
  <c r="L39" i="7"/>
  <c r="Z39" i="7"/>
  <c r="N39" i="7"/>
  <c r="AA39" i="7"/>
  <c r="O39" i="7"/>
  <c r="AC26" i="7"/>
  <c r="Q26" i="7"/>
  <c r="R26" i="7"/>
  <c r="S26" i="7"/>
  <c r="T26" i="7"/>
  <c r="H26" i="7"/>
  <c r="U26" i="7"/>
  <c r="I26" i="7"/>
  <c r="V26" i="7"/>
  <c r="W26" i="7"/>
  <c r="X26" i="7"/>
  <c r="Y26" i="7"/>
  <c r="M26" i="7"/>
  <c r="AA26" i="7"/>
  <c r="O26" i="7"/>
  <c r="AB26" i="7"/>
  <c r="P26" i="7"/>
  <c r="J38" i="7"/>
  <c r="K37" i="7"/>
  <c r="J27" i="7"/>
  <c r="K26" i="7"/>
  <c r="M39" i="7"/>
  <c r="N14" i="7"/>
  <c r="Z14" i="7"/>
  <c r="B8" i="7"/>
  <c r="B44" i="7"/>
  <c r="B4" i="7"/>
  <c r="B7" i="7"/>
  <c r="B41" i="7"/>
  <c r="B42" i="7"/>
  <c r="B10" i="7"/>
  <c r="B9" i="7"/>
  <c r="B39" i="7"/>
  <c r="B18" i="7"/>
  <c r="B27" i="7"/>
  <c r="B6" i="7"/>
  <c r="B25" i="7"/>
  <c r="B45" i="7"/>
  <c r="B3" i="7"/>
  <c r="B17" i="7"/>
  <c r="B16" i="7"/>
  <c r="B34" i="7"/>
  <c r="B30" i="7"/>
  <c r="B31" i="7"/>
  <c r="B2" i="7"/>
  <c r="B35" i="7"/>
  <c r="B40" i="7"/>
  <c r="B24" i="7"/>
  <c r="B26" i="7"/>
  <c r="B21" i="7"/>
  <c r="B11" i="7"/>
  <c r="B38" i="7"/>
  <c r="B28" i="7"/>
  <c r="B46" i="7"/>
  <c r="B37" i="7"/>
  <c r="B13" i="7"/>
  <c r="B5" i="7"/>
  <c r="B32" i="7"/>
  <c r="B33" i="7"/>
  <c r="B20" i="7"/>
  <c r="B43" i="7"/>
  <c r="B14" i="7"/>
  <c r="B48" i="7"/>
  <c r="B19" i="7"/>
  <c r="B29" i="7"/>
  <c r="B36" i="7"/>
  <c r="B47" i="7"/>
  <c r="B15" i="7"/>
  <c r="B23" i="7"/>
  <c r="B22" i="7"/>
  <c r="B12" i="7"/>
  <c r="T34" i="7" l="1"/>
  <c r="L34" i="7"/>
  <c r="Q34" i="7"/>
  <c r="W34" i="7"/>
  <c r="AC34" i="7"/>
  <c r="V34" i="7"/>
  <c r="P34" i="7"/>
  <c r="U34" i="7"/>
  <c r="AB34" i="7"/>
  <c r="O34" i="7"/>
  <c r="K34" i="7"/>
  <c r="AA34" i="7"/>
  <c r="H34" i="7"/>
  <c r="N34" i="7"/>
  <c r="J34" i="7"/>
  <c r="Z34" i="7"/>
  <c r="I34" i="7"/>
  <c r="M34" i="7"/>
  <c r="R3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0BC2C7-B690-43CD-9969-AB55955929C2}" keepAlive="1" name="Consulta - restaurantes (2)" description="Conexão com a consulta 'restaurantes (2)' na pasta de trabalho." type="5" refreshedVersion="8" background="1" saveData="1">
    <dbPr connection="Provider=Microsoft.Mashup.OleDb.1;Data Source=$Workbook$;Location=&quot;restaurantes (2)&quot;;Extended Properties=&quot;&quot;" command="SELECT * FROM [restaurantes (2)]"/>
  </connection>
  <connection id="2" xr16:uid="{A307BD85-500B-4340-84A9-ED739C826DB4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8743D74-36CB-4C59-8AEF-D4A038E773D1}" name="WorksheetConnection_A2-IcD (version 2).xlsb.xlsx!AvaliacoesProporcao" type="102" refreshedVersion="8" minRefreshableVersion="5">
    <extLst>
      <ext xmlns:x15="http://schemas.microsoft.com/office/spreadsheetml/2010/11/main" uri="{DE250136-89BD-433C-8126-D09CA5730AF9}">
        <x15:connection id="AvaliacoesProporcao">
          <x15:rangePr sourceName="_xlcn.WorksheetConnection_A2IcDversion2.xlsb.xlsxAvaliacoesProporcao1"/>
        </x15:connection>
      </ext>
    </extLst>
  </connection>
  <connection id="4" xr16:uid="{2D3022FE-963E-45D3-BE38-3055F1DC11B7}" name="WorksheetConnection_A2-IcD (version 2).xlsb.xlsx!IntervaloEstrelas" type="102" refreshedVersion="8" minRefreshableVersion="5">
    <extLst>
      <ext xmlns:x15="http://schemas.microsoft.com/office/spreadsheetml/2010/11/main" uri="{DE250136-89BD-433C-8126-D09CA5730AF9}">
        <x15:connection id="IntervaloEstrelas">
          <x15:rangePr sourceName="_xlcn.WorksheetConnection_A2IcDversion2.xlsb.xlsxIntervaloEstrelas1"/>
        </x15:connection>
      </ext>
    </extLst>
  </connection>
  <connection id="5" xr16:uid="{0E7B0FD3-6553-41CB-90F0-9251FBE4D9E3}" name="WorksheetConnection_A2-IcD.xlsx!Rest_satisfacao" type="102" refreshedVersion="8" minRefreshableVersion="5">
    <extLst>
      <ext xmlns:x15="http://schemas.microsoft.com/office/spreadsheetml/2010/11/main" uri="{DE250136-89BD-433C-8126-D09CA5730AF9}">
        <x15:connection id="Rest_satisfacao">
          <x15:rangePr sourceName="_xlcn.WorksheetConnection_A2IcD.xlsxRest_satisfacao1"/>
        </x15:connection>
      </ext>
    </extLst>
  </connection>
  <connection id="6" xr16:uid="{6232D240-F829-4B4E-AD53-FE8D253D9B55}" name="WorksheetConnection_A2-IcD.xlsx!restaurantes" type="102" refreshedVersion="8" minRefreshableVersion="5">
    <extLst>
      <ext xmlns:x15="http://schemas.microsoft.com/office/spreadsheetml/2010/11/main" uri="{DE250136-89BD-433C-8126-D09CA5730AF9}">
        <x15:connection id="restaurantes">
          <x15:rangePr sourceName="_xlcn.WorksheetConnection_A2IcD.xlsxrestaurantes1"/>
        </x15:connection>
      </ext>
    </extLst>
  </connection>
</connections>
</file>

<file path=xl/sharedStrings.xml><?xml version="1.0" encoding="utf-8"?>
<sst xmlns="http://schemas.openxmlformats.org/spreadsheetml/2006/main" count="403" uniqueCount="146">
  <si>
    <t>Nome</t>
  </si>
  <si>
    <t>Média de Estrelas</t>
  </si>
  <si>
    <t>Quantidade de Reviews</t>
  </si>
  <si>
    <t>Possui Reserva</t>
  </si>
  <si>
    <t>Oferece Retirada</t>
  </si>
  <si>
    <t>Oferece Delivery</t>
  </si>
  <si>
    <t>Possui Muitas Opções Vegetarianas</t>
  </si>
  <si>
    <t>Possui Opções Veganas</t>
  </si>
  <si>
    <t>Recomendo</t>
  </si>
  <si>
    <t>Não Recomendo</t>
  </si>
  <si>
    <t>Rótulos de Linha</t>
  </si>
  <si>
    <t>Total Geral</t>
  </si>
  <si>
    <t>IdRestaurante</t>
  </si>
  <si>
    <t>Faixa de Preço</t>
  </si>
  <si>
    <t>Categoria</t>
  </si>
  <si>
    <t>Bairro</t>
  </si>
  <si>
    <t>Agilidade no Serviço</t>
  </si>
  <si>
    <t>Lentidão no Serviço</t>
  </si>
  <si>
    <t>Variedade de Opções</t>
  </si>
  <si>
    <t>Cardápio Limitado</t>
  </si>
  <si>
    <t>Sabor Agradável</t>
  </si>
  <si>
    <t>Sabor Insatisfatório</t>
  </si>
  <si>
    <t>Ingredientes de Qualidade</t>
  </si>
  <si>
    <t>Ingredientes de Baixa Qualidade</t>
  </si>
  <si>
    <t>Pratos Apresentáveis</t>
  </si>
  <si>
    <t>Má Apresentação dos Pratos</t>
  </si>
  <si>
    <t>Atendimento Bom</t>
  </si>
  <si>
    <t>Atendimento Ruim</t>
  </si>
  <si>
    <t>Ambiente Confortável</t>
  </si>
  <si>
    <t>Ambiente Desconfortável</t>
  </si>
  <si>
    <t>Bom Custo-Benefício</t>
  </si>
  <si>
    <t>Preços Elevados</t>
  </si>
  <si>
    <t>Voltaria</t>
  </si>
  <si>
    <t>Não Voltaria</t>
  </si>
  <si>
    <t>Outros Positivos</t>
  </si>
  <si>
    <t>Outros Negativos</t>
  </si>
  <si>
    <t>Churrascaria Palace</t>
  </si>
  <si>
    <t>Copacabana</t>
  </si>
  <si>
    <t>Aprazível</t>
  </si>
  <si>
    <t>Brazilian</t>
  </si>
  <si>
    <t>Santa Teresa</t>
  </si>
  <si>
    <t>Garota de Ipanema</t>
  </si>
  <si>
    <t>Marius Degustare</t>
  </si>
  <si>
    <t>Zazá Bistrô Tropical</t>
  </si>
  <si>
    <t>Bistros</t>
  </si>
  <si>
    <t>Ipanema</t>
  </si>
  <si>
    <t>Bar Urca</t>
  </si>
  <si>
    <t>Botafogo</t>
  </si>
  <si>
    <t>Nomangue</t>
  </si>
  <si>
    <t>Seafood</t>
  </si>
  <si>
    <t>Fogo de Chão</t>
  </si>
  <si>
    <t>Steakhouses</t>
  </si>
  <si>
    <t>Churrascaria Carretão</t>
  </si>
  <si>
    <t>Galeto Sat's</t>
  </si>
  <si>
    <t>Gringo Café</t>
  </si>
  <si>
    <t>CT Boucherie</t>
  </si>
  <si>
    <t>Leblon</t>
  </si>
  <si>
    <t>Sushi Leblon</t>
  </si>
  <si>
    <t>Japanese</t>
  </si>
  <si>
    <t>Bar Astor</t>
  </si>
  <si>
    <t>Comuna</t>
  </si>
  <si>
    <t>TT Burger</t>
  </si>
  <si>
    <t>Amir</t>
  </si>
  <si>
    <t>Arabic</t>
  </si>
  <si>
    <t>Bar do Mineiro</t>
  </si>
  <si>
    <t>Carretão</t>
  </si>
  <si>
    <t>Boteco Belmonte</t>
  </si>
  <si>
    <t>Bibi Sucos</t>
  </si>
  <si>
    <t>La Bicyclette</t>
  </si>
  <si>
    <t>Jardim Botânico</t>
  </si>
  <si>
    <t>Média de Média de Estrelas</t>
  </si>
  <si>
    <t>Elogios</t>
  </si>
  <si>
    <t>Reclamações</t>
  </si>
  <si>
    <t>Confeitaria Colombo</t>
  </si>
  <si>
    <t>Cafes</t>
  </si>
  <si>
    <t>Lapa</t>
  </si>
  <si>
    <t>Del Castilho</t>
  </si>
  <si>
    <t>Mediterranean</t>
  </si>
  <si>
    <t>Via Sete</t>
  </si>
  <si>
    <t>Modern European</t>
  </si>
  <si>
    <t>Desconhecido</t>
  </si>
  <si>
    <t>Dive Bars</t>
  </si>
  <si>
    <t>American</t>
  </si>
  <si>
    <t>French</t>
  </si>
  <si>
    <t>Bars</t>
  </si>
  <si>
    <t>Burgers</t>
  </si>
  <si>
    <t>Salad</t>
  </si>
  <si>
    <t>Bakeries</t>
  </si>
  <si>
    <t>Zuka</t>
  </si>
  <si>
    <t>Azteka</t>
  </si>
  <si>
    <t>Mexican</t>
  </si>
  <si>
    <t>Braseiro</t>
  </si>
  <si>
    <t>Giuseppe Grill</t>
  </si>
  <si>
    <t>El Born</t>
  </si>
  <si>
    <t>Cocktail Bars</t>
  </si>
  <si>
    <t>Cervantes</t>
  </si>
  <si>
    <t>Satyricon</t>
  </si>
  <si>
    <t>Mamma Jamma</t>
  </si>
  <si>
    <t>Pizza</t>
  </si>
  <si>
    <t>Braseiro da Gávea</t>
  </si>
  <si>
    <t>Gávea</t>
  </si>
  <si>
    <t>Rotisseria Sírio Libaneza</t>
  </si>
  <si>
    <t>Laranjeiras</t>
  </si>
  <si>
    <t>Artigiano</t>
  </si>
  <si>
    <t>Italian</t>
  </si>
  <si>
    <t>Venga</t>
  </si>
  <si>
    <t>Spanish</t>
  </si>
  <si>
    <t>Delirium Café</t>
  </si>
  <si>
    <t>Breweries</t>
  </si>
  <si>
    <t>La Trattoria</t>
  </si>
  <si>
    <t>Bazzar à Vins</t>
  </si>
  <si>
    <t>Santa Satisfação</t>
  </si>
  <si>
    <t>Breakfast &amp; Brunch</t>
  </si>
  <si>
    <t>Fazendola</t>
  </si>
  <si>
    <t>Fondue</t>
  </si>
  <si>
    <t>Pub Escondido</t>
  </si>
  <si>
    <t>Gastropubs</t>
  </si>
  <si>
    <t>Joaquina</t>
  </si>
  <si>
    <t>Alessandro e Frederico Café</t>
  </si>
  <si>
    <t>Restaurante Shirley</t>
  </si>
  <si>
    <t>Leme</t>
  </si>
  <si>
    <t>Talho Capixaba</t>
  </si>
  <si>
    <t>Espírito Santa Restaurante</t>
  </si>
  <si>
    <t>Contagem de IdRestaurante</t>
  </si>
  <si>
    <t>Proporção</t>
  </si>
  <si>
    <t>Média de Proporção</t>
  </si>
  <si>
    <t>Média de Quantidade de Reviews</t>
  </si>
  <si>
    <t>Média de Bom Custo-Benefício</t>
  </si>
  <si>
    <t>Média de Preços Elevados</t>
  </si>
  <si>
    <t>Média de Recomendo</t>
  </si>
  <si>
    <t>Média de Não Recomendo</t>
  </si>
  <si>
    <t>Média de Voltaria</t>
  </si>
  <si>
    <t>Média de Não Voltaria</t>
  </si>
  <si>
    <t>Total</t>
  </si>
  <si>
    <t>Média de Variedade de Opções</t>
  </si>
  <si>
    <t>Média de Cardápio Limitado</t>
  </si>
  <si>
    <t>Média de Pratos Apresentáveis</t>
  </si>
  <si>
    <t>Média de Má Apresentação dos Pratos</t>
  </si>
  <si>
    <t>Média de Sabor Agradável</t>
  </si>
  <si>
    <t>Média de Sabor Insatisfatório</t>
  </si>
  <si>
    <t>Bairros e Restaurantes</t>
  </si>
  <si>
    <t>Faixa de Preço e Restaurantes</t>
  </si>
  <si>
    <t>Faixa de Preço e Restaurantes (PrecoRestaurante)</t>
  </si>
  <si>
    <t>Bairros e Restaurantes (BairroRestaurante)</t>
  </si>
  <si>
    <t>Cetegorias e Avaliações</t>
  </si>
  <si>
    <t>Cetegorias e Avaliações (CategorioAvaliacao)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</si>
</sst>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1A1F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/>
    <xf numFmtId="16" fontId="0" fillId="0" borderId="0" xfId="0" quotePrefix="1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 style="thin">
          <color auto="1"/>
        </bottom>
      </border>
    </dxf>
    <dxf>
      <font>
        <color theme="0"/>
      </font>
      <fill>
        <patternFill patternType="solid">
          <bgColor rgb="FF30373C"/>
        </patternFill>
      </fill>
    </dxf>
  </dxfs>
  <tableStyles count="1" defaultTableStyle="TableStyleMedium2" defaultPivotStyle="PivotStyleLight16">
    <tableStyle name="Estilo de Segmentação de Dados 1" pivot="0" table="0" count="10" xr9:uid="{0F8DBFB9-8228-4913-BF02-BF49F4B7E31E}">
      <tableStyleElement type="wholeTable" dxfId="30"/>
      <tableStyleElement type="headerRow" dxfId="29"/>
    </tableStyle>
  </tableStyles>
  <colors>
    <mruColors>
      <color rgb="FF272D31"/>
      <color rgb="FF1F2429"/>
      <color rgb="FF22292E"/>
      <color rgb="FF394045"/>
      <color rgb="FF343B40"/>
      <color rgb="FF30373C"/>
      <color rgb="FF262B2F"/>
      <color rgb="FF32393E"/>
      <color rgb="FF434C53"/>
      <color rgb="FFFFFFFF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rgb="FF394045"/>
            </patternFill>
          </fill>
        </dxf>
        <dxf>
          <fill>
            <patternFill>
              <bgColor rgb="FF394045"/>
            </patternFill>
          </fill>
        </dxf>
        <dxf>
          <fill>
            <patternFill>
              <bgColor rgb="FF22292E"/>
            </patternFill>
          </fill>
        </dxf>
        <dxf>
          <fill>
            <patternFill>
              <bgColor rgb="FF272D31"/>
            </patternFill>
          </fill>
        </dxf>
        <dxf>
          <fill>
            <patternFill>
              <bgColor rgb="FF394045"/>
            </patternFill>
          </fill>
        </dxf>
        <dxf>
          <fill>
            <patternFill>
              <bgColor rgb="FF1A1F23"/>
            </patternFill>
          </fill>
        </dxf>
        <dxf>
          <fill>
            <patternFill>
              <bgColor rgb="FF434C53"/>
            </patternFill>
          </fill>
        </dxf>
        <dxf>
          <fill>
            <patternFill>
              <bgColor rgb="FF39444D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1">
        <x14:slicerStyle name="Estilo de Segmentação de Dad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26" Type="http://schemas.microsoft.com/office/2007/relationships/slicerCache" Target="slicerCaches/slicerCache6.xml"/><Relationship Id="rId39" Type="http://schemas.openxmlformats.org/officeDocument/2006/relationships/customXml" Target="../customXml/item4.xml"/><Relationship Id="rId21" Type="http://schemas.microsoft.com/office/2007/relationships/slicerCache" Target="slicerCaches/slicerCache1.xml"/><Relationship Id="rId34" Type="http://schemas.openxmlformats.org/officeDocument/2006/relationships/powerPivotData" Target="model/item.data"/><Relationship Id="rId42" Type="http://schemas.openxmlformats.org/officeDocument/2006/relationships/customXml" Target="../customXml/item7.xml"/><Relationship Id="rId47" Type="http://schemas.openxmlformats.org/officeDocument/2006/relationships/customXml" Target="../customXml/item12.xml"/><Relationship Id="rId50" Type="http://schemas.openxmlformats.org/officeDocument/2006/relationships/customXml" Target="../customXml/item15.xml"/><Relationship Id="rId55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microsoft.com/office/2007/relationships/slicerCache" Target="slicerCaches/slicerCache9.xml"/><Relationship Id="rId11" Type="http://schemas.openxmlformats.org/officeDocument/2006/relationships/pivotCacheDefinition" Target="pivotCache/pivotCacheDefinition5.xml"/><Relationship Id="rId24" Type="http://schemas.microsoft.com/office/2007/relationships/slicerCache" Target="slicerCaches/slicerCache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40" Type="http://schemas.openxmlformats.org/officeDocument/2006/relationships/customXml" Target="../customXml/item5.xml"/><Relationship Id="rId45" Type="http://schemas.openxmlformats.org/officeDocument/2006/relationships/customXml" Target="../customXml/item10.xml"/><Relationship Id="rId53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19" Type="http://schemas.openxmlformats.org/officeDocument/2006/relationships/pivotCacheDefinition" Target="pivotCache/pivotCacheDefinition13.xml"/><Relationship Id="rId31" Type="http://schemas.openxmlformats.org/officeDocument/2006/relationships/connections" Target="connections.xml"/><Relationship Id="rId44" Type="http://schemas.openxmlformats.org/officeDocument/2006/relationships/customXml" Target="../customXml/item9.xml"/><Relationship Id="rId52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43" Type="http://schemas.openxmlformats.org/officeDocument/2006/relationships/customXml" Target="../customXml/item8.xml"/><Relationship Id="rId48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microsoft.com/office/2007/relationships/slicerCache" Target="slicerCaches/slicerCache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46" Type="http://schemas.openxmlformats.org/officeDocument/2006/relationships/customXml" Target="../customXml/item11.xml"/><Relationship Id="rId20" Type="http://schemas.openxmlformats.org/officeDocument/2006/relationships/pivotCacheDefinition" Target="pivotCache/pivotCacheDefinition14.xml"/><Relationship Id="rId41" Type="http://schemas.openxmlformats.org/officeDocument/2006/relationships/customXml" Target="../customXml/item6.xml"/><Relationship Id="rId54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36" Type="http://schemas.openxmlformats.org/officeDocument/2006/relationships/customXml" Target="../customXml/item1.xml"/><Relationship Id="rId49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2).xlsb.xlsx]TabelasDinamicas!BairroAvaliacoes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TabelasDinamicas!$B$5</c:f>
              <c:strCache>
                <c:ptCount val="1"/>
                <c:pt idx="0">
                  <c:v>Média de Média de Estrelas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TabelasDinamicas!$A$6:$A$18</c:f>
              <c:strCache>
                <c:ptCount val="12"/>
                <c:pt idx="0">
                  <c:v>Botafogo</c:v>
                </c:pt>
                <c:pt idx="1">
                  <c:v>Copacabana</c:v>
                </c:pt>
                <c:pt idx="2">
                  <c:v>Del Castilho</c:v>
                </c:pt>
                <c:pt idx="3">
                  <c:v>Desconhecido</c:v>
                </c:pt>
                <c:pt idx="4">
                  <c:v>Gávea</c:v>
                </c:pt>
                <c:pt idx="5">
                  <c:v>Ipanema</c:v>
                </c:pt>
                <c:pt idx="6">
                  <c:v>Jardim Botânico</c:v>
                </c:pt>
                <c:pt idx="7">
                  <c:v>Lapa</c:v>
                </c:pt>
                <c:pt idx="8">
                  <c:v>Laranjeiras</c:v>
                </c:pt>
                <c:pt idx="9">
                  <c:v>Leblon</c:v>
                </c:pt>
                <c:pt idx="10">
                  <c:v>Leme</c:v>
                </c:pt>
                <c:pt idx="11">
                  <c:v>Santa Teresa</c:v>
                </c:pt>
              </c:strCache>
            </c:strRef>
          </c:cat>
          <c:val>
            <c:numRef>
              <c:f>TabelasDinamicas!$B$6:$B$18</c:f>
              <c:numCache>
                <c:formatCode>General</c:formatCode>
                <c:ptCount val="12"/>
                <c:pt idx="0">
                  <c:v>4.3</c:v>
                </c:pt>
                <c:pt idx="1">
                  <c:v>4.1124999999999998</c:v>
                </c:pt>
                <c:pt idx="2">
                  <c:v>3.9</c:v>
                </c:pt>
                <c:pt idx="3">
                  <c:v>3.9</c:v>
                </c:pt>
                <c:pt idx="4">
                  <c:v>4.5999999999999996</c:v>
                </c:pt>
                <c:pt idx="5">
                  <c:v>4</c:v>
                </c:pt>
                <c:pt idx="6">
                  <c:v>4.0999999999999996</c:v>
                </c:pt>
                <c:pt idx="7">
                  <c:v>4.2</c:v>
                </c:pt>
                <c:pt idx="8">
                  <c:v>4.7</c:v>
                </c:pt>
                <c:pt idx="9">
                  <c:v>4.1375000000000002</c:v>
                </c:pt>
                <c:pt idx="10">
                  <c:v>4.2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48-4BFB-9E4F-4AEE9055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312351"/>
        <c:axId val="1684334431"/>
      </c:barChart>
      <c:lineChart>
        <c:grouping val="standard"/>
        <c:varyColors val="0"/>
        <c:ser>
          <c:idx val="1"/>
          <c:order val="1"/>
          <c:tx>
            <c:strRef>
              <c:f>TabelasDinamicas!$C$5</c:f>
              <c:strCache>
                <c:ptCount val="1"/>
                <c:pt idx="0">
                  <c:v>Média de Quantidade de Reviews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TabelasDinamicas!$A$6:$A$18</c:f>
              <c:strCache>
                <c:ptCount val="12"/>
                <c:pt idx="0">
                  <c:v>Botafogo</c:v>
                </c:pt>
                <c:pt idx="1">
                  <c:v>Copacabana</c:v>
                </c:pt>
                <c:pt idx="2">
                  <c:v>Del Castilho</c:v>
                </c:pt>
                <c:pt idx="3">
                  <c:v>Desconhecido</c:v>
                </c:pt>
                <c:pt idx="4">
                  <c:v>Gávea</c:v>
                </c:pt>
                <c:pt idx="5">
                  <c:v>Ipanema</c:v>
                </c:pt>
                <c:pt idx="6">
                  <c:v>Jardim Botânico</c:v>
                </c:pt>
                <c:pt idx="7">
                  <c:v>Lapa</c:v>
                </c:pt>
                <c:pt idx="8">
                  <c:v>Laranjeiras</c:v>
                </c:pt>
                <c:pt idx="9">
                  <c:v>Leblon</c:v>
                </c:pt>
                <c:pt idx="10">
                  <c:v>Leme</c:v>
                </c:pt>
                <c:pt idx="11">
                  <c:v>Santa Teresa</c:v>
                </c:pt>
              </c:strCache>
            </c:strRef>
          </c:cat>
          <c:val>
            <c:numRef>
              <c:f>TabelasDinamicas!$C$6:$C$18</c:f>
              <c:numCache>
                <c:formatCode>General</c:formatCode>
                <c:ptCount val="12"/>
                <c:pt idx="0">
                  <c:v>89.5</c:v>
                </c:pt>
                <c:pt idx="1">
                  <c:v>59.6875</c:v>
                </c:pt>
                <c:pt idx="2">
                  <c:v>128</c:v>
                </c:pt>
                <c:pt idx="3">
                  <c:v>79</c:v>
                </c:pt>
                <c:pt idx="4">
                  <c:v>37</c:v>
                </c:pt>
                <c:pt idx="5">
                  <c:v>57.833333333333336</c:v>
                </c:pt>
                <c:pt idx="6">
                  <c:v>44</c:v>
                </c:pt>
                <c:pt idx="7">
                  <c:v>157</c:v>
                </c:pt>
                <c:pt idx="8">
                  <c:v>36</c:v>
                </c:pt>
                <c:pt idx="9">
                  <c:v>43.25</c:v>
                </c:pt>
                <c:pt idx="10">
                  <c:v>30</c:v>
                </c:pt>
                <c:pt idx="11">
                  <c:v>77.333333333333329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48-4BFB-9E4F-4AEE9055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98879"/>
        <c:axId val="502743679"/>
      </c:lineChart>
      <c:catAx>
        <c:axId val="16843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334431"/>
        <c:crosses val="autoZero"/>
        <c:auto val="1"/>
        <c:lblAlgn val="ctr"/>
        <c:lblOffset val="100"/>
        <c:noMultiLvlLbl val="0"/>
      </c:catAx>
      <c:valAx>
        <c:axId val="168433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312351"/>
        <c:crosses val="autoZero"/>
        <c:crossBetween val="between"/>
      </c:valAx>
      <c:valAx>
        <c:axId val="502743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898879"/>
        <c:crosses val="max"/>
        <c:crossBetween val="between"/>
      </c:valAx>
      <c:catAx>
        <c:axId val="428898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743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2).xlsb.xlsx]TabelasDinamicas!CategoriaProp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TabelasDinamicas!$F$33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TabelasDinamicas!$E$34:$E$59</c:f>
              <c:strCache>
                <c:ptCount val="25"/>
                <c:pt idx="0">
                  <c:v>American</c:v>
                </c:pt>
                <c:pt idx="1">
                  <c:v>Arabic</c:v>
                </c:pt>
                <c:pt idx="2">
                  <c:v>Bakeries</c:v>
                </c:pt>
                <c:pt idx="3">
                  <c:v>Bars</c:v>
                </c:pt>
                <c:pt idx="4">
                  <c:v>Bistros</c:v>
                </c:pt>
                <c:pt idx="5">
                  <c:v>Brazilian</c:v>
                </c:pt>
                <c:pt idx="6">
                  <c:v>Breakfast &amp; Brunch</c:v>
                </c:pt>
                <c:pt idx="7">
                  <c:v>Breweries</c:v>
                </c:pt>
                <c:pt idx="8">
                  <c:v>Burgers</c:v>
                </c:pt>
                <c:pt idx="9">
                  <c:v>Cafes</c:v>
                </c:pt>
                <c:pt idx="10">
                  <c:v>Cocktail Bars</c:v>
                </c:pt>
                <c:pt idx="11">
                  <c:v>Dive Bars</c:v>
                </c:pt>
                <c:pt idx="12">
                  <c:v>Fondue</c:v>
                </c:pt>
                <c:pt idx="13">
                  <c:v>French</c:v>
                </c:pt>
                <c:pt idx="14">
                  <c:v>Gastropubs</c:v>
                </c:pt>
                <c:pt idx="15">
                  <c:v>Italian</c:v>
                </c:pt>
                <c:pt idx="16">
                  <c:v>Japanese</c:v>
                </c:pt>
                <c:pt idx="17">
                  <c:v>Mediterranean</c:v>
                </c:pt>
                <c:pt idx="18">
                  <c:v>Mexican</c:v>
                </c:pt>
                <c:pt idx="19">
                  <c:v>Modern European</c:v>
                </c:pt>
                <c:pt idx="20">
                  <c:v>Pizza</c:v>
                </c:pt>
                <c:pt idx="21">
                  <c:v>Salad</c:v>
                </c:pt>
                <c:pt idx="22">
                  <c:v>Seafood</c:v>
                </c:pt>
                <c:pt idx="23">
                  <c:v>Spanish</c:v>
                </c:pt>
                <c:pt idx="24">
                  <c:v>Steakhouses</c:v>
                </c:pt>
              </c:strCache>
            </c:strRef>
          </c:cat>
          <c:val>
            <c:numRef>
              <c:f>TabelasDinamicas!$F$34:$F$59</c:f>
              <c:numCache>
                <c:formatCode>General</c:formatCode>
                <c:ptCount val="25"/>
                <c:pt idx="0">
                  <c:v>-10</c:v>
                </c:pt>
                <c:pt idx="1">
                  <c:v>-5.5</c:v>
                </c:pt>
                <c:pt idx="2">
                  <c:v>-4</c:v>
                </c:pt>
                <c:pt idx="3">
                  <c:v>11.5</c:v>
                </c:pt>
                <c:pt idx="4">
                  <c:v>64</c:v>
                </c:pt>
                <c:pt idx="5">
                  <c:v>17</c:v>
                </c:pt>
                <c:pt idx="6">
                  <c:v>8</c:v>
                </c:pt>
                <c:pt idx="7">
                  <c:v>0</c:v>
                </c:pt>
                <c:pt idx="8">
                  <c:v>11.5</c:v>
                </c:pt>
                <c:pt idx="9">
                  <c:v>24.5</c:v>
                </c:pt>
                <c:pt idx="10">
                  <c:v>2</c:v>
                </c:pt>
                <c:pt idx="11">
                  <c:v>9</c:v>
                </c:pt>
                <c:pt idx="12">
                  <c:v>-4</c:v>
                </c:pt>
                <c:pt idx="13">
                  <c:v>5</c:v>
                </c:pt>
                <c:pt idx="14">
                  <c:v>6</c:v>
                </c:pt>
                <c:pt idx="15">
                  <c:v>0.33333333333333331</c:v>
                </c:pt>
                <c:pt idx="16">
                  <c:v>16</c:v>
                </c:pt>
                <c:pt idx="17">
                  <c:v>19</c:v>
                </c:pt>
                <c:pt idx="18">
                  <c:v>11</c:v>
                </c:pt>
                <c:pt idx="19">
                  <c:v>16.5</c:v>
                </c:pt>
                <c:pt idx="20">
                  <c:v>0</c:v>
                </c:pt>
                <c:pt idx="21">
                  <c:v>-11</c:v>
                </c:pt>
                <c:pt idx="22">
                  <c:v>6.333333333333333</c:v>
                </c:pt>
                <c:pt idx="23">
                  <c:v>0</c:v>
                </c:pt>
                <c:pt idx="24">
                  <c:v>-5.4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5-47AC-BC2D-F95EC737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82639"/>
        <c:axId val="747183119"/>
      </c:barChart>
      <c:catAx>
        <c:axId val="7471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183119"/>
        <c:crosses val="autoZero"/>
        <c:auto val="1"/>
        <c:lblAlgn val="ctr"/>
        <c:lblOffset val="100"/>
        <c:noMultiLvlLbl val="0"/>
      </c:catAx>
      <c:valAx>
        <c:axId val="747183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18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2).xlsb.xlsx]TabelasDinamicas!CategoriaPratos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TabelasDinamicas!$I$33</c:f>
              <c:strCache>
                <c:ptCount val="1"/>
                <c:pt idx="0">
                  <c:v>Média de Pratos Apresentáveis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TabelasDinamicas!$H$34:$H$59</c:f>
              <c:strCache>
                <c:ptCount val="25"/>
                <c:pt idx="0">
                  <c:v>American</c:v>
                </c:pt>
                <c:pt idx="1">
                  <c:v>Arabic</c:v>
                </c:pt>
                <c:pt idx="2">
                  <c:v>Bakeries</c:v>
                </c:pt>
                <c:pt idx="3">
                  <c:v>Bars</c:v>
                </c:pt>
                <c:pt idx="4">
                  <c:v>Bistros</c:v>
                </c:pt>
                <c:pt idx="5">
                  <c:v>Brazilian</c:v>
                </c:pt>
                <c:pt idx="6">
                  <c:v>Breakfast &amp; Brunch</c:v>
                </c:pt>
                <c:pt idx="7">
                  <c:v>Breweries</c:v>
                </c:pt>
                <c:pt idx="8">
                  <c:v>Burgers</c:v>
                </c:pt>
                <c:pt idx="9">
                  <c:v>Cafes</c:v>
                </c:pt>
                <c:pt idx="10">
                  <c:v>Cocktail Bars</c:v>
                </c:pt>
                <c:pt idx="11">
                  <c:v>Dive Bars</c:v>
                </c:pt>
                <c:pt idx="12">
                  <c:v>Fondue</c:v>
                </c:pt>
                <c:pt idx="13">
                  <c:v>French</c:v>
                </c:pt>
                <c:pt idx="14">
                  <c:v>Gastropubs</c:v>
                </c:pt>
                <c:pt idx="15">
                  <c:v>Italian</c:v>
                </c:pt>
                <c:pt idx="16">
                  <c:v>Japanese</c:v>
                </c:pt>
                <c:pt idx="17">
                  <c:v>Mediterranean</c:v>
                </c:pt>
                <c:pt idx="18">
                  <c:v>Mexican</c:v>
                </c:pt>
                <c:pt idx="19">
                  <c:v>Modern European</c:v>
                </c:pt>
                <c:pt idx="20">
                  <c:v>Pizza</c:v>
                </c:pt>
                <c:pt idx="21">
                  <c:v>Salad</c:v>
                </c:pt>
                <c:pt idx="22">
                  <c:v>Seafood</c:v>
                </c:pt>
                <c:pt idx="23">
                  <c:v>Spanish</c:v>
                </c:pt>
                <c:pt idx="24">
                  <c:v>Steakhouses</c:v>
                </c:pt>
              </c:strCache>
            </c:strRef>
          </c:cat>
          <c:val>
            <c:numRef>
              <c:f>TabelasDinamicas!$I$34:$I$59</c:f>
              <c:numCache>
                <c:formatCode>General</c:formatCode>
                <c:ptCount val="25"/>
                <c:pt idx="0">
                  <c:v>14.963503649635038</c:v>
                </c:pt>
                <c:pt idx="1">
                  <c:v>14.925986842105264</c:v>
                </c:pt>
                <c:pt idx="2">
                  <c:v>15.064629847238542</c:v>
                </c:pt>
                <c:pt idx="3">
                  <c:v>13.43607305936073</c:v>
                </c:pt>
                <c:pt idx="4">
                  <c:v>13.888888888888889</c:v>
                </c:pt>
                <c:pt idx="5">
                  <c:v>14.709206581440219</c:v>
                </c:pt>
                <c:pt idx="6">
                  <c:v>15.789473684210526</c:v>
                </c:pt>
                <c:pt idx="7">
                  <c:v>13.461538461538462</c:v>
                </c:pt>
                <c:pt idx="8">
                  <c:v>14.908802537668517</c:v>
                </c:pt>
                <c:pt idx="9">
                  <c:v>11.364545818327333</c:v>
                </c:pt>
                <c:pt idx="10">
                  <c:v>13.23529411764706</c:v>
                </c:pt>
                <c:pt idx="11">
                  <c:v>14.090036270535524</c:v>
                </c:pt>
                <c:pt idx="12">
                  <c:v>9.6153846153846168</c:v>
                </c:pt>
                <c:pt idx="13">
                  <c:v>14.17004048582996</c:v>
                </c:pt>
                <c:pt idx="14">
                  <c:v>6.8181818181818175</c:v>
                </c:pt>
                <c:pt idx="15">
                  <c:v>10.325727513227513</c:v>
                </c:pt>
                <c:pt idx="16">
                  <c:v>11.267605633802818</c:v>
                </c:pt>
                <c:pt idx="17">
                  <c:v>11.466666666666667</c:v>
                </c:pt>
                <c:pt idx="18">
                  <c:v>14.723926380368098</c:v>
                </c:pt>
                <c:pt idx="19">
                  <c:v>12.951871657754012</c:v>
                </c:pt>
                <c:pt idx="20">
                  <c:v>12.820512820512819</c:v>
                </c:pt>
                <c:pt idx="21">
                  <c:v>13.513513513513514</c:v>
                </c:pt>
                <c:pt idx="22">
                  <c:v>12.757111062195809</c:v>
                </c:pt>
                <c:pt idx="23">
                  <c:v>10.344827586206897</c:v>
                </c:pt>
                <c:pt idx="24">
                  <c:v>11.887285920688829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1-4CC1-80D1-87BB02EEC4AD}"/>
            </c:ext>
          </c:extLst>
        </c:ser>
        <c:ser>
          <c:idx val="1"/>
          <c:order val="1"/>
          <c:tx>
            <c:strRef>
              <c:f>TabelasDinamicas!$J$33</c:f>
              <c:strCache>
                <c:ptCount val="1"/>
                <c:pt idx="0">
                  <c:v>Média de Má Apresentação dos Pratos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TabelasDinamicas!$H$34:$H$59</c:f>
              <c:strCache>
                <c:ptCount val="25"/>
                <c:pt idx="0">
                  <c:v>American</c:v>
                </c:pt>
                <c:pt idx="1">
                  <c:v>Arabic</c:v>
                </c:pt>
                <c:pt idx="2">
                  <c:v>Bakeries</c:v>
                </c:pt>
                <c:pt idx="3">
                  <c:v>Bars</c:v>
                </c:pt>
                <c:pt idx="4">
                  <c:v>Bistros</c:v>
                </c:pt>
                <c:pt idx="5">
                  <c:v>Brazilian</c:v>
                </c:pt>
                <c:pt idx="6">
                  <c:v>Breakfast &amp; Brunch</c:v>
                </c:pt>
                <c:pt idx="7">
                  <c:v>Breweries</c:v>
                </c:pt>
                <c:pt idx="8">
                  <c:v>Burgers</c:v>
                </c:pt>
                <c:pt idx="9">
                  <c:v>Cafes</c:v>
                </c:pt>
                <c:pt idx="10">
                  <c:v>Cocktail Bars</c:v>
                </c:pt>
                <c:pt idx="11">
                  <c:v>Dive Bars</c:v>
                </c:pt>
                <c:pt idx="12">
                  <c:v>Fondue</c:v>
                </c:pt>
                <c:pt idx="13">
                  <c:v>French</c:v>
                </c:pt>
                <c:pt idx="14">
                  <c:v>Gastropubs</c:v>
                </c:pt>
                <c:pt idx="15">
                  <c:v>Italian</c:v>
                </c:pt>
                <c:pt idx="16">
                  <c:v>Japanese</c:v>
                </c:pt>
                <c:pt idx="17">
                  <c:v>Mediterranean</c:v>
                </c:pt>
                <c:pt idx="18">
                  <c:v>Mexican</c:v>
                </c:pt>
                <c:pt idx="19">
                  <c:v>Modern European</c:v>
                </c:pt>
                <c:pt idx="20">
                  <c:v>Pizza</c:v>
                </c:pt>
                <c:pt idx="21">
                  <c:v>Salad</c:v>
                </c:pt>
                <c:pt idx="22">
                  <c:v>Seafood</c:v>
                </c:pt>
                <c:pt idx="23">
                  <c:v>Spanish</c:v>
                </c:pt>
                <c:pt idx="24">
                  <c:v>Steakhouses</c:v>
                </c:pt>
              </c:strCache>
            </c:strRef>
          </c:cat>
          <c:val>
            <c:numRef>
              <c:f>TabelasDinamicas!$J$34:$J$59</c:f>
              <c:numCache>
                <c:formatCode>General</c:formatCode>
                <c:ptCount val="25"/>
                <c:pt idx="0">
                  <c:v>13.138686131386862</c:v>
                </c:pt>
                <c:pt idx="1">
                  <c:v>12.129934210526315</c:v>
                </c:pt>
                <c:pt idx="2">
                  <c:v>12.393262828045437</c:v>
                </c:pt>
                <c:pt idx="3">
                  <c:v>12.751141552511415</c:v>
                </c:pt>
                <c:pt idx="4">
                  <c:v>11.111111111111111</c:v>
                </c:pt>
                <c:pt idx="5">
                  <c:v>13.572575504618911</c:v>
                </c:pt>
                <c:pt idx="6">
                  <c:v>13.157894736842104</c:v>
                </c:pt>
                <c:pt idx="7">
                  <c:v>11.538461538461538</c:v>
                </c:pt>
                <c:pt idx="8">
                  <c:v>11.746629659000792</c:v>
                </c:pt>
                <c:pt idx="9">
                  <c:v>9.7038815526210485</c:v>
                </c:pt>
                <c:pt idx="10">
                  <c:v>10.294117647058822</c:v>
                </c:pt>
                <c:pt idx="11">
                  <c:v>14.5487518668658</c:v>
                </c:pt>
                <c:pt idx="12">
                  <c:v>7.6923076923076925</c:v>
                </c:pt>
                <c:pt idx="13">
                  <c:v>12.145748987854251</c:v>
                </c:pt>
                <c:pt idx="14">
                  <c:v>4.5454545454545459</c:v>
                </c:pt>
                <c:pt idx="15">
                  <c:v>9.2013888888888875</c:v>
                </c:pt>
                <c:pt idx="16">
                  <c:v>6.6901408450704221</c:v>
                </c:pt>
                <c:pt idx="17">
                  <c:v>10.666666666666668</c:v>
                </c:pt>
                <c:pt idx="18">
                  <c:v>12.269938650306749</c:v>
                </c:pt>
                <c:pt idx="19">
                  <c:v>12.274255156608099</c:v>
                </c:pt>
                <c:pt idx="20">
                  <c:v>10.256410256410255</c:v>
                </c:pt>
                <c:pt idx="21">
                  <c:v>12.612612612612612</c:v>
                </c:pt>
                <c:pt idx="22">
                  <c:v>11.175581480666226</c:v>
                </c:pt>
                <c:pt idx="23">
                  <c:v>8.6206896551724146</c:v>
                </c:pt>
                <c:pt idx="24">
                  <c:v>9.1279452558757814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1-4CC1-80D1-87BB02EE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893679"/>
        <c:axId val="747162111"/>
      </c:barChart>
      <c:catAx>
        <c:axId val="21128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162111"/>
        <c:crosses val="autoZero"/>
        <c:auto val="1"/>
        <c:lblAlgn val="ctr"/>
        <c:lblOffset val="100"/>
        <c:noMultiLvlLbl val="0"/>
      </c:catAx>
      <c:valAx>
        <c:axId val="74716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8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2).xlsb.xlsx]TabelasDinamicas!CategoriaSabor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TabelasDinamicas!$M$33</c:f>
              <c:strCache>
                <c:ptCount val="1"/>
                <c:pt idx="0">
                  <c:v>Média de Sabor Agradável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TabelasDinamicas!$L$34:$L$59</c:f>
              <c:strCache>
                <c:ptCount val="25"/>
                <c:pt idx="0">
                  <c:v>American</c:v>
                </c:pt>
                <c:pt idx="1">
                  <c:v>Arabic</c:v>
                </c:pt>
                <c:pt idx="2">
                  <c:v>Bakeries</c:v>
                </c:pt>
                <c:pt idx="3">
                  <c:v>Bars</c:v>
                </c:pt>
                <c:pt idx="4">
                  <c:v>Bistros</c:v>
                </c:pt>
                <c:pt idx="5">
                  <c:v>Brazilian</c:v>
                </c:pt>
                <c:pt idx="6">
                  <c:v>Breakfast &amp; Brunch</c:v>
                </c:pt>
                <c:pt idx="7">
                  <c:v>Breweries</c:v>
                </c:pt>
                <c:pt idx="8">
                  <c:v>Burgers</c:v>
                </c:pt>
                <c:pt idx="9">
                  <c:v>Cafes</c:v>
                </c:pt>
                <c:pt idx="10">
                  <c:v>Cocktail Bars</c:v>
                </c:pt>
                <c:pt idx="11">
                  <c:v>Dive Bars</c:v>
                </c:pt>
                <c:pt idx="12">
                  <c:v>Fondue</c:v>
                </c:pt>
                <c:pt idx="13">
                  <c:v>French</c:v>
                </c:pt>
                <c:pt idx="14">
                  <c:v>Gastropubs</c:v>
                </c:pt>
                <c:pt idx="15">
                  <c:v>Italian</c:v>
                </c:pt>
                <c:pt idx="16">
                  <c:v>Japanese</c:v>
                </c:pt>
                <c:pt idx="17">
                  <c:v>Mediterranean</c:v>
                </c:pt>
                <c:pt idx="18">
                  <c:v>Mexican</c:v>
                </c:pt>
                <c:pt idx="19">
                  <c:v>Modern European</c:v>
                </c:pt>
                <c:pt idx="20">
                  <c:v>Pizza</c:v>
                </c:pt>
                <c:pt idx="21">
                  <c:v>Salad</c:v>
                </c:pt>
                <c:pt idx="22">
                  <c:v>Seafood</c:v>
                </c:pt>
                <c:pt idx="23">
                  <c:v>Spanish</c:v>
                </c:pt>
                <c:pt idx="24">
                  <c:v>Steakhouses</c:v>
                </c:pt>
              </c:strCache>
            </c:strRef>
          </c:cat>
          <c:val>
            <c:numRef>
              <c:f>TabelasDinamicas!$M$34:$M$59</c:f>
              <c:numCache>
                <c:formatCode>General</c:formatCode>
                <c:ptCount val="25"/>
                <c:pt idx="0">
                  <c:v>3.6496350364963499</c:v>
                </c:pt>
                <c:pt idx="1">
                  <c:v>6.0169956140350873</c:v>
                </c:pt>
                <c:pt idx="2">
                  <c:v>3.0904817861339602</c:v>
                </c:pt>
                <c:pt idx="3">
                  <c:v>6.2214611872146115</c:v>
                </c:pt>
                <c:pt idx="4">
                  <c:v>8.3333333333333321</c:v>
                </c:pt>
                <c:pt idx="5">
                  <c:v>6.7999695747513957</c:v>
                </c:pt>
                <c:pt idx="6">
                  <c:v>7.8947368421052628</c:v>
                </c:pt>
                <c:pt idx="7">
                  <c:v>0</c:v>
                </c:pt>
                <c:pt idx="8">
                  <c:v>3.5388580491673274</c:v>
                </c:pt>
                <c:pt idx="9">
                  <c:v>6.0024009603841533</c:v>
                </c:pt>
                <c:pt idx="10">
                  <c:v>6.6176470588235299</c:v>
                </c:pt>
                <c:pt idx="11">
                  <c:v>8.3272882440793694</c:v>
                </c:pt>
                <c:pt idx="12">
                  <c:v>3.8461538461538463</c:v>
                </c:pt>
                <c:pt idx="13">
                  <c:v>7.6923076923076925</c:v>
                </c:pt>
                <c:pt idx="14">
                  <c:v>2.2727272727272729</c:v>
                </c:pt>
                <c:pt idx="15">
                  <c:v>7.5727513227513228</c:v>
                </c:pt>
                <c:pt idx="16">
                  <c:v>5.6338028169014089</c:v>
                </c:pt>
                <c:pt idx="17">
                  <c:v>5.8666666666666663</c:v>
                </c:pt>
                <c:pt idx="18">
                  <c:v>6.7484662576687118</c:v>
                </c:pt>
                <c:pt idx="19">
                  <c:v>7.937356760886173</c:v>
                </c:pt>
                <c:pt idx="20">
                  <c:v>7.6923076923076925</c:v>
                </c:pt>
                <c:pt idx="21">
                  <c:v>2.7027027027027026</c:v>
                </c:pt>
                <c:pt idx="22">
                  <c:v>8.3114926504757012</c:v>
                </c:pt>
                <c:pt idx="23">
                  <c:v>6.8965517241379306</c:v>
                </c:pt>
                <c:pt idx="24">
                  <c:v>4.5736941801003841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7-4E7C-B827-F34912876F90}"/>
            </c:ext>
          </c:extLst>
        </c:ser>
        <c:ser>
          <c:idx val="1"/>
          <c:order val="1"/>
          <c:tx>
            <c:strRef>
              <c:f>TabelasDinamicas!$N$33</c:f>
              <c:strCache>
                <c:ptCount val="1"/>
                <c:pt idx="0">
                  <c:v>Média de Sabor Insatisfatório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TabelasDinamicas!$L$34:$L$59</c:f>
              <c:strCache>
                <c:ptCount val="25"/>
                <c:pt idx="0">
                  <c:v>American</c:v>
                </c:pt>
                <c:pt idx="1">
                  <c:v>Arabic</c:v>
                </c:pt>
                <c:pt idx="2">
                  <c:v>Bakeries</c:v>
                </c:pt>
                <c:pt idx="3">
                  <c:v>Bars</c:v>
                </c:pt>
                <c:pt idx="4">
                  <c:v>Bistros</c:v>
                </c:pt>
                <c:pt idx="5">
                  <c:v>Brazilian</c:v>
                </c:pt>
                <c:pt idx="6">
                  <c:v>Breakfast &amp; Brunch</c:v>
                </c:pt>
                <c:pt idx="7">
                  <c:v>Breweries</c:v>
                </c:pt>
                <c:pt idx="8">
                  <c:v>Burgers</c:v>
                </c:pt>
                <c:pt idx="9">
                  <c:v>Cafes</c:v>
                </c:pt>
                <c:pt idx="10">
                  <c:v>Cocktail Bars</c:v>
                </c:pt>
                <c:pt idx="11">
                  <c:v>Dive Bars</c:v>
                </c:pt>
                <c:pt idx="12">
                  <c:v>Fondue</c:v>
                </c:pt>
                <c:pt idx="13">
                  <c:v>French</c:v>
                </c:pt>
                <c:pt idx="14">
                  <c:v>Gastropubs</c:v>
                </c:pt>
                <c:pt idx="15">
                  <c:v>Italian</c:v>
                </c:pt>
                <c:pt idx="16">
                  <c:v>Japanese</c:v>
                </c:pt>
                <c:pt idx="17">
                  <c:v>Mediterranean</c:v>
                </c:pt>
                <c:pt idx="18">
                  <c:v>Mexican</c:v>
                </c:pt>
                <c:pt idx="19">
                  <c:v>Modern European</c:v>
                </c:pt>
                <c:pt idx="20">
                  <c:v>Pizza</c:v>
                </c:pt>
                <c:pt idx="21">
                  <c:v>Salad</c:v>
                </c:pt>
                <c:pt idx="22">
                  <c:v>Seafood</c:v>
                </c:pt>
                <c:pt idx="23">
                  <c:v>Spanish</c:v>
                </c:pt>
                <c:pt idx="24">
                  <c:v>Steakhouses</c:v>
                </c:pt>
              </c:strCache>
            </c:strRef>
          </c:cat>
          <c:val>
            <c:numRef>
              <c:f>TabelasDinamicas!$N$34:$N$59</c:f>
              <c:numCache>
                <c:formatCode>General</c:formatCode>
                <c:ptCount val="25"/>
                <c:pt idx="0">
                  <c:v>14.963503649635038</c:v>
                </c:pt>
                <c:pt idx="1">
                  <c:v>8.5526315789473664</c:v>
                </c:pt>
                <c:pt idx="2">
                  <c:v>9.6905601253427349</c:v>
                </c:pt>
                <c:pt idx="3">
                  <c:v>11.461187214611872</c:v>
                </c:pt>
                <c:pt idx="4">
                  <c:v>9.7222222222222232</c:v>
                </c:pt>
                <c:pt idx="5">
                  <c:v>9.3055443629959207</c:v>
                </c:pt>
                <c:pt idx="6">
                  <c:v>8.7719298245614024</c:v>
                </c:pt>
                <c:pt idx="7">
                  <c:v>9.6153846153846168</c:v>
                </c:pt>
                <c:pt idx="8">
                  <c:v>6.4234734337827124</c:v>
                </c:pt>
                <c:pt idx="9">
                  <c:v>8.8135254101640665</c:v>
                </c:pt>
                <c:pt idx="10">
                  <c:v>10.294117647058822</c:v>
                </c:pt>
                <c:pt idx="11">
                  <c:v>10.853424365265628</c:v>
                </c:pt>
                <c:pt idx="12">
                  <c:v>9.6153846153846168</c:v>
                </c:pt>
                <c:pt idx="13">
                  <c:v>8.9068825910931171</c:v>
                </c:pt>
                <c:pt idx="14">
                  <c:v>6.8181818181818175</c:v>
                </c:pt>
                <c:pt idx="15">
                  <c:v>10.391865079365079</c:v>
                </c:pt>
                <c:pt idx="16">
                  <c:v>9.1549295774647899</c:v>
                </c:pt>
                <c:pt idx="17">
                  <c:v>10.4</c:v>
                </c:pt>
                <c:pt idx="18">
                  <c:v>6.7484662576687118</c:v>
                </c:pt>
                <c:pt idx="19">
                  <c:v>11.186401833460657</c:v>
                </c:pt>
                <c:pt idx="20">
                  <c:v>8.9743589743589745</c:v>
                </c:pt>
                <c:pt idx="21">
                  <c:v>8.1081081081081088</c:v>
                </c:pt>
                <c:pt idx="22">
                  <c:v>9.7483796805830707</c:v>
                </c:pt>
                <c:pt idx="23">
                  <c:v>10.344827586206897</c:v>
                </c:pt>
                <c:pt idx="24">
                  <c:v>10.402417632595711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7-4E7C-B827-F3491287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6293663"/>
        <c:axId val="876292703"/>
      </c:barChart>
      <c:catAx>
        <c:axId val="87629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292703"/>
        <c:crosses val="autoZero"/>
        <c:auto val="1"/>
        <c:lblAlgn val="ctr"/>
        <c:lblOffset val="100"/>
        <c:noMultiLvlLbl val="0"/>
      </c:catAx>
      <c:valAx>
        <c:axId val="87629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2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2).xlsb.xlsx]TabelasDinamicas!BairroSatifacao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TabelasDinamicas!$F$5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TabelasDinamicas!$E$6:$E$18</c:f>
              <c:strCache>
                <c:ptCount val="12"/>
                <c:pt idx="0">
                  <c:v>Botafogo</c:v>
                </c:pt>
                <c:pt idx="1">
                  <c:v>Copacabana</c:v>
                </c:pt>
                <c:pt idx="2">
                  <c:v>Del Castilho</c:v>
                </c:pt>
                <c:pt idx="3">
                  <c:v>Desconhecido</c:v>
                </c:pt>
                <c:pt idx="4">
                  <c:v>Gávea</c:v>
                </c:pt>
                <c:pt idx="5">
                  <c:v>Ipanema</c:v>
                </c:pt>
                <c:pt idx="6">
                  <c:v>Jardim Botânico</c:v>
                </c:pt>
                <c:pt idx="7">
                  <c:v>Lapa</c:v>
                </c:pt>
                <c:pt idx="8">
                  <c:v>Laranjeiras</c:v>
                </c:pt>
                <c:pt idx="9">
                  <c:v>Leblon</c:v>
                </c:pt>
                <c:pt idx="10">
                  <c:v>Leme</c:v>
                </c:pt>
                <c:pt idx="11">
                  <c:v>Santa Teresa</c:v>
                </c:pt>
              </c:strCache>
            </c:strRef>
          </c:cat>
          <c:val>
            <c:numRef>
              <c:f>TabelasDinamicas!$F$6:$F$18</c:f>
              <c:numCache>
                <c:formatCode>General</c:formatCode>
                <c:ptCount val="12"/>
                <c:pt idx="0">
                  <c:v>24.5</c:v>
                </c:pt>
                <c:pt idx="1">
                  <c:v>1.25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9.3333333333333339</c:v>
                </c:pt>
                <c:pt idx="6">
                  <c:v>3</c:v>
                </c:pt>
                <c:pt idx="7">
                  <c:v>46</c:v>
                </c:pt>
                <c:pt idx="8">
                  <c:v>-9</c:v>
                </c:pt>
                <c:pt idx="9">
                  <c:v>5.375</c:v>
                </c:pt>
                <c:pt idx="10">
                  <c:v>4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46-4DE3-A63E-33ECC32E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28671"/>
        <c:axId val="1684329151"/>
      </c:barChart>
      <c:catAx>
        <c:axId val="16843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329151"/>
        <c:crosses val="autoZero"/>
        <c:auto val="1"/>
        <c:lblAlgn val="ctr"/>
        <c:lblOffset val="100"/>
        <c:noMultiLvlLbl val="0"/>
      </c:catAx>
      <c:valAx>
        <c:axId val="168432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32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 RestaurantesBairro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765206102679184E-2"/>
          <c:y val="3.9058522173143727E-2"/>
          <c:w val="0.91700915424302443"/>
          <c:h val="0.6855665946094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TabelasDinamicas!$I$5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TabelasDinamicas!$H$6:$H$18</c:f>
              <c:strCache>
                <c:ptCount val="12"/>
                <c:pt idx="0">
                  <c:v>Botafogo</c:v>
                </c:pt>
                <c:pt idx="1">
                  <c:v>Copacabana</c:v>
                </c:pt>
                <c:pt idx="2">
                  <c:v>Del Castilho</c:v>
                </c:pt>
                <c:pt idx="3">
                  <c:v>Desconhecido</c:v>
                </c:pt>
                <c:pt idx="4">
                  <c:v>Gávea</c:v>
                </c:pt>
                <c:pt idx="5">
                  <c:v>Ipanema</c:v>
                </c:pt>
                <c:pt idx="6">
                  <c:v>Jardim Botânico</c:v>
                </c:pt>
                <c:pt idx="7">
                  <c:v>Lapa</c:v>
                </c:pt>
                <c:pt idx="8">
                  <c:v>Laranjeiras</c:v>
                </c:pt>
                <c:pt idx="9">
                  <c:v>Leblon</c:v>
                </c:pt>
                <c:pt idx="10">
                  <c:v>Leme</c:v>
                </c:pt>
                <c:pt idx="11">
                  <c:v>Santa Teresa</c:v>
                </c:pt>
              </c:strCache>
            </c:strRef>
          </c:cat>
          <c:val>
            <c:numRef>
              <c:f>TabelasDinamicas!$I$6:$I$18</c:f>
              <c:numCache>
                <c:formatCode>General</c:formatCode>
                <c:ptCount val="12"/>
                <c:pt idx="0">
                  <c:v>2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D2-4924-AAE2-13B7547D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1455"/>
        <c:axId val="458140015"/>
      </c:barChart>
      <c:catAx>
        <c:axId val="4581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140015"/>
        <c:crosses val="autoZero"/>
        <c:auto val="1"/>
        <c:lblAlgn val="ctr"/>
        <c:lblOffset val="100"/>
        <c:noMultiLvlLbl val="0"/>
      </c:catAx>
      <c:valAx>
        <c:axId val="4581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1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2).xlsb.xlsx]TabelasDinamicas!BairroCustoB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TabelasDinamicas!$L$5</c:f>
              <c:strCache>
                <c:ptCount val="1"/>
                <c:pt idx="0">
                  <c:v>Média de Bom Custo-Benefício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TabelasDinamicas!$K$6:$K$18</c:f>
              <c:strCache>
                <c:ptCount val="12"/>
                <c:pt idx="0">
                  <c:v>Botafogo</c:v>
                </c:pt>
                <c:pt idx="1">
                  <c:v>Copacabana</c:v>
                </c:pt>
                <c:pt idx="2">
                  <c:v>Del Castilho</c:v>
                </c:pt>
                <c:pt idx="3">
                  <c:v>Desconhecido</c:v>
                </c:pt>
                <c:pt idx="4">
                  <c:v>Gávea</c:v>
                </c:pt>
                <c:pt idx="5">
                  <c:v>Ipanema</c:v>
                </c:pt>
                <c:pt idx="6">
                  <c:v>Jardim Botânico</c:v>
                </c:pt>
                <c:pt idx="7">
                  <c:v>Lapa</c:v>
                </c:pt>
                <c:pt idx="8">
                  <c:v>Laranjeiras</c:v>
                </c:pt>
                <c:pt idx="9">
                  <c:v>Leblon</c:v>
                </c:pt>
                <c:pt idx="10">
                  <c:v>Leme</c:v>
                </c:pt>
                <c:pt idx="11">
                  <c:v>Santa Teresa</c:v>
                </c:pt>
              </c:strCache>
            </c:strRef>
          </c:cat>
          <c:val>
            <c:numRef>
              <c:f>TabelasDinamicas!$L$6:$L$18</c:f>
              <c:numCache>
                <c:formatCode>General</c:formatCode>
                <c:ptCount val="12"/>
                <c:pt idx="0">
                  <c:v>0</c:v>
                </c:pt>
                <c:pt idx="1">
                  <c:v>0.40954898582214655</c:v>
                </c:pt>
                <c:pt idx="2">
                  <c:v>0.3401360544217687</c:v>
                </c:pt>
                <c:pt idx="3">
                  <c:v>0</c:v>
                </c:pt>
                <c:pt idx="4">
                  <c:v>0</c:v>
                </c:pt>
                <c:pt idx="5">
                  <c:v>0.52328319605018636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0.55335076232198099</c:v>
                </c:pt>
                <c:pt idx="10">
                  <c:v>0.84745762711864403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B-44A3-9CA0-61D49E10222E}"/>
            </c:ext>
          </c:extLst>
        </c:ser>
        <c:ser>
          <c:idx val="1"/>
          <c:order val="1"/>
          <c:tx>
            <c:strRef>
              <c:f>TabelasDinamicas!$M$5</c:f>
              <c:strCache>
                <c:ptCount val="1"/>
                <c:pt idx="0">
                  <c:v>Média de Preços Elevados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TabelasDinamicas!$K$6:$K$18</c:f>
              <c:strCache>
                <c:ptCount val="12"/>
                <c:pt idx="0">
                  <c:v>Botafogo</c:v>
                </c:pt>
                <c:pt idx="1">
                  <c:v>Copacabana</c:v>
                </c:pt>
                <c:pt idx="2">
                  <c:v>Del Castilho</c:v>
                </c:pt>
                <c:pt idx="3">
                  <c:v>Desconhecido</c:v>
                </c:pt>
                <c:pt idx="4">
                  <c:v>Gávea</c:v>
                </c:pt>
                <c:pt idx="5">
                  <c:v>Ipanema</c:v>
                </c:pt>
                <c:pt idx="6">
                  <c:v>Jardim Botânico</c:v>
                </c:pt>
                <c:pt idx="7">
                  <c:v>Lapa</c:v>
                </c:pt>
                <c:pt idx="8">
                  <c:v>Laranjeiras</c:v>
                </c:pt>
                <c:pt idx="9">
                  <c:v>Leblon</c:v>
                </c:pt>
                <c:pt idx="10">
                  <c:v>Leme</c:v>
                </c:pt>
                <c:pt idx="11">
                  <c:v>Santa Teresa</c:v>
                </c:pt>
              </c:strCache>
            </c:strRef>
          </c:cat>
          <c:val>
            <c:numRef>
              <c:f>TabelasDinamicas!$M$6:$M$18</c:f>
              <c:numCache>
                <c:formatCode>General</c:formatCode>
                <c:ptCount val="12"/>
                <c:pt idx="0">
                  <c:v>0.24875621890547264</c:v>
                </c:pt>
                <c:pt idx="1">
                  <c:v>0.19639396456256922</c:v>
                </c:pt>
                <c:pt idx="2">
                  <c:v>0</c:v>
                </c:pt>
                <c:pt idx="3">
                  <c:v>0.35971223021582738</c:v>
                </c:pt>
                <c:pt idx="4">
                  <c:v>0</c:v>
                </c:pt>
                <c:pt idx="5">
                  <c:v>0.7894078560122253</c:v>
                </c:pt>
                <c:pt idx="6">
                  <c:v>0</c:v>
                </c:pt>
                <c:pt idx="7">
                  <c:v>0.68027210884353739</c:v>
                </c:pt>
                <c:pt idx="8">
                  <c:v>0</c:v>
                </c:pt>
                <c:pt idx="9">
                  <c:v>0.40099431595145002</c:v>
                </c:pt>
                <c:pt idx="10">
                  <c:v>0.84745762711864403</c:v>
                </c:pt>
                <c:pt idx="11">
                  <c:v>0.28169014084507044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B-44A3-9CA0-61D49E10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643983"/>
        <c:axId val="186648303"/>
      </c:barChart>
      <c:catAx>
        <c:axId val="1866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48303"/>
        <c:crosses val="autoZero"/>
        <c:auto val="1"/>
        <c:lblAlgn val="ctr"/>
        <c:lblOffset val="100"/>
        <c:noMultiLvlLbl val="0"/>
      </c:catAx>
      <c:valAx>
        <c:axId val="1866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2).xlsb.xlsx]TabelasDinamicas!PrecoEstrelas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TabelasDinamicas!$B$23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TabelasDinamicas!$A$24:$A$28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strCache>
            </c:strRef>
          </c:cat>
          <c:val>
            <c:numRef>
              <c:f>TabelasDinamicas!$B$24:$B$28</c:f>
              <c:numCache>
                <c:formatCode>General</c:formatCode>
                <c:ptCount val="4"/>
                <c:pt idx="0">
                  <c:v>4.0884615384615381</c:v>
                </c:pt>
                <c:pt idx="1">
                  <c:v>4.1083333333333334</c:v>
                </c:pt>
                <c:pt idx="2">
                  <c:v>4.5333333333333332</c:v>
                </c:pt>
                <c:pt idx="3">
                  <c:v>4.0714285714285712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E06-B0AD-2696BF3E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66832"/>
        <c:axId val="1642063952"/>
      </c:barChart>
      <c:catAx>
        <c:axId val="1642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2063952"/>
        <c:crosses val="autoZero"/>
        <c:auto val="1"/>
        <c:lblAlgn val="ctr"/>
        <c:lblOffset val="100"/>
        <c:noMultiLvlLbl val="0"/>
      </c:catAx>
      <c:valAx>
        <c:axId val="16420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20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2).xlsb.xlsx]TabelasDinamicas!PrecoCustoBeneficio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TabelasDinamicas!$E$23</c:f>
              <c:strCache>
                <c:ptCount val="1"/>
                <c:pt idx="0">
                  <c:v>Média de Voltaria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TabelasDinamicas!$D$24:$D$28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TabelasDinamicas!$E$24:$E$28</c:f>
              <c:numCache>
                <c:formatCode>General</c:formatCode>
                <c:ptCount val="4"/>
                <c:pt idx="0">
                  <c:v>0.58139534883720934</c:v>
                </c:pt>
                <c:pt idx="1">
                  <c:v>1.4457196700792863</c:v>
                </c:pt>
                <c:pt idx="2">
                  <c:v>2.6735982928400692</c:v>
                </c:pt>
                <c:pt idx="3">
                  <c:v>3.0270030416838751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0-4ACF-9618-A3460F94E3FA}"/>
            </c:ext>
          </c:extLst>
        </c:ser>
        <c:ser>
          <c:idx val="1"/>
          <c:order val="1"/>
          <c:tx>
            <c:strRef>
              <c:f>TabelasDinamicas!$F$23</c:f>
              <c:strCache>
                <c:ptCount val="1"/>
                <c:pt idx="0">
                  <c:v>Média de Não Voltaria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TabelasDinamicas!$D$24:$D$28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TabelasDinamicas!$F$24:$F$28</c:f>
              <c:numCache>
                <c:formatCode>General</c:formatCode>
                <c:ptCount val="4"/>
                <c:pt idx="0">
                  <c:v>1.1661906704746361</c:v>
                </c:pt>
                <c:pt idx="1">
                  <c:v>1.7087430080814106</c:v>
                </c:pt>
                <c:pt idx="2">
                  <c:v>1.494018066861257</c:v>
                </c:pt>
                <c:pt idx="3">
                  <c:v>2.6341178593255994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0-4ACF-9618-A3460F94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911103"/>
        <c:axId val="1373084799"/>
      </c:lineChart>
      <c:catAx>
        <c:axId val="12849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084799"/>
        <c:crosses val="autoZero"/>
        <c:auto val="1"/>
        <c:lblAlgn val="ctr"/>
        <c:lblOffset val="100"/>
        <c:noMultiLvlLbl val="0"/>
      </c:catAx>
      <c:valAx>
        <c:axId val="13730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9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2).xlsb.xlsx]TabelasDinamicas!QtdRestPreco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TabelasDinamicas!$I$23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TabelasDinamicas!$H$24:$H$28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TabelasDinamicas!$I$24:$I$28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5-4D1B-8FE5-5F877CF6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317616"/>
        <c:axId val="1643318096"/>
      </c:barChart>
      <c:catAx>
        <c:axId val="16433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318096"/>
        <c:crosses val="autoZero"/>
        <c:auto val="1"/>
        <c:lblAlgn val="ctr"/>
        <c:lblOffset val="100"/>
        <c:noMultiLvlLbl val="0"/>
      </c:catAx>
      <c:valAx>
        <c:axId val="16433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31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2).xlsb.xlsx]TabelasDinamicas!PrecoRecomendacao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TabelasDinamicas!$L$23</c:f>
              <c:strCache>
                <c:ptCount val="1"/>
                <c:pt idx="0">
                  <c:v>Média de Recomendo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TabelasDinamicas!$K$24:$K$28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TabelasDinamicas!$L$24:$L$28</c:f>
              <c:numCache>
                <c:formatCode>General</c:formatCode>
                <c:ptCount val="4"/>
                <c:pt idx="0">
                  <c:v>0.8168514091139607</c:v>
                </c:pt>
                <c:pt idx="1">
                  <c:v>1.738486251898705</c:v>
                </c:pt>
                <c:pt idx="2">
                  <c:v>2.7703804433784245</c:v>
                </c:pt>
                <c:pt idx="3">
                  <c:v>2.9150040286928385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4638-B61D-384A45801BBF}"/>
            </c:ext>
          </c:extLst>
        </c:ser>
        <c:ser>
          <c:idx val="1"/>
          <c:order val="1"/>
          <c:tx>
            <c:strRef>
              <c:f>TabelasDinamicas!$M$23</c:f>
              <c:strCache>
                <c:ptCount val="1"/>
                <c:pt idx="0">
                  <c:v>Média de Não Recomendo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TabelasDinamicas!$K$24:$K$28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TabelasDinamicas!$M$24:$M$28</c:f>
              <c:numCache>
                <c:formatCode>General</c:formatCode>
                <c:ptCount val="4"/>
                <c:pt idx="0">
                  <c:v>0.50532492936318185</c:v>
                </c:pt>
                <c:pt idx="1">
                  <c:v>0.68202550380240179</c:v>
                </c:pt>
                <c:pt idx="2">
                  <c:v>0.81861249397209024</c:v>
                </c:pt>
                <c:pt idx="3">
                  <c:v>1.1138080374165089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B-4638-B61D-384A4580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735343"/>
        <c:axId val="1980734863"/>
      </c:lineChart>
      <c:catAx>
        <c:axId val="19807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734863"/>
        <c:crosses val="autoZero"/>
        <c:auto val="1"/>
        <c:lblAlgn val="ctr"/>
        <c:lblOffset val="100"/>
        <c:noMultiLvlLbl val="0"/>
      </c:catAx>
      <c:valAx>
        <c:axId val="19807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73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[A2-IcD (version 2).xlsb.xlsx]TabelasDinamicas!CategoriaVariedade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846918970525261E-2"/>
          <c:y val="3.325577393555338E-2"/>
          <c:w val="0.52660616697233109"/>
          <c:h val="0.61515812391048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TabelasDinamicas!$B$33</c:f>
              <c:strCache>
                <c:ptCount val="1"/>
                <c:pt idx="0">
                  <c:v>Média de Variedade de Opções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TabelasDinamicas!$A$34:$A$59</c:f>
              <c:strCache>
                <c:ptCount val="25"/>
                <c:pt idx="0">
                  <c:v>American</c:v>
                </c:pt>
                <c:pt idx="1">
                  <c:v>Arabic</c:v>
                </c:pt>
                <c:pt idx="2">
                  <c:v>Bakeries</c:v>
                </c:pt>
                <c:pt idx="3">
                  <c:v>Bars</c:v>
                </c:pt>
                <c:pt idx="4">
                  <c:v>Bistros</c:v>
                </c:pt>
                <c:pt idx="5">
                  <c:v>Brazilian</c:v>
                </c:pt>
                <c:pt idx="6">
                  <c:v>Breakfast &amp; Brunch</c:v>
                </c:pt>
                <c:pt idx="7">
                  <c:v>Breweries</c:v>
                </c:pt>
                <c:pt idx="8">
                  <c:v>Burgers</c:v>
                </c:pt>
                <c:pt idx="9">
                  <c:v>Cafes</c:v>
                </c:pt>
                <c:pt idx="10">
                  <c:v>Cocktail Bars</c:v>
                </c:pt>
                <c:pt idx="11">
                  <c:v>Dive Bars</c:v>
                </c:pt>
                <c:pt idx="12">
                  <c:v>Fondue</c:v>
                </c:pt>
                <c:pt idx="13">
                  <c:v>French</c:v>
                </c:pt>
                <c:pt idx="14">
                  <c:v>Gastropubs</c:v>
                </c:pt>
                <c:pt idx="15">
                  <c:v>Italian</c:v>
                </c:pt>
                <c:pt idx="16">
                  <c:v>Japanese</c:v>
                </c:pt>
                <c:pt idx="17">
                  <c:v>Mediterranean</c:v>
                </c:pt>
                <c:pt idx="18">
                  <c:v>Mexican</c:v>
                </c:pt>
                <c:pt idx="19">
                  <c:v>Modern European</c:v>
                </c:pt>
                <c:pt idx="20">
                  <c:v>Pizza</c:v>
                </c:pt>
                <c:pt idx="21">
                  <c:v>Salad</c:v>
                </c:pt>
                <c:pt idx="22">
                  <c:v>Seafood</c:v>
                </c:pt>
                <c:pt idx="23">
                  <c:v>Spanish</c:v>
                </c:pt>
                <c:pt idx="24">
                  <c:v>Steakhouses</c:v>
                </c:pt>
              </c:strCache>
            </c:strRef>
          </c:cat>
          <c:val>
            <c:numRef>
              <c:f>TabelasDinamicas!$B$34:$B$59</c:f>
              <c:numCache>
                <c:formatCode>General</c:formatCode>
                <c:ptCount val="25"/>
                <c:pt idx="0">
                  <c:v>14.5985401459854</c:v>
                </c:pt>
                <c:pt idx="1">
                  <c:v>15.18640350877193</c:v>
                </c:pt>
                <c:pt idx="2">
                  <c:v>15.033294163728947</c:v>
                </c:pt>
                <c:pt idx="3">
                  <c:v>12.602739726027398</c:v>
                </c:pt>
                <c:pt idx="4">
                  <c:v>13.611111111111111</c:v>
                </c:pt>
                <c:pt idx="5">
                  <c:v>14.776158313056921</c:v>
                </c:pt>
                <c:pt idx="6">
                  <c:v>14.035087719298245</c:v>
                </c:pt>
                <c:pt idx="7">
                  <c:v>11.538461538461538</c:v>
                </c:pt>
                <c:pt idx="8">
                  <c:v>17.932196669310073</c:v>
                </c:pt>
                <c:pt idx="9">
                  <c:v>11.324529811924769</c:v>
                </c:pt>
                <c:pt idx="10">
                  <c:v>13.23529411764706</c:v>
                </c:pt>
                <c:pt idx="11">
                  <c:v>14.561553232344785</c:v>
                </c:pt>
                <c:pt idx="12">
                  <c:v>9.6153846153846168</c:v>
                </c:pt>
                <c:pt idx="13">
                  <c:v>14.979757085020243</c:v>
                </c:pt>
                <c:pt idx="14">
                  <c:v>6.8181818181818175</c:v>
                </c:pt>
                <c:pt idx="15">
                  <c:v>10.333994708994709</c:v>
                </c:pt>
                <c:pt idx="16">
                  <c:v>12.323943661971832</c:v>
                </c:pt>
                <c:pt idx="17">
                  <c:v>9.8666666666666671</c:v>
                </c:pt>
                <c:pt idx="18">
                  <c:v>15.337423312883436</c:v>
                </c:pt>
                <c:pt idx="19">
                  <c:v>13.435446906035143</c:v>
                </c:pt>
                <c:pt idx="20">
                  <c:v>12.820512820512819</c:v>
                </c:pt>
                <c:pt idx="21">
                  <c:v>12.612612612612612</c:v>
                </c:pt>
                <c:pt idx="22">
                  <c:v>13.138063443148189</c:v>
                </c:pt>
                <c:pt idx="23">
                  <c:v>10.344827586206897</c:v>
                </c:pt>
                <c:pt idx="24">
                  <c:v>13.43047853762938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D-44DF-BC61-90EBF68D473C}"/>
            </c:ext>
          </c:extLst>
        </c:ser>
        <c:ser>
          <c:idx val="1"/>
          <c:order val="1"/>
          <c:tx>
            <c:strRef>
              <c:f>TabelasDinamicas!$C$33</c:f>
              <c:strCache>
                <c:ptCount val="1"/>
                <c:pt idx="0">
                  <c:v>Média de Cardápio Limitado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TabelasDinamicas!$A$34:$A$59</c:f>
              <c:strCache>
                <c:ptCount val="25"/>
                <c:pt idx="0">
                  <c:v>American</c:v>
                </c:pt>
                <c:pt idx="1">
                  <c:v>Arabic</c:v>
                </c:pt>
                <c:pt idx="2">
                  <c:v>Bakeries</c:v>
                </c:pt>
                <c:pt idx="3">
                  <c:v>Bars</c:v>
                </c:pt>
                <c:pt idx="4">
                  <c:v>Bistros</c:v>
                </c:pt>
                <c:pt idx="5">
                  <c:v>Brazilian</c:v>
                </c:pt>
                <c:pt idx="6">
                  <c:v>Breakfast &amp; Brunch</c:v>
                </c:pt>
                <c:pt idx="7">
                  <c:v>Breweries</c:v>
                </c:pt>
                <c:pt idx="8">
                  <c:v>Burgers</c:v>
                </c:pt>
                <c:pt idx="9">
                  <c:v>Cafes</c:v>
                </c:pt>
                <c:pt idx="10">
                  <c:v>Cocktail Bars</c:v>
                </c:pt>
                <c:pt idx="11">
                  <c:v>Dive Bars</c:v>
                </c:pt>
                <c:pt idx="12">
                  <c:v>Fondue</c:v>
                </c:pt>
                <c:pt idx="13">
                  <c:v>French</c:v>
                </c:pt>
                <c:pt idx="14">
                  <c:v>Gastropubs</c:v>
                </c:pt>
                <c:pt idx="15">
                  <c:v>Italian</c:v>
                </c:pt>
                <c:pt idx="16">
                  <c:v>Japanese</c:v>
                </c:pt>
                <c:pt idx="17">
                  <c:v>Mediterranean</c:v>
                </c:pt>
                <c:pt idx="18">
                  <c:v>Mexican</c:v>
                </c:pt>
                <c:pt idx="19">
                  <c:v>Modern European</c:v>
                </c:pt>
                <c:pt idx="20">
                  <c:v>Pizza</c:v>
                </c:pt>
                <c:pt idx="21">
                  <c:v>Salad</c:v>
                </c:pt>
                <c:pt idx="22">
                  <c:v>Seafood</c:v>
                </c:pt>
                <c:pt idx="23">
                  <c:v>Spanish</c:v>
                </c:pt>
                <c:pt idx="24">
                  <c:v>Steakhouses</c:v>
                </c:pt>
              </c:strCache>
            </c:strRef>
          </c:cat>
          <c:val>
            <c:numRef>
              <c:f>TabelasDinamicas!$C$34:$C$59</c:f>
              <c:numCache>
                <c:formatCode>General</c:formatCode>
                <c:ptCount val="25"/>
                <c:pt idx="0">
                  <c:v>2.1897810218978102</c:v>
                </c:pt>
                <c:pt idx="1">
                  <c:v>3.9336622807017543</c:v>
                </c:pt>
                <c:pt idx="2">
                  <c:v>5.777516647081864</c:v>
                </c:pt>
                <c:pt idx="3">
                  <c:v>3.6415525114155249</c:v>
                </c:pt>
                <c:pt idx="4">
                  <c:v>4.4444444444444446</c:v>
                </c:pt>
                <c:pt idx="5">
                  <c:v>4.3296661706659831</c:v>
                </c:pt>
                <c:pt idx="6">
                  <c:v>1.7543859649122806</c:v>
                </c:pt>
                <c:pt idx="7">
                  <c:v>0</c:v>
                </c:pt>
                <c:pt idx="8">
                  <c:v>5.4619349722442507</c:v>
                </c:pt>
                <c:pt idx="9">
                  <c:v>0.51020408163265307</c:v>
                </c:pt>
                <c:pt idx="10">
                  <c:v>5.1470588235294112</c:v>
                </c:pt>
                <c:pt idx="11">
                  <c:v>4.8453168337956054</c:v>
                </c:pt>
                <c:pt idx="12">
                  <c:v>1.9230769230769231</c:v>
                </c:pt>
                <c:pt idx="13">
                  <c:v>5.2631578947368416</c:v>
                </c:pt>
                <c:pt idx="14">
                  <c:v>0</c:v>
                </c:pt>
                <c:pt idx="15">
                  <c:v>3.2242063492063493</c:v>
                </c:pt>
                <c:pt idx="16">
                  <c:v>3.873239436619718</c:v>
                </c:pt>
                <c:pt idx="17">
                  <c:v>2.9333333333333331</c:v>
                </c:pt>
                <c:pt idx="18">
                  <c:v>7.3619631901840492</c:v>
                </c:pt>
                <c:pt idx="19">
                  <c:v>4.2452253628724215</c:v>
                </c:pt>
                <c:pt idx="20">
                  <c:v>6.4102564102564097</c:v>
                </c:pt>
                <c:pt idx="21">
                  <c:v>3.6036036036036037</c:v>
                </c:pt>
                <c:pt idx="22">
                  <c:v>5.8991366448993565</c:v>
                </c:pt>
                <c:pt idx="23">
                  <c:v>5.1724137931034484</c:v>
                </c:pt>
                <c:pt idx="24">
                  <c:v>2.9928291169969059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D-44DF-BC61-90EBF68D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527615"/>
        <c:axId val="2109528575"/>
      </c:barChart>
      <c:catAx>
        <c:axId val="21095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9528575"/>
        <c:crosses val="autoZero"/>
        <c:auto val="1"/>
        <c:lblAlgn val="ctr"/>
        <c:lblOffset val="100"/>
        <c:noMultiLvlLbl val="0"/>
      </c:catAx>
      <c:valAx>
        <c:axId val="2109528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95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391886</xdr:colOff>
      <xdr:row>13</xdr:row>
      <xdr:rowOff>183192</xdr:rowOff>
    </xdr:from>
    <xdr:to>
      <xdr:col>3</xdr:col>
      <xdr:colOff>451456</xdr:colOff>
      <xdr:row>37</xdr:row>
      <xdr:rowOff>76203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F9443A2-3DE7-4D2D-A3D4-05E2B529A6FD}"/>
            </a:ext>
          </a:extLst>
        </xdr:cNvPr>
        <xdr:cNvSpPr/>
      </xdr:nvSpPr>
      <xdr:spPr>
        <a:xfrm>
          <a:off x="391886" y="2033763"/>
          <a:ext cx="1921027" cy="4334383"/>
        </a:xfrm>
        <a:prstGeom prst="roundRect">
          <a:avLst>
            <a:gd name="adj" fmla="val 10173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Filtros</a:t>
          </a:r>
        </a:p>
      </xdr:txBody>
    </xdr:sp>
    <xdr:clientData/>
  </xdr:twoCellAnchor>
  <xdr:twoCellAnchor>
    <xdr:from>
      <xdr:col>4</xdr:col>
      <xdr:colOff>116871</xdr:colOff>
      <xdr:row>4</xdr:row>
      <xdr:rowOff>178541</xdr:rowOff>
    </xdr:from>
    <xdr:to>
      <xdr:col>13</xdr:col>
      <xdr:colOff>459894</xdr:colOff>
      <xdr:row>24</xdr:row>
      <xdr:rowOff>142155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65A134B-7EEA-CE16-3CB9-3C0FAC9C2728}"/>
            </a:ext>
          </a:extLst>
        </xdr:cNvPr>
        <xdr:cNvGrpSpPr/>
      </xdr:nvGrpSpPr>
      <xdr:grpSpPr>
        <a:xfrm>
          <a:off x="2626989" y="895717"/>
          <a:ext cx="5990787" cy="3549497"/>
          <a:chOff x="7462796" y="0"/>
          <a:chExt cx="5769147" cy="315237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BD93B913-C655-468B-863F-A69A7A6E697F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28FBC748-2585-4B8A-BFEB-206EA39DE5D4}"/>
              </a:ext>
            </a:extLst>
          </xdr:cNvPr>
          <xdr:cNvSpPr txBox="1"/>
        </xdr:nvSpPr>
        <xdr:spPr>
          <a:xfrm>
            <a:off x="7634078" y="131075"/>
            <a:ext cx="4754262" cy="3141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Bairro</a:t>
            </a:r>
            <a:r>
              <a:rPr lang="pt-BR" sz="16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X Média de Estrelas e Quantidade de Reviews</a:t>
            </a:r>
            <a:endPara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4</xdr:col>
      <xdr:colOff>506507</xdr:colOff>
      <xdr:row>8</xdr:row>
      <xdr:rowOff>97926</xdr:rowOff>
    </xdr:from>
    <xdr:to>
      <xdr:col>13</xdr:col>
      <xdr:colOff>102060</xdr:colOff>
      <xdr:row>23</xdr:row>
      <xdr:rowOff>68620</xdr:rowOff>
    </xdr:to>
    <xdr:graphicFrame macro="">
      <xdr:nvGraphicFramePr>
        <xdr:cNvPr id="27" name="Bairro X Média de Estrelas e Quantidade de Reviews">
          <a:extLst>
            <a:ext uri="{FF2B5EF4-FFF2-40B4-BE49-F238E27FC236}">
              <a16:creationId xmlns:a16="http://schemas.microsoft.com/office/drawing/2014/main" id="{C87F67B6-10B1-041D-A1D0-BCF65016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469557</xdr:colOff>
      <xdr:row>17</xdr:row>
      <xdr:rowOff>73083</xdr:rowOff>
    </xdr:from>
    <xdr:to>
      <xdr:col>3</xdr:col>
      <xdr:colOff>358589</xdr:colOff>
      <xdr:row>22</xdr:row>
      <xdr:rowOff>120385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Faixa de Preço">
              <a:extLst>
                <a:ext uri="{FF2B5EF4-FFF2-40B4-BE49-F238E27FC236}">
                  <a16:creationId xmlns:a16="http://schemas.microsoft.com/office/drawing/2014/main" id="{730AB242-F940-4EFD-A9D4-58130EB25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Preç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57" y="3219054"/>
              <a:ext cx="1750489" cy="972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503304</xdr:colOff>
      <xdr:row>23</xdr:row>
      <xdr:rowOff>58803</xdr:rowOff>
    </xdr:from>
    <xdr:to>
      <xdr:col>3</xdr:col>
      <xdr:colOff>344501</xdr:colOff>
      <xdr:row>28</xdr:row>
      <xdr:rowOff>49246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Oferece Delivery">
              <a:extLst>
                <a:ext uri="{FF2B5EF4-FFF2-40B4-BE49-F238E27FC236}">
                  <a16:creationId xmlns:a16="http://schemas.microsoft.com/office/drawing/2014/main" id="{869E1F0F-9374-41E1-98DF-DF1961F21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ferece Delive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304" y="4315117"/>
              <a:ext cx="1702654" cy="9157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486325</xdr:colOff>
      <xdr:row>29</xdr:row>
      <xdr:rowOff>3825</xdr:rowOff>
    </xdr:from>
    <xdr:to>
      <xdr:col>3</xdr:col>
      <xdr:colOff>342580</xdr:colOff>
      <xdr:row>34</xdr:row>
      <xdr:rowOff>46786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Oferece Retirada">
              <a:extLst>
                <a:ext uri="{FF2B5EF4-FFF2-40B4-BE49-F238E27FC236}">
                  <a16:creationId xmlns:a16="http://schemas.microsoft.com/office/drawing/2014/main" id="{92891CA0-F7DD-40AA-B295-3F9B7B8479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ferece Retira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325" y="5370482"/>
              <a:ext cx="1717712" cy="9682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71718</xdr:colOff>
      <xdr:row>5</xdr:row>
      <xdr:rowOff>0</xdr:rowOff>
    </xdr:from>
    <xdr:to>
      <xdr:col>23</xdr:col>
      <xdr:colOff>414741</xdr:colOff>
      <xdr:row>24</xdr:row>
      <xdr:rowOff>142908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D4B06694-C358-48B4-AAF9-C6AE50FB03C0}"/>
            </a:ext>
          </a:extLst>
        </xdr:cNvPr>
        <xdr:cNvGrpSpPr/>
      </xdr:nvGrpSpPr>
      <xdr:grpSpPr>
        <a:xfrm>
          <a:off x="8857130" y="896471"/>
          <a:ext cx="5990787" cy="3549496"/>
          <a:chOff x="7462796" y="0"/>
          <a:chExt cx="5769147" cy="3152371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D1DBEF9E-1DB4-8C97-BEDC-B74A4F5D97F4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CAA1076D-8A99-3F4E-C082-D5867551DD8E}"/>
              </a:ext>
            </a:extLst>
          </xdr:cNvPr>
          <xdr:cNvSpPr txBox="1"/>
        </xdr:nvSpPr>
        <xdr:spPr>
          <a:xfrm>
            <a:off x="7634078" y="75341"/>
            <a:ext cx="1840420" cy="3146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Bairro</a:t>
            </a:r>
            <a:r>
              <a:rPr lang="pt-BR" sz="16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X Proporção</a:t>
            </a:r>
            <a:endPara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14</xdr:col>
      <xdr:colOff>475129</xdr:colOff>
      <xdr:row>8</xdr:row>
      <xdr:rowOff>99040</xdr:rowOff>
    </xdr:from>
    <xdr:to>
      <xdr:col>22</xdr:col>
      <xdr:colOff>568188</xdr:colOff>
      <xdr:row>23</xdr:row>
      <xdr:rowOff>119693</xdr:rowOff>
    </xdr:to>
    <xdr:graphicFrame macro="">
      <xdr:nvGraphicFramePr>
        <xdr:cNvPr id="28" name="Bairro X Proporção">
          <a:extLst>
            <a:ext uri="{FF2B5EF4-FFF2-40B4-BE49-F238E27FC236}">
              <a16:creationId xmlns:a16="http://schemas.microsoft.com/office/drawing/2014/main" id="{C9E081D0-E889-0CA8-F690-84F09D3DE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116542</xdr:colOff>
      <xdr:row>26</xdr:row>
      <xdr:rowOff>80682</xdr:rowOff>
    </xdr:from>
    <xdr:to>
      <xdr:col>13</xdr:col>
      <xdr:colOff>459565</xdr:colOff>
      <xdr:row>46</xdr:row>
      <xdr:rowOff>44296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F4FF168-CD19-415D-BD4C-9E82ACBADBE1}"/>
            </a:ext>
          </a:extLst>
        </xdr:cNvPr>
        <xdr:cNvGrpSpPr/>
      </xdr:nvGrpSpPr>
      <xdr:grpSpPr>
        <a:xfrm>
          <a:off x="2626660" y="4742329"/>
          <a:ext cx="5990787" cy="3549496"/>
          <a:chOff x="7462796" y="0"/>
          <a:chExt cx="5769147" cy="3152371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DCBC1E88-8272-B9F6-2243-20E238C6D4C8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31E51C9-D1B2-9F21-2F4D-09D140A7B6B8}"/>
              </a:ext>
            </a:extLst>
          </xdr:cNvPr>
          <xdr:cNvSpPr txBox="1"/>
        </xdr:nvSpPr>
        <xdr:spPr>
          <a:xfrm>
            <a:off x="7634078" y="75341"/>
            <a:ext cx="2493024" cy="3141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Bairro X Qtd. Restaurantes</a:t>
            </a:r>
          </a:p>
        </xdr:txBody>
      </xdr:sp>
    </xdr:grpSp>
    <xdr:clientData/>
  </xdr:twoCellAnchor>
  <xdr:twoCellAnchor>
    <xdr:from>
      <xdr:col>4</xdr:col>
      <xdr:colOff>367553</xdr:colOff>
      <xdr:row>29</xdr:row>
      <xdr:rowOff>98613</xdr:rowOff>
    </xdr:from>
    <xdr:to>
      <xdr:col>13</xdr:col>
      <xdr:colOff>134471</xdr:colOff>
      <xdr:row>45</xdr:row>
      <xdr:rowOff>64077</xdr:rowOff>
    </xdr:to>
    <xdr:graphicFrame macro="">
      <xdr:nvGraphicFramePr>
        <xdr:cNvPr id="29" name="Bairro X Qtd. Restaurantes">
          <a:extLst>
            <a:ext uri="{FF2B5EF4-FFF2-40B4-BE49-F238E27FC236}">
              <a16:creationId xmlns:a16="http://schemas.microsoft.com/office/drawing/2014/main" id="{8B45D5D5-1D6B-80FE-6C24-4A510C8F3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44824</xdr:colOff>
      <xdr:row>26</xdr:row>
      <xdr:rowOff>98611</xdr:rowOff>
    </xdr:from>
    <xdr:to>
      <xdr:col>23</xdr:col>
      <xdr:colOff>387847</xdr:colOff>
      <xdr:row>46</xdr:row>
      <xdr:rowOff>62225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CAE3E8A5-F5BA-48BA-8BB9-12816B99701E}"/>
            </a:ext>
          </a:extLst>
        </xdr:cNvPr>
        <xdr:cNvGrpSpPr/>
      </xdr:nvGrpSpPr>
      <xdr:grpSpPr>
        <a:xfrm>
          <a:off x="8830236" y="4760258"/>
          <a:ext cx="5990787" cy="3549496"/>
          <a:chOff x="7462796" y="0"/>
          <a:chExt cx="5769147" cy="3152371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F5DA26B1-D560-EEA8-81EA-3C1FC43D2F2F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695275A7-FECF-4E34-9199-DA5D9C8E6FCB}"/>
              </a:ext>
            </a:extLst>
          </xdr:cNvPr>
          <xdr:cNvSpPr txBox="1"/>
        </xdr:nvSpPr>
        <xdr:spPr>
          <a:xfrm>
            <a:off x="7634078" y="75341"/>
            <a:ext cx="1433455" cy="3141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Bairro X Custo</a:t>
            </a:r>
          </a:p>
        </xdr:txBody>
      </xdr:sp>
    </xdr:grpSp>
    <xdr:clientData/>
  </xdr:twoCellAnchor>
  <xdr:twoCellAnchor>
    <xdr:from>
      <xdr:col>14</xdr:col>
      <xdr:colOff>502023</xdr:colOff>
      <xdr:row>29</xdr:row>
      <xdr:rowOff>95564</xdr:rowOff>
    </xdr:from>
    <xdr:to>
      <xdr:col>23</xdr:col>
      <xdr:colOff>35859</xdr:colOff>
      <xdr:row>44</xdr:row>
      <xdr:rowOff>134470</xdr:rowOff>
    </xdr:to>
    <xdr:graphicFrame macro="">
      <xdr:nvGraphicFramePr>
        <xdr:cNvPr id="16" name="Bairro X Custo">
          <a:extLst>
            <a:ext uri="{FF2B5EF4-FFF2-40B4-BE49-F238E27FC236}">
              <a16:creationId xmlns:a16="http://schemas.microsoft.com/office/drawing/2014/main" id="{3FBAC229-AD09-4669-283A-9C3535A7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416722</xdr:colOff>
      <xdr:row>7</xdr:row>
      <xdr:rowOff>172917</xdr:rowOff>
    </xdr:from>
    <xdr:to>
      <xdr:col>4</xdr:col>
      <xdr:colOff>19624</xdr:colOff>
      <xdr:row>37</xdr:row>
      <xdr:rowOff>97665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75A90AF-7C0B-4A4F-B663-176FF6B806BE}"/>
            </a:ext>
          </a:extLst>
        </xdr:cNvPr>
        <xdr:cNvSpPr/>
      </xdr:nvSpPr>
      <xdr:spPr>
        <a:xfrm>
          <a:off x="416722" y="913146"/>
          <a:ext cx="2084845" cy="5476462"/>
        </a:xfrm>
        <a:prstGeom prst="roundRect">
          <a:avLst>
            <a:gd name="adj" fmla="val 10173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Filtros</a:t>
          </a:r>
        </a:p>
      </xdr:txBody>
    </xdr:sp>
    <xdr:clientData/>
  </xdr:twoCellAnchor>
  <xdr:twoCellAnchor>
    <xdr:from>
      <xdr:col>4</xdr:col>
      <xdr:colOff>321083</xdr:colOff>
      <xdr:row>5</xdr:row>
      <xdr:rowOff>45496</xdr:rowOff>
    </xdr:from>
    <xdr:to>
      <xdr:col>14</xdr:col>
      <xdr:colOff>43619</xdr:colOff>
      <xdr:row>21</xdr:row>
      <xdr:rowOff>142744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77FACD5E-DA0B-4D72-821C-1E3BA9106461}"/>
            </a:ext>
          </a:extLst>
        </xdr:cNvPr>
        <xdr:cNvGrpSpPr/>
      </xdr:nvGrpSpPr>
      <xdr:grpSpPr>
        <a:xfrm>
          <a:off x="2831201" y="941967"/>
          <a:ext cx="5997830" cy="2965953"/>
          <a:chOff x="7462796" y="0"/>
          <a:chExt cx="5769147" cy="315237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9BDA4BC3-2E7C-202B-9185-F29B6A78C23E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6AB76E6-D78F-8DE2-D051-574715FAD024}"/>
              </a:ext>
            </a:extLst>
          </xdr:cNvPr>
          <xdr:cNvSpPr txBox="1"/>
        </xdr:nvSpPr>
        <xdr:spPr>
          <a:xfrm>
            <a:off x="7634078" y="75341"/>
            <a:ext cx="3224511" cy="376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Faixa de preço X Média de Estrelas</a:t>
            </a:r>
          </a:p>
        </xdr:txBody>
      </xdr:sp>
    </xdr:grpSp>
    <xdr:clientData/>
  </xdr:twoCellAnchor>
  <xdr:twoCellAnchor editAs="oneCell">
    <xdr:from>
      <xdr:col>0</xdr:col>
      <xdr:colOff>495718</xdr:colOff>
      <xdr:row>23</xdr:row>
      <xdr:rowOff>16916</xdr:rowOff>
    </xdr:from>
    <xdr:to>
      <xdr:col>3</xdr:col>
      <xdr:colOff>543519</xdr:colOff>
      <xdr:row>36</xdr:row>
      <xdr:rowOff>80755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Bairro">
              <a:extLst>
                <a:ext uri="{FF2B5EF4-FFF2-40B4-BE49-F238E27FC236}">
                  <a16:creationId xmlns:a16="http://schemas.microsoft.com/office/drawing/2014/main" id="{85F114F8-2860-4429-91C5-097BF8E3E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r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718" y="4273230"/>
              <a:ext cx="1909258" cy="24695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500587</xdr:colOff>
      <xdr:row>17</xdr:row>
      <xdr:rowOff>18958</xdr:rowOff>
    </xdr:from>
    <xdr:to>
      <xdr:col>3</xdr:col>
      <xdr:colOff>550068</xdr:colOff>
      <xdr:row>22</xdr:row>
      <xdr:rowOff>148001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Possui Muitas Opções Vegetarianas">
              <a:extLst>
                <a:ext uri="{FF2B5EF4-FFF2-40B4-BE49-F238E27FC236}">
                  <a16:creationId xmlns:a16="http://schemas.microsoft.com/office/drawing/2014/main" id="{D92DE4AC-DB18-4A1A-BFE6-AD01DC7011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sui Muitas Opções Vegetarian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587" y="3164929"/>
              <a:ext cx="1910938" cy="10543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501577</xdr:colOff>
      <xdr:row>11</xdr:row>
      <xdr:rowOff>38889</xdr:rowOff>
    </xdr:from>
    <xdr:to>
      <xdr:col>3</xdr:col>
      <xdr:colOff>554333</xdr:colOff>
      <xdr:row>16</xdr:row>
      <xdr:rowOff>126899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Possui Opções Veganas">
              <a:extLst>
                <a:ext uri="{FF2B5EF4-FFF2-40B4-BE49-F238E27FC236}">
                  <a16:creationId xmlns:a16="http://schemas.microsoft.com/office/drawing/2014/main" id="{9C143C66-9729-4AE0-9A57-6992E30385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sui Opções Vegan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577" y="2074518"/>
              <a:ext cx="1914213" cy="1013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417673</xdr:colOff>
      <xdr:row>5</xdr:row>
      <xdr:rowOff>45496</xdr:rowOff>
    </xdr:from>
    <xdr:to>
      <xdr:col>24</xdr:col>
      <xdr:colOff>142203</xdr:colOff>
      <xdr:row>21</xdr:row>
      <xdr:rowOff>142744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9BA299F-1EF0-4F65-9E47-0E1453ED28C0}"/>
            </a:ext>
          </a:extLst>
        </xdr:cNvPr>
        <xdr:cNvGrpSpPr/>
      </xdr:nvGrpSpPr>
      <xdr:grpSpPr>
        <a:xfrm>
          <a:off x="9203085" y="941967"/>
          <a:ext cx="5999824" cy="2965953"/>
          <a:chOff x="7462796" y="0"/>
          <a:chExt cx="5769147" cy="3152371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883EADD3-3F4E-CE9F-A1A9-41B032ED0DE8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57D0FCF3-B35F-3734-F33C-45C1578090F7}"/>
              </a:ext>
            </a:extLst>
          </xdr:cNvPr>
          <xdr:cNvSpPr txBox="1"/>
        </xdr:nvSpPr>
        <xdr:spPr>
          <a:xfrm>
            <a:off x="7634078" y="75341"/>
            <a:ext cx="3510034" cy="376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Faixa de preço X Retorno dos Clientes</a:t>
            </a:r>
          </a:p>
        </xdr:txBody>
      </xdr:sp>
    </xdr:grpSp>
    <xdr:clientData/>
  </xdr:twoCellAnchor>
  <xdr:twoCellAnchor>
    <xdr:from>
      <xdr:col>4</xdr:col>
      <xdr:colOff>342855</xdr:colOff>
      <xdr:row>23</xdr:row>
      <xdr:rowOff>67267</xdr:rowOff>
    </xdr:from>
    <xdr:to>
      <xdr:col>14</xdr:col>
      <xdr:colOff>65391</xdr:colOff>
      <xdr:row>39</xdr:row>
      <xdr:rowOff>164516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D8C15AFF-B452-419E-AB3E-545772B1699B}"/>
            </a:ext>
          </a:extLst>
        </xdr:cNvPr>
        <xdr:cNvGrpSpPr/>
      </xdr:nvGrpSpPr>
      <xdr:grpSpPr>
        <a:xfrm>
          <a:off x="2852973" y="4191032"/>
          <a:ext cx="5997830" cy="2965955"/>
          <a:chOff x="7462796" y="0"/>
          <a:chExt cx="5769147" cy="3152371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5DC34A3C-6478-3093-A5AD-8545C3024590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AA9F23C5-036E-288A-0394-22E4D339FBC1}"/>
              </a:ext>
            </a:extLst>
          </xdr:cNvPr>
          <xdr:cNvSpPr txBox="1"/>
        </xdr:nvSpPr>
        <xdr:spPr>
          <a:xfrm>
            <a:off x="7634078" y="75341"/>
            <a:ext cx="3207305" cy="3881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Faixa de preço X Qtd.</a:t>
            </a:r>
            <a:r>
              <a:rPr lang="pt-BR" sz="16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Restaurantes</a:t>
            </a:r>
            <a:endPara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14</xdr:col>
      <xdr:colOff>439445</xdr:colOff>
      <xdr:row>23</xdr:row>
      <xdr:rowOff>67267</xdr:rowOff>
    </xdr:from>
    <xdr:to>
      <xdr:col>24</xdr:col>
      <xdr:colOff>163975</xdr:colOff>
      <xdr:row>39</xdr:row>
      <xdr:rowOff>164516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758E22F-4A63-4498-BF13-E95B7951AD62}"/>
            </a:ext>
          </a:extLst>
        </xdr:cNvPr>
        <xdr:cNvGrpSpPr/>
      </xdr:nvGrpSpPr>
      <xdr:grpSpPr>
        <a:xfrm>
          <a:off x="9224857" y="4191032"/>
          <a:ext cx="5999824" cy="2965955"/>
          <a:chOff x="7462796" y="0"/>
          <a:chExt cx="5769147" cy="3152371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86DDF986-9F5C-1710-55BF-AE948E640B96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3F49FEC8-BF44-C575-25F6-7D0411FB5172}"/>
              </a:ext>
            </a:extLst>
          </xdr:cNvPr>
          <xdr:cNvSpPr txBox="1"/>
        </xdr:nvSpPr>
        <xdr:spPr>
          <a:xfrm>
            <a:off x="7634078" y="75341"/>
            <a:ext cx="4177703" cy="376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Faixa de preço X Recomendação dos clientes </a:t>
            </a:r>
          </a:p>
        </xdr:txBody>
      </xdr:sp>
    </xdr:grpSp>
    <xdr:clientData/>
  </xdr:twoCellAnchor>
  <xdr:twoCellAnchor>
    <xdr:from>
      <xdr:col>5</xdr:col>
      <xdr:colOff>397771</xdr:colOff>
      <xdr:row>7</xdr:row>
      <xdr:rowOff>46660</xdr:rowOff>
    </xdr:from>
    <xdr:to>
      <xdr:col>13</xdr:col>
      <xdr:colOff>25954</xdr:colOff>
      <xdr:row>21</xdr:row>
      <xdr:rowOff>171332</xdr:rowOff>
    </xdr:to>
    <xdr:graphicFrame macro="">
      <xdr:nvGraphicFramePr>
        <xdr:cNvPr id="33" name="Faixa de preço X Média de Estrelas">
          <a:extLst>
            <a:ext uri="{FF2B5EF4-FFF2-40B4-BE49-F238E27FC236}">
              <a16:creationId xmlns:a16="http://schemas.microsoft.com/office/drawing/2014/main" id="{F3A25676-954C-361A-A1A9-53E7A725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438739</xdr:colOff>
      <xdr:row>7</xdr:row>
      <xdr:rowOff>36738</xdr:rowOff>
    </xdr:from>
    <xdr:to>
      <xdr:col>22</xdr:col>
      <xdr:colOff>618958</xdr:colOff>
      <xdr:row>21</xdr:row>
      <xdr:rowOff>168389</xdr:rowOff>
    </xdr:to>
    <xdr:graphicFrame macro="">
      <xdr:nvGraphicFramePr>
        <xdr:cNvPr id="10" name="Faixa de preço X Retorno dos Clientes">
          <a:extLst>
            <a:ext uri="{FF2B5EF4-FFF2-40B4-BE49-F238E27FC236}">
              <a16:creationId xmlns:a16="http://schemas.microsoft.com/office/drawing/2014/main" id="{AC2AEA3A-2EFB-69C2-2CC0-830CD4036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353812</xdr:colOff>
      <xdr:row>25</xdr:row>
      <xdr:rowOff>161364</xdr:rowOff>
    </xdr:from>
    <xdr:to>
      <xdr:col>12</xdr:col>
      <xdr:colOff>607632</xdr:colOff>
      <xdr:row>39</xdr:row>
      <xdr:rowOff>85020</xdr:rowOff>
    </xdr:to>
    <xdr:graphicFrame macro="">
      <xdr:nvGraphicFramePr>
        <xdr:cNvPr id="35" name="Faixa de preço X Quantidade">
          <a:extLst>
            <a:ext uri="{FF2B5EF4-FFF2-40B4-BE49-F238E27FC236}">
              <a16:creationId xmlns:a16="http://schemas.microsoft.com/office/drawing/2014/main" id="{334B4DA3-41CC-F364-F507-CBEEB8B7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588240</xdr:colOff>
      <xdr:row>25</xdr:row>
      <xdr:rowOff>43543</xdr:rowOff>
    </xdr:from>
    <xdr:to>
      <xdr:col>23</xdr:col>
      <xdr:colOff>218784</xdr:colOff>
      <xdr:row>39</xdr:row>
      <xdr:rowOff>53155</xdr:rowOff>
    </xdr:to>
    <xdr:graphicFrame macro="">
      <xdr:nvGraphicFramePr>
        <xdr:cNvPr id="9" name="Faixa de preço X Recomendação dos clientes">
          <a:extLst>
            <a:ext uri="{FF2B5EF4-FFF2-40B4-BE49-F238E27FC236}">
              <a16:creationId xmlns:a16="http://schemas.microsoft.com/office/drawing/2014/main" id="{6189AB81-CFF6-991F-49BA-9322E9F33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391886</xdr:colOff>
      <xdr:row>8</xdr:row>
      <xdr:rowOff>71129</xdr:rowOff>
    </xdr:from>
    <xdr:to>
      <xdr:col>4</xdr:col>
      <xdr:colOff>65314</xdr:colOff>
      <xdr:row>36</xdr:row>
      <xdr:rowOff>43541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7170821-519A-43CD-97C2-627719F621B5}"/>
            </a:ext>
          </a:extLst>
        </xdr:cNvPr>
        <xdr:cNvSpPr/>
      </xdr:nvSpPr>
      <xdr:spPr>
        <a:xfrm>
          <a:off x="391886" y="996415"/>
          <a:ext cx="2155371" cy="5154012"/>
        </a:xfrm>
        <a:prstGeom prst="roundRect">
          <a:avLst>
            <a:gd name="adj" fmla="val 10173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Filtros</a:t>
          </a:r>
        </a:p>
      </xdr:txBody>
    </xdr:sp>
    <xdr:clientData/>
  </xdr:twoCellAnchor>
  <xdr:twoCellAnchor>
    <xdr:from>
      <xdr:col>4</xdr:col>
      <xdr:colOff>324304</xdr:colOff>
      <xdr:row>5</xdr:row>
      <xdr:rowOff>71082</xdr:rowOff>
    </xdr:from>
    <xdr:to>
      <xdr:col>14</xdr:col>
      <xdr:colOff>46840</xdr:colOff>
      <xdr:row>21</xdr:row>
      <xdr:rowOff>168330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7E8109B2-52BD-491D-B48A-150D37A6C672}"/>
            </a:ext>
          </a:extLst>
        </xdr:cNvPr>
        <xdr:cNvGrpSpPr/>
      </xdr:nvGrpSpPr>
      <xdr:grpSpPr>
        <a:xfrm>
          <a:off x="2834422" y="967553"/>
          <a:ext cx="5997830" cy="2965953"/>
          <a:chOff x="7462796" y="0"/>
          <a:chExt cx="5769147" cy="315237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B0CDA757-BC20-BA82-F120-61A958C815AB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B9C11047-D564-4A16-4389-304BB352B216}"/>
              </a:ext>
            </a:extLst>
          </xdr:cNvPr>
          <xdr:cNvSpPr txBox="1"/>
        </xdr:nvSpPr>
        <xdr:spPr>
          <a:xfrm>
            <a:off x="7634078" y="75341"/>
            <a:ext cx="2316908" cy="376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Categorias X Variedades</a:t>
            </a:r>
          </a:p>
        </xdr:txBody>
      </xdr:sp>
    </xdr:grpSp>
    <xdr:clientData/>
  </xdr:twoCellAnchor>
  <xdr:twoCellAnchor>
    <xdr:from>
      <xdr:col>5</xdr:col>
      <xdr:colOff>225288</xdr:colOff>
      <xdr:row>7</xdr:row>
      <xdr:rowOff>145773</xdr:rowOff>
    </xdr:from>
    <xdr:to>
      <xdr:col>13</xdr:col>
      <xdr:colOff>106738</xdr:colOff>
      <xdr:row>22</xdr:row>
      <xdr:rowOff>36037</xdr:rowOff>
    </xdr:to>
    <xdr:graphicFrame macro="">
      <xdr:nvGraphicFramePr>
        <xdr:cNvPr id="18" name="Categorias X Variedades">
          <a:extLst>
            <a:ext uri="{FF2B5EF4-FFF2-40B4-BE49-F238E27FC236}">
              <a16:creationId xmlns:a16="http://schemas.microsoft.com/office/drawing/2014/main" id="{1DD9E33D-64BA-3788-505F-18002490F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576305</xdr:colOff>
      <xdr:row>23</xdr:row>
      <xdr:rowOff>23745</xdr:rowOff>
    </xdr:from>
    <xdr:to>
      <xdr:col>3</xdr:col>
      <xdr:colOff>522517</xdr:colOff>
      <xdr:row>34</xdr:row>
      <xdr:rowOff>163284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Bairro 1">
              <a:extLst>
                <a:ext uri="{FF2B5EF4-FFF2-40B4-BE49-F238E27FC236}">
                  <a16:creationId xmlns:a16="http://schemas.microsoft.com/office/drawing/2014/main" id="{013E283F-36DA-4B8E-A8E1-DA0B5B3B62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rr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305" y="3724888"/>
              <a:ext cx="1807669" cy="2175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567338</xdr:colOff>
      <xdr:row>17</xdr:row>
      <xdr:rowOff>44874</xdr:rowOff>
    </xdr:from>
    <xdr:to>
      <xdr:col>3</xdr:col>
      <xdr:colOff>513550</xdr:colOff>
      <xdr:row>22</xdr:row>
      <xdr:rowOff>66592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Faixa de Preço 1">
              <a:extLst>
                <a:ext uri="{FF2B5EF4-FFF2-40B4-BE49-F238E27FC236}">
                  <a16:creationId xmlns:a16="http://schemas.microsoft.com/office/drawing/2014/main" id="{2D8A6578-0019-4310-A191-822E243EB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Preç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338" y="2635674"/>
              <a:ext cx="1807669" cy="9470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575662</xdr:colOff>
      <xdr:row>11</xdr:row>
      <xdr:rowOff>77479</xdr:rowOff>
    </xdr:from>
    <xdr:to>
      <xdr:col>3</xdr:col>
      <xdr:colOff>521874</xdr:colOff>
      <xdr:row>16</xdr:row>
      <xdr:rowOff>140232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Possui Reserva">
              <a:extLst>
                <a:ext uri="{FF2B5EF4-FFF2-40B4-BE49-F238E27FC236}">
                  <a16:creationId xmlns:a16="http://schemas.microsoft.com/office/drawing/2014/main" id="{1F3CEB80-6E1D-4789-B3F0-E2DF2D2C1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sui Reserv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662" y="1557936"/>
              <a:ext cx="1807669" cy="988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391883</xdr:colOff>
      <xdr:row>5</xdr:row>
      <xdr:rowOff>71082</xdr:rowOff>
    </xdr:from>
    <xdr:to>
      <xdr:col>24</xdr:col>
      <xdr:colOff>114419</xdr:colOff>
      <xdr:row>21</xdr:row>
      <xdr:rowOff>168330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E2A8B955-F939-4321-B112-DFAC22105214}"/>
            </a:ext>
          </a:extLst>
        </xdr:cNvPr>
        <xdr:cNvGrpSpPr/>
      </xdr:nvGrpSpPr>
      <xdr:grpSpPr>
        <a:xfrm>
          <a:off x="9177295" y="967553"/>
          <a:ext cx="5997830" cy="2965953"/>
          <a:chOff x="7462796" y="0"/>
          <a:chExt cx="5769147" cy="3152371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E65E369E-51BD-683E-50C4-F7A16A939502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66998A41-50DE-7D69-3673-ED90B3387F42}"/>
              </a:ext>
            </a:extLst>
          </xdr:cNvPr>
          <xdr:cNvSpPr txBox="1"/>
        </xdr:nvSpPr>
        <xdr:spPr>
          <a:xfrm>
            <a:off x="7634078" y="75341"/>
            <a:ext cx="2256122" cy="376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Categorias X Proporção</a:t>
            </a:r>
          </a:p>
        </xdr:txBody>
      </xdr:sp>
    </xdr:grpSp>
    <xdr:clientData/>
  </xdr:twoCellAnchor>
  <xdr:twoCellAnchor>
    <xdr:from>
      <xdr:col>4</xdr:col>
      <xdr:colOff>335190</xdr:colOff>
      <xdr:row>23</xdr:row>
      <xdr:rowOff>38426</xdr:rowOff>
    </xdr:from>
    <xdr:to>
      <xdr:col>14</xdr:col>
      <xdr:colOff>57726</xdr:colOff>
      <xdr:row>39</xdr:row>
      <xdr:rowOff>135675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FCA24E8-6401-47DB-B169-A5DD7B26AEB8}"/>
            </a:ext>
          </a:extLst>
        </xdr:cNvPr>
        <xdr:cNvGrpSpPr/>
      </xdr:nvGrpSpPr>
      <xdr:grpSpPr>
        <a:xfrm>
          <a:off x="2845308" y="4162191"/>
          <a:ext cx="5997830" cy="2965955"/>
          <a:chOff x="7462796" y="0"/>
          <a:chExt cx="5769147" cy="3152371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E96E0874-5DFD-C608-4DC6-B496CE0348D4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506206D3-C4EC-CC4C-DFBB-AB19117B9C55}"/>
              </a:ext>
            </a:extLst>
          </xdr:cNvPr>
          <xdr:cNvSpPr txBox="1"/>
        </xdr:nvSpPr>
        <xdr:spPr>
          <a:xfrm>
            <a:off x="7634078" y="75341"/>
            <a:ext cx="3434764" cy="376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Categorias X Apresentação de pratos</a:t>
            </a:r>
          </a:p>
        </xdr:txBody>
      </xdr:sp>
    </xdr:grpSp>
    <xdr:clientData/>
  </xdr:twoCellAnchor>
  <xdr:twoCellAnchor>
    <xdr:from>
      <xdr:col>14</xdr:col>
      <xdr:colOff>402769</xdr:colOff>
      <xdr:row>23</xdr:row>
      <xdr:rowOff>38426</xdr:rowOff>
    </xdr:from>
    <xdr:to>
      <xdr:col>24</xdr:col>
      <xdr:colOff>125305</xdr:colOff>
      <xdr:row>39</xdr:row>
      <xdr:rowOff>135675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59400197-412E-41BA-928D-9CF1E0E5AA3A}"/>
            </a:ext>
          </a:extLst>
        </xdr:cNvPr>
        <xdr:cNvGrpSpPr/>
      </xdr:nvGrpSpPr>
      <xdr:grpSpPr>
        <a:xfrm>
          <a:off x="9188181" y="4162191"/>
          <a:ext cx="5997830" cy="2965955"/>
          <a:chOff x="7462796" y="0"/>
          <a:chExt cx="5769147" cy="3152371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83C67C13-8933-BF5F-1BB2-FA5951AD051C}"/>
              </a:ext>
            </a:extLst>
          </xdr:cNvPr>
          <xdr:cNvSpPr/>
        </xdr:nvSpPr>
        <xdr:spPr>
          <a:xfrm>
            <a:off x="7462796" y="0"/>
            <a:ext cx="5769147" cy="3152371"/>
          </a:xfrm>
          <a:prstGeom prst="roundRect">
            <a:avLst>
              <a:gd name="adj" fmla="val 10173"/>
            </a:avLst>
          </a:prstGeom>
          <a:solidFill>
            <a:srgbClr val="262B2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3F069845-8BE5-5CA8-3405-54119E74AF2A}"/>
              </a:ext>
            </a:extLst>
          </xdr:cNvPr>
          <xdr:cNvSpPr txBox="1"/>
        </xdr:nvSpPr>
        <xdr:spPr>
          <a:xfrm>
            <a:off x="7634078" y="75341"/>
            <a:ext cx="1909381" cy="376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Categorias X Sabor</a:t>
            </a:r>
          </a:p>
        </xdr:txBody>
      </xdr:sp>
    </xdr:grpSp>
    <xdr:clientData/>
  </xdr:twoCellAnchor>
  <xdr:twoCellAnchor>
    <xdr:from>
      <xdr:col>15</xdr:col>
      <xdr:colOff>99060</xdr:colOff>
      <xdr:row>7</xdr:row>
      <xdr:rowOff>106680</xdr:rowOff>
    </xdr:from>
    <xdr:to>
      <xdr:col>23</xdr:col>
      <xdr:colOff>472440</xdr:colOff>
      <xdr:row>21</xdr:row>
      <xdr:rowOff>139123</xdr:rowOff>
    </xdr:to>
    <xdr:graphicFrame macro="">
      <xdr:nvGraphicFramePr>
        <xdr:cNvPr id="19" name="Categorias X Proporção">
          <a:extLst>
            <a:ext uri="{FF2B5EF4-FFF2-40B4-BE49-F238E27FC236}">
              <a16:creationId xmlns:a16="http://schemas.microsoft.com/office/drawing/2014/main" id="{641A8BBB-2612-3036-0904-35EBEC12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167640</xdr:colOff>
      <xdr:row>25</xdr:row>
      <xdr:rowOff>83820</xdr:rowOff>
    </xdr:from>
    <xdr:to>
      <xdr:col>13</xdr:col>
      <xdr:colOff>175260</xdr:colOff>
      <xdr:row>39</xdr:row>
      <xdr:rowOff>156474</xdr:rowOff>
    </xdr:to>
    <xdr:graphicFrame macro="">
      <xdr:nvGraphicFramePr>
        <xdr:cNvPr id="20" name="Categorias X Apresentação de pratos">
          <a:extLst>
            <a:ext uri="{FF2B5EF4-FFF2-40B4-BE49-F238E27FC236}">
              <a16:creationId xmlns:a16="http://schemas.microsoft.com/office/drawing/2014/main" id="{92ABE61E-18FA-B488-1299-16CC914D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320040</xdr:colOff>
      <xdr:row>25</xdr:row>
      <xdr:rowOff>91439</xdr:rowOff>
    </xdr:from>
    <xdr:to>
      <xdr:col>23</xdr:col>
      <xdr:colOff>490637</xdr:colOff>
      <xdr:row>39</xdr:row>
      <xdr:rowOff>127724</xdr:rowOff>
    </xdr:to>
    <xdr:graphicFrame macro="">
      <xdr:nvGraphicFramePr>
        <xdr:cNvPr id="21" name="Categorias X Sabor">
          <a:extLst>
            <a:ext uri="{FF2B5EF4-FFF2-40B4-BE49-F238E27FC236}">
              <a16:creationId xmlns:a16="http://schemas.microsoft.com/office/drawing/2014/main" id="{5192299E-C3DA-9059-0065-6C089C598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2329398151" createdVersion="5" refreshedVersion="8" minRefreshableVersion="3" recordCount="0" supportSubquery="1" supportAdvancedDrill="1" xr:uid="{44291C34-997F-497A-8E7E-11EFDC0A751D}">
  <cacheSource type="external" connectionId="2"/>
  <cacheFields count="4">
    <cacheField name="[restaurantes].[Bairro].[Bairro]" caption="Bairro" numFmtId="0" hierarchy="35" level="1">
      <sharedItems count="12">
        <s v="Botafogo"/>
        <s v="Copacabana"/>
        <s v="Del Castilho"/>
        <s v="Desconhecido"/>
        <s v="Gávea"/>
        <s v="Ipanema"/>
        <s v="Jardim Botânico"/>
        <s v="Lapa"/>
        <s v="Laranjeiras"/>
        <s v="Leblon"/>
        <s v="Leme"/>
        <s v="Santa Teresa"/>
      </sharedItems>
    </cacheField>
    <cacheField name="[Measures].[Média de Média de Estrelas]" caption="Média de Média de Estrelas" numFmtId="0" hierarchy="73" level="32767"/>
    <cacheField name="[Measures].[Média de Quantidade de Reviews]" caption="Média de Quantidade de Reviews" numFmtId="0" hierarchy="75" level="32767"/>
    <cacheField name="[restaurantes].[Oferece Retirada].[Oferece Retirada]" caption="Oferece Retirada" numFmtId="0" hierarchy="37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0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>
      <fieldsUsage count="2">
        <fieldUsage x="-1"/>
        <fieldUsage x="0"/>
      </fieldsUsage>
    </cacheHierarchy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0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2" memberValueDatatype="11" unbalanced="0">
      <fieldsUsage count="2">
        <fieldUsage x="-1"/>
        <fieldUsage x="3"/>
      </fieldsUsage>
    </cacheHierarchy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2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0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0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3352199071" createdVersion="5" refreshedVersion="8" minRefreshableVersion="3" recordCount="0" supportSubquery="1" supportAdvancedDrill="1" xr:uid="{1992BE05-E7AD-4612-9530-FEC63586233A}">
  <cacheSource type="external" connectionId="2"/>
  <cacheFields count="4">
    <cacheField name="[restaurantes].[Categoria].[Categoria]" caption="Categoria" numFmtId="0" hierarchy="34" level="1">
      <sharedItems count="25">
        <s v="American"/>
        <s v="Arabic"/>
        <s v="Bakeries"/>
        <s v="Bars"/>
        <s v="Bistros"/>
        <s v="Brazilian"/>
        <s v="Breakfast &amp; Brunch"/>
        <s v="Breweries"/>
        <s v="Burgers"/>
        <s v="Cafes"/>
        <s v="Cocktail Bars"/>
        <s v="Dive Bars"/>
        <s v="Fondue"/>
        <s v="French"/>
        <s v="Gastropubs"/>
        <s v="Italian"/>
        <s v="Japanese"/>
        <s v="Mediterranean"/>
        <s v="Mexican"/>
        <s v="Modern European"/>
        <s v="Pizza"/>
        <s v="Salad"/>
        <s v="Seafood"/>
        <s v="Spanish"/>
        <s v="Steakhouses"/>
      </sharedItems>
    </cacheField>
    <cacheField name="[Measures].[Média de Pratos Apresentáveis]" caption="Média de Pratos Apresentáveis" numFmtId="0" hierarchy="122" level="32767"/>
    <cacheField name="[Measures].[Média de Má Apresentação dos Pratos]" caption="Média de Má Apresentação dos Pratos" numFmtId="0" hierarchy="123" level="32767"/>
    <cacheField name="[restaurantes].[Possui Reserva].[Possui Reserva]" caption="Possui Reserva" numFmtId="0" hierarchy="36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0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2" memberValueDatatype="130" unbalanced="0">
      <fieldsUsage count="2">
        <fieldUsage x="-1"/>
        <fieldUsage x="0"/>
      </fieldsUsage>
    </cacheHierarchy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2" memberValueDatatype="11" unbalanced="0">
      <fieldsUsage count="2">
        <fieldUsage x="-1"/>
        <fieldUsage x="3"/>
      </fieldsUsage>
    </cacheHierarchy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0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0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0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0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3352546294" createdVersion="5" refreshedVersion="8" minRefreshableVersion="3" recordCount="0" supportSubquery="1" supportAdvancedDrill="1" xr:uid="{4D7A17C8-A58E-45FC-8139-70B633978E31}">
  <cacheSource type="external" connectionId="2"/>
  <cacheFields count="3">
    <cacheField name="[restaurantes].[Categoria].[Categoria]" caption="Categoria" numFmtId="0" hierarchy="34" level="1">
      <sharedItems count="25">
        <s v="American"/>
        <s v="Arabic"/>
        <s v="Bakeries"/>
        <s v="Bars"/>
        <s v="Bistros"/>
        <s v="Brazilian"/>
        <s v="Breakfast &amp; Brunch"/>
        <s v="Breweries"/>
        <s v="Burgers"/>
        <s v="Cafes"/>
        <s v="Cocktail Bars"/>
        <s v="Dive Bars"/>
        <s v="Fondue"/>
        <s v="French"/>
        <s v="Gastropubs"/>
        <s v="Italian"/>
        <s v="Japanese"/>
        <s v="Mediterranean"/>
        <s v="Mexican"/>
        <s v="Modern European"/>
        <s v="Pizza"/>
        <s v="Salad"/>
        <s v="Seafood"/>
        <s v="Spanish"/>
        <s v="Steakhouses"/>
      </sharedItems>
    </cacheField>
    <cacheField name="[Measures].[Média de Proporção]" caption="Média de Proporção" numFmtId="0" hierarchy="69" level="32767"/>
    <cacheField name="[restaurantes].[Possui Reserva].[Possui Reserva]" caption="Possui Reserva" numFmtId="0" hierarchy="36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0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2" memberValueDatatype="130" unbalanced="0">
      <fieldsUsage count="2">
        <fieldUsage x="-1"/>
        <fieldUsage x="0"/>
      </fieldsUsage>
    </cacheHierarchy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2" memberValueDatatype="11" unbalanced="0">
      <fieldsUsage count="2">
        <fieldUsage x="-1"/>
        <fieldUsage x="2"/>
      </fieldsUsage>
    </cacheHierarchy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0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0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0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0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3352893518" createdVersion="5" refreshedVersion="8" minRefreshableVersion="3" recordCount="0" supportSubquery="1" supportAdvancedDrill="1" xr:uid="{60540F65-3192-49E6-A181-6C93406910CF}">
  <cacheSource type="external" connectionId="2"/>
  <cacheFields count="4">
    <cacheField name="[restaurantes].[Categoria].[Categoria]" caption="Categoria" numFmtId="0" hierarchy="34" level="1">
      <sharedItems count="25">
        <s v="American"/>
        <s v="Arabic"/>
        <s v="Bakeries"/>
        <s v="Bars"/>
        <s v="Bistros"/>
        <s v="Brazilian"/>
        <s v="Breakfast &amp; Brunch"/>
        <s v="Breweries"/>
        <s v="Burgers"/>
        <s v="Cafes"/>
        <s v="Cocktail Bars"/>
        <s v="Dive Bars"/>
        <s v="Fondue"/>
        <s v="French"/>
        <s v="Gastropubs"/>
        <s v="Italian"/>
        <s v="Japanese"/>
        <s v="Mediterranean"/>
        <s v="Mexican"/>
        <s v="Modern European"/>
        <s v="Pizza"/>
        <s v="Salad"/>
        <s v="Seafood"/>
        <s v="Spanish"/>
        <s v="Steakhouses"/>
      </sharedItems>
    </cacheField>
    <cacheField name="[Measures].[Média de Sabor Agradável]" caption="Média de Sabor Agradável" numFmtId="0" hierarchy="116" level="32767"/>
    <cacheField name="[Measures].[Média de Sabor Insatisfatório]" caption="Média de Sabor Insatisfatório" numFmtId="0" hierarchy="117" level="32767"/>
    <cacheField name="[restaurantes].[Possui Reserva].[Possui Reserva]" caption="Possui Reserva" numFmtId="0" hierarchy="36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0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2" memberValueDatatype="130" unbalanced="0">
      <fieldsUsage count="2">
        <fieldUsage x="-1"/>
        <fieldUsage x="0"/>
      </fieldsUsage>
    </cacheHierarchy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2" memberValueDatatype="11" unbalanced="0">
      <fieldsUsage count="2">
        <fieldUsage x="-1"/>
        <fieldUsage x="3"/>
      </fieldsUsage>
    </cacheHierarchy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0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0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0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0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1508402778" createdVersion="3" refreshedVersion="8" minRefreshableVersion="3" recordCount="0" supportSubquery="1" supportAdvancedDrill="1" xr:uid="{5E84527A-EC92-4BB2-8CDF-CB506568583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0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2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0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0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2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2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1883449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15093402778" createdVersion="3" refreshedVersion="8" minRefreshableVersion="3" recordCount="0" supportSubquery="1" supportAdvancedDrill="1" xr:uid="{63E5766C-20D2-42C0-9282-CCE2BF5A74D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0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0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0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2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2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0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0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76925073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2329745367" createdVersion="5" refreshedVersion="8" minRefreshableVersion="3" recordCount="0" supportSubquery="1" supportAdvancedDrill="1" xr:uid="{01DD8D6D-3E3D-46A5-A93D-452C97987647}">
  <cacheSource type="external" connectionId="2"/>
  <cacheFields count="3">
    <cacheField name="[restaurantes].[Bairro].[Bairro]" caption="Bairro" numFmtId="0" hierarchy="35" level="1">
      <sharedItems count="12">
        <s v="Botafogo"/>
        <s v="Copacabana"/>
        <s v="Del Castilho"/>
        <s v="Desconhecido"/>
        <s v="Gávea"/>
        <s v="Ipanema"/>
        <s v="Jardim Botânico"/>
        <s v="Lapa"/>
        <s v="Laranjeiras"/>
        <s v="Leblon"/>
        <s v="Leme"/>
        <s v="Santa Teresa"/>
      </sharedItems>
    </cacheField>
    <cacheField name="[Measures].[Contagem de IdRestaurante]" caption="Contagem de IdRestaurante" numFmtId="0" hierarchy="71" level="32767"/>
    <cacheField name="[restaurantes].[Oferece Retirada].[Oferece Retirada]" caption="Oferece Retirada" numFmtId="0" hierarchy="37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0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>
      <fieldsUsage count="2">
        <fieldUsage x="-1"/>
        <fieldUsage x="0"/>
      </fieldsUsage>
    </cacheHierarchy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0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2" memberValueDatatype="11" unbalanced="0">
      <fieldsUsage count="2">
        <fieldUsage x="-1"/>
        <fieldUsage x="2"/>
      </fieldsUsage>
    </cacheHierarchy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2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0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0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2330092591" createdVersion="5" refreshedVersion="8" minRefreshableVersion="3" recordCount="0" supportSubquery="1" supportAdvancedDrill="1" xr:uid="{5FE0E36B-EE5E-4579-9ABB-2E5FE1F363CA}">
  <cacheSource type="external" connectionId="2"/>
  <cacheFields count="4">
    <cacheField name="[restaurantes].[Bairro].[Bairro]" caption="Bairro" numFmtId="0" hierarchy="35" level="1">
      <sharedItems count="12">
        <s v="Botafogo"/>
        <s v="Copacabana"/>
        <s v="Del Castilho"/>
        <s v="Desconhecido"/>
        <s v="Gávea"/>
        <s v="Ipanema"/>
        <s v="Jardim Botânico"/>
        <s v="Lapa"/>
        <s v="Laranjeiras"/>
        <s v="Leblon"/>
        <s v="Leme"/>
        <s v="Santa Teresa"/>
      </sharedItems>
    </cacheField>
    <cacheField name="[Measures].[Média de Bom Custo-Benefício 2]" caption="Média de Bom Custo-Benefício 2" numFmtId="0" hierarchy="92" level="32767"/>
    <cacheField name="[Measures].[Média de Preços Elevados]" caption="Média de Preços Elevados" numFmtId="0" hierarchy="93" level="32767"/>
    <cacheField name="[restaurantes].[Oferece Retirada].[Oferece Retirada]" caption="Oferece Retirada" numFmtId="0" hierarchy="37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0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0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>
      <fieldsUsage count="2">
        <fieldUsage x="-1"/>
        <fieldUsage x="0"/>
      </fieldsUsage>
    </cacheHierarchy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0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2" memberValueDatatype="11" unbalanced="0">
      <fieldsUsage count="2">
        <fieldUsage x="-1"/>
        <fieldUsage x="3"/>
      </fieldsUsage>
    </cacheHierarchy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2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0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0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2330555553" createdVersion="5" refreshedVersion="8" minRefreshableVersion="3" recordCount="0" supportSubquery="1" supportAdvancedDrill="1" xr:uid="{3F75676E-2872-4C20-A522-A3CEF54F0838}">
  <cacheSource type="external" connectionId="2"/>
  <cacheFields count="3">
    <cacheField name="[restaurantes].[Bairro].[Bairro]" caption="Bairro" numFmtId="0" hierarchy="35" level="1">
      <sharedItems count="12">
        <s v="Botafogo"/>
        <s v="Copacabana"/>
        <s v="Del Castilho"/>
        <s v="Desconhecido"/>
        <s v="Gávea"/>
        <s v="Ipanema"/>
        <s v="Jardim Botânico"/>
        <s v="Lapa"/>
        <s v="Laranjeiras"/>
        <s v="Leblon"/>
        <s v="Leme"/>
        <s v="Santa Teresa"/>
      </sharedItems>
    </cacheField>
    <cacheField name="[Measures].[Média de Proporção]" caption="Média de Proporção" numFmtId="0" hierarchy="69" level="32767"/>
    <cacheField name="[restaurantes].[Oferece Retirada].[Oferece Retirada]" caption="Oferece Retirada" numFmtId="0" hierarchy="37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0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>
      <fieldsUsage count="2">
        <fieldUsage x="-1"/>
        <fieldUsage x="0"/>
      </fieldsUsage>
    </cacheHierarchy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0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2" memberValueDatatype="11" unbalanced="0">
      <fieldsUsage count="2">
        <fieldUsage x="-1"/>
        <fieldUsage x="2"/>
      </fieldsUsage>
    </cacheHierarchy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2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0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0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3043055557" createdVersion="5" refreshedVersion="8" minRefreshableVersion="3" recordCount="0" supportSubquery="1" supportAdvancedDrill="1" xr:uid="{CF04CAD1-58DD-48B4-A02E-5F8B3E793B31}">
  <cacheSource type="external" connectionId="2"/>
  <cacheFields count="4">
    <cacheField name="[restaurantes].[Faixa de Preço].[Faixa de Preço]" caption="Faixa de Preço" numFmtId="0" hierarchy="33" level="1">
      <sharedItems containsSemiMixedTypes="0" containsString="0" containsNumber="1" containsInteger="1" minValue="2" maxValue="5" count="4"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estaurantes].[Faixa de Preço].&amp;[2]"/>
            <x15:cachedUniqueName index="1" name="[restaurantes].[Faixa de Preço].&amp;[3]"/>
            <x15:cachedUniqueName index="2" name="[restaurantes].[Faixa de Preço].&amp;[4]"/>
            <x15:cachedUniqueName index="3" name="[restaurantes].[Faixa de Preço].&amp;[5]"/>
          </x15:cachedUniqueNames>
        </ext>
      </extLst>
    </cacheField>
    <cacheField name="[Measures].[Média de Média de Estrelas]" caption="Média de Média de Estrelas" numFmtId="0" hierarchy="73" level="32767"/>
    <cacheField name="[IntervaloEstrelas].[Estrelas].[Estrelas]" caption="Estrelas" numFmtId="0" hierarchy="24" level="1">
      <sharedItems containsSemiMixedTypes="0" containsNonDate="0" containsString="0"/>
    </cacheField>
    <cacheField name="[restaurantes].[Possui Opções Veganas].[Possui Opções Veganas]" caption="Possui Opções Veganas" numFmtId="0" hierarchy="40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2" memberValueDatatype="130" unbalanced="0">
      <fieldsUsage count="2">
        <fieldUsage x="-1"/>
        <fieldUsage x="2"/>
      </fieldsUsage>
    </cacheHierarchy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>
      <fieldsUsage count="2">
        <fieldUsage x="-1"/>
        <fieldUsage x="0"/>
      </fieldsUsage>
    </cacheHierarchy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0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0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0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2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2" memberValueDatatype="11" unbalanced="0">
      <fieldsUsage count="2">
        <fieldUsage x="-1"/>
        <fieldUsage x="3"/>
      </fieldsUsage>
    </cacheHierarchy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3043402781" createdVersion="5" refreshedVersion="8" minRefreshableVersion="3" recordCount="0" supportSubquery="1" supportAdvancedDrill="1" xr:uid="{2D9F3536-658F-4612-8412-088162F0E7F1}">
  <cacheSource type="external" connectionId="2"/>
  <cacheFields count="5">
    <cacheField name="[restaurantes].[Faixa de Preço].[Faixa de Preço]" caption="Faixa de Preço" numFmtId="0" hierarchy="33" level="1">
      <sharedItems containsSemiMixedTypes="0" containsString="0" containsNumber="1" containsInteger="1" minValue="2" maxValue="5" count="4"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estaurantes].[Faixa de Preço].&amp;[2]"/>
            <x15:cachedUniqueName index="1" name="[restaurantes].[Faixa de Preço].&amp;[3]"/>
            <x15:cachedUniqueName index="2" name="[restaurantes].[Faixa de Preço].&amp;[4]"/>
            <x15:cachedUniqueName index="3" name="[restaurantes].[Faixa de Preço].&amp;[5]"/>
          </x15:cachedUniqueNames>
        </ext>
      </extLst>
    </cacheField>
    <cacheField name="[IntervaloEstrelas].[Estrelas].[Estrelas]" caption="Estrelas" numFmtId="0" hierarchy="24" level="1">
      <sharedItems count="1">
        <s v="3-4"/>
      </sharedItems>
    </cacheField>
    <cacheField name="[Measures].[Média de Voltaria]" caption="Média de Voltaria" numFmtId="0" hierarchy="96" level="32767"/>
    <cacheField name="[Measures].[Média de Não Voltaria]" caption="Média de Não Voltaria" numFmtId="0" hierarchy="97" level="32767"/>
    <cacheField name="[restaurantes].[Possui Opções Veganas].[Possui Opções Veganas]" caption="Possui Opções Veganas" numFmtId="0" hierarchy="40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2" memberValueDatatype="130" unbalanced="0">
      <fieldsUsage count="2">
        <fieldUsage x="-1"/>
        <fieldUsage x="1"/>
      </fieldsUsage>
    </cacheHierarchy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>
      <fieldsUsage count="2">
        <fieldUsage x="-1"/>
        <fieldUsage x="0"/>
      </fieldsUsage>
    </cacheHierarchy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0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0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0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2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2" memberValueDatatype="11" unbalanced="0">
      <fieldsUsage count="2">
        <fieldUsage x="-1"/>
        <fieldUsage x="4"/>
      </fieldsUsage>
    </cacheHierarchy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3043749997" createdVersion="5" refreshedVersion="8" minRefreshableVersion="3" recordCount="0" supportSubquery="1" supportAdvancedDrill="1" xr:uid="{02FD4D08-38A3-4452-9082-5AC894350ED7}">
  <cacheSource type="external" connectionId="2"/>
  <cacheFields count="5">
    <cacheField name="[restaurantes].[Faixa de Preço].[Faixa de Preço]" caption="Faixa de Preço" numFmtId="0" hierarchy="33" level="1">
      <sharedItems containsSemiMixedTypes="0" containsString="0" containsNumber="1" containsInteger="1" minValue="2" maxValue="5" count="4"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estaurantes].[Faixa de Preço].&amp;[2]"/>
            <x15:cachedUniqueName index="1" name="[restaurantes].[Faixa de Preço].&amp;[3]"/>
            <x15:cachedUniqueName index="2" name="[restaurantes].[Faixa de Preço].&amp;[4]"/>
            <x15:cachedUniqueName index="3" name="[restaurantes].[Faixa de Preço].&amp;[5]"/>
          </x15:cachedUniqueNames>
        </ext>
      </extLst>
    </cacheField>
    <cacheField name="[IntervaloEstrelas].[Estrelas].[Estrelas]" caption="Estrelas" numFmtId="0" hierarchy="24" level="1">
      <sharedItems containsSemiMixedTypes="0" containsNonDate="0" containsString="0"/>
    </cacheField>
    <cacheField name="[Measures].[Média de Recomendo]" caption="Média de Recomendo" numFmtId="0" hierarchy="88" level="32767"/>
    <cacheField name="[Measures].[Média de Não Recomendo]" caption="Média de Não Recomendo" numFmtId="0" hierarchy="89" level="32767"/>
    <cacheField name="[restaurantes].[Possui Opções Veganas].[Possui Opções Veganas]" caption="Possui Opções Veganas" numFmtId="0" hierarchy="40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2" memberValueDatatype="130" unbalanced="0">
      <fieldsUsage count="2">
        <fieldUsage x="-1"/>
        <fieldUsage x="1"/>
      </fieldsUsage>
    </cacheHierarchy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>
      <fieldsUsage count="2">
        <fieldUsage x="-1"/>
        <fieldUsage x="0"/>
      </fieldsUsage>
    </cacheHierarchy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0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0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0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2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2" memberValueDatatype="11" unbalanced="0">
      <fieldsUsage count="2">
        <fieldUsage x="-1"/>
        <fieldUsage x="4"/>
      </fieldsUsage>
    </cacheHierarchy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3044212966" createdVersion="5" refreshedVersion="8" minRefreshableVersion="3" recordCount="0" supportSubquery="1" supportAdvancedDrill="1" xr:uid="{C4A44CDC-1529-4B6C-8F9A-E9D145FFDE13}">
  <cacheSource type="external" connectionId="2"/>
  <cacheFields count="4">
    <cacheField name="[Measures].[Contagem de IdRestaurante]" caption="Contagem de IdRestaurante" numFmtId="0" hierarchy="71" level="32767"/>
    <cacheField name="[restaurantes].[Faixa de Preço].[Faixa de Preço]" caption="Faixa de Preço" numFmtId="0" hierarchy="33" level="1">
      <sharedItems containsSemiMixedTypes="0" containsString="0" containsNumber="1" containsInteger="1" minValue="2" maxValue="5" count="4"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estaurantes].[Faixa de Preço].&amp;[2]"/>
            <x15:cachedUniqueName index="1" name="[restaurantes].[Faixa de Preço].&amp;[3]"/>
            <x15:cachedUniqueName index="2" name="[restaurantes].[Faixa de Preço].&amp;[4]"/>
            <x15:cachedUniqueName index="3" name="[restaurantes].[Faixa de Preço].&amp;[5]"/>
          </x15:cachedUniqueNames>
        </ext>
      </extLst>
    </cacheField>
    <cacheField name="[IntervaloEstrelas].[Estrelas].[Estrelas]" caption="Estrelas" numFmtId="0" hierarchy="24" level="1">
      <sharedItems containsSemiMixedTypes="0" containsNonDate="0" containsString="0"/>
    </cacheField>
    <cacheField name="[restaurantes].[Possui Opções Veganas].[Possui Opções Veganas]" caption="Possui Opções Veganas" numFmtId="0" hierarchy="40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0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0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0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0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0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0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0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0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0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0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0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0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0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0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0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0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0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0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0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0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0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0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0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0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2" memberValueDatatype="130" unbalanced="0">
      <fieldsUsage count="2">
        <fieldUsage x="-1"/>
        <fieldUsage x="2"/>
      </fieldsUsage>
    </cacheHierarchy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0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0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0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0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0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0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0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0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>
      <fieldsUsage count="2">
        <fieldUsage x="-1"/>
        <fieldUsage x="1"/>
      </fieldsUsage>
    </cacheHierarchy>
    <cacheHierarchy uniqueName="[restaurantes].[Categoria]" caption="Categoria" attribute="1" defaultMemberUniqueName="[restaurantes].[Categoria].[All]" allUniqueName="[restaurantes].[Categoria].[All]" dimensionUniqueName="[restaurantes]" displayFolder="" count="0" memberValueDatatype="130" unbalanced="0"/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0" memberValueDatatype="11" unbalanced="0"/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0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0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2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2" memberValueDatatype="11" unbalanced="0">
      <fieldsUsage count="2">
        <fieldUsage x="-1"/>
        <fieldUsage x="3"/>
      </fieldsUsage>
    </cacheHierarchy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0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0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0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0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0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0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0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0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0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0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0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0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0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0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0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0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0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0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0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0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0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0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ías Gouvêa Gonçalves" refreshedDate="45468.973351736109" createdVersion="5" refreshedVersion="8" minRefreshableVersion="3" recordCount="0" supportSubquery="1" supportAdvancedDrill="1" xr:uid="{4BFCB979-0444-4318-8820-814EB6CD4BC8}">
  <cacheSource type="external" connectionId="2"/>
  <cacheFields count="4">
    <cacheField name="[restaurantes].[Categoria].[Categoria]" caption="Categoria" numFmtId="0" hierarchy="34" level="1">
      <sharedItems count="25">
        <s v="American"/>
        <s v="Arabic"/>
        <s v="Bakeries"/>
        <s v="Bars"/>
        <s v="Bistros"/>
        <s v="Brazilian"/>
        <s v="Breakfast &amp; Brunch"/>
        <s v="Breweries"/>
        <s v="Burgers"/>
        <s v="Cafes"/>
        <s v="Cocktail Bars"/>
        <s v="Dive Bars"/>
        <s v="Fondue"/>
        <s v="French"/>
        <s v="Gastropubs"/>
        <s v="Italian"/>
        <s v="Japanese"/>
        <s v="Mediterranean"/>
        <s v="Mexican"/>
        <s v="Modern European"/>
        <s v="Pizza"/>
        <s v="Salad"/>
        <s v="Seafood"/>
        <s v="Spanish"/>
        <s v="Steakhouses"/>
      </sharedItems>
    </cacheField>
    <cacheField name="[Measures].[Média de Variedade de Opções]" caption="Média de Variedade de Opções" numFmtId="0" hierarchy="120" level="32767"/>
    <cacheField name="[Measures].[Média de Cardápio Limitado]" caption="Média de Cardápio Limitado" numFmtId="0" hierarchy="121" level="32767"/>
    <cacheField name="[restaurantes].[Possui Reserva].[Possui Reserva]" caption="Possui Reserva" numFmtId="0" hierarchy="36" level="1">
      <sharedItems containsSemiMixedTypes="0" containsNonDate="0" containsString="0"/>
    </cacheField>
  </cacheFields>
  <cacheHierarchies count="124">
    <cacheHierarchy uniqueName="[AvaliacoesProporcao].[IdRestaurante]" caption="IdRestaurante" attribute="1" defaultMemberUniqueName="[AvaliacoesProporcao].[IdRestaurante].[All]" allUniqueName="[AvaliacoesProporcao].[IdRestaurante].[All]" dimensionUniqueName="[AvaliacoesProporcao]" displayFolder="" count="2" memberValueDatatype="20" unbalanced="0"/>
    <cacheHierarchy uniqueName="[AvaliacoesProporcao].[Agilidade no Serviço]" caption="Agilidade no Serviço" attribute="1" defaultMemberUniqueName="[AvaliacoesProporcao].[Agilidade no Serviço].[All]" allUniqueName="[AvaliacoesProporcao].[Agilidade no Serviço].[All]" dimensionUniqueName="[AvaliacoesProporcao]" displayFolder="" count="2" memberValueDatatype="5" unbalanced="0"/>
    <cacheHierarchy uniqueName="[AvaliacoesProporcao].[Lentidão no Serviço]" caption="Lentidão no Serviço" attribute="1" defaultMemberUniqueName="[AvaliacoesProporcao].[Lentidão no Serviço].[All]" allUniqueName="[AvaliacoesProporcao].[Lentidão no Serviço].[All]" dimensionUniqueName="[AvaliacoesProporcao]" displayFolder="" count="2" memberValueDatatype="5" unbalanced="0"/>
    <cacheHierarchy uniqueName="[AvaliacoesProporcao].[Variedade de Opções]" caption="Variedade de Opções" attribute="1" defaultMemberUniqueName="[AvaliacoesProporcao].[Variedade de Opções].[All]" allUniqueName="[AvaliacoesProporcao].[Variedade de Opções].[All]" dimensionUniqueName="[AvaliacoesProporcao]" displayFolder="" count="2" memberValueDatatype="5" unbalanced="0"/>
    <cacheHierarchy uniqueName="[AvaliacoesProporcao].[Cardápio Limitado]" caption="Cardápio Limitado" attribute="1" defaultMemberUniqueName="[AvaliacoesProporcao].[Cardápio Limitado].[All]" allUniqueName="[AvaliacoesProporcao].[Cardápio Limitado].[All]" dimensionUniqueName="[AvaliacoesProporcao]" displayFolder="" count="2" memberValueDatatype="5" unbalanced="0"/>
    <cacheHierarchy uniqueName="[AvaliacoesProporcao].[Sabor Agradável]" caption="Sabor Agradável" attribute="1" defaultMemberUniqueName="[AvaliacoesProporcao].[Sabor Agradável].[All]" allUniqueName="[AvaliacoesProporcao].[Sabor Agradável].[All]" dimensionUniqueName="[AvaliacoesProporcao]" displayFolder="" count="2" memberValueDatatype="5" unbalanced="0"/>
    <cacheHierarchy uniqueName="[AvaliacoesProporcao].[Sabor Insatisfatório]" caption="Sabor Insatisfatório" attribute="1" defaultMemberUniqueName="[AvaliacoesProporcao].[Sabor Insatisfatório].[All]" allUniqueName="[AvaliacoesProporcao].[Sabor Insatisfatório].[All]" dimensionUniqueName="[AvaliacoesProporcao]" displayFolder="" count="2" memberValueDatatype="5" unbalanced="0"/>
    <cacheHierarchy uniqueName="[AvaliacoesProporcao].[Ingredientes de Qualidade]" caption="Ingredientes de Qualidade" attribute="1" defaultMemberUniqueName="[AvaliacoesProporcao].[Ingredientes de Qualidade].[All]" allUniqueName="[AvaliacoesProporcao].[Ingredientes de Qualidade].[All]" dimensionUniqueName="[AvaliacoesProporcao]" displayFolder="" count="2" memberValueDatatype="5" unbalanced="0"/>
    <cacheHierarchy uniqueName="[AvaliacoesProporcao].[Ingredientes de Baixa Qualidade]" caption="Ingredientes de Baixa Qualidade" attribute="1" defaultMemberUniqueName="[AvaliacoesProporcao].[Ingredientes de Baixa Qualidade].[All]" allUniqueName="[AvaliacoesProporcao].[Ingredientes de Baixa Qualidade].[All]" dimensionUniqueName="[AvaliacoesProporcao]" displayFolder="" count="2" memberValueDatatype="5" unbalanced="0"/>
    <cacheHierarchy uniqueName="[AvaliacoesProporcao].[Pratos Apresentáveis]" caption="Pratos Apresentáveis" attribute="1" defaultMemberUniqueName="[AvaliacoesProporcao].[Pratos Apresentáveis].[All]" allUniqueName="[AvaliacoesProporcao].[Pratos Apresentáveis].[All]" dimensionUniqueName="[AvaliacoesProporcao]" displayFolder="" count="2" memberValueDatatype="5" unbalanced="0"/>
    <cacheHierarchy uniqueName="[AvaliacoesProporcao].[Má Apresentação dos Pratos]" caption="Má Apresentação dos Pratos" attribute="1" defaultMemberUniqueName="[AvaliacoesProporcao].[Má Apresentação dos Pratos].[All]" allUniqueName="[AvaliacoesProporcao].[Má Apresentação dos Pratos].[All]" dimensionUniqueName="[AvaliacoesProporcao]" displayFolder="" count="2" memberValueDatatype="5" unbalanced="0"/>
    <cacheHierarchy uniqueName="[AvaliacoesProporcao].[Atendimento Bom]" caption="Atendimento Bom" attribute="1" defaultMemberUniqueName="[AvaliacoesProporcao].[Atendimento Bom].[All]" allUniqueName="[AvaliacoesProporcao].[Atendimento Bom].[All]" dimensionUniqueName="[AvaliacoesProporcao]" displayFolder="" count="2" memberValueDatatype="5" unbalanced="0"/>
    <cacheHierarchy uniqueName="[AvaliacoesProporcao].[Atendimento Ruim]" caption="Atendimento Ruim" attribute="1" defaultMemberUniqueName="[AvaliacoesProporcao].[Atendimento Ruim].[All]" allUniqueName="[AvaliacoesProporcao].[Atendimento Ruim].[All]" dimensionUniqueName="[AvaliacoesProporcao]" displayFolder="" count="2" memberValueDatatype="5" unbalanced="0"/>
    <cacheHierarchy uniqueName="[AvaliacoesProporcao].[Ambiente Confortável]" caption="Ambiente Confortável" attribute="1" defaultMemberUniqueName="[AvaliacoesProporcao].[Ambiente Confortável].[All]" allUniqueName="[AvaliacoesProporcao].[Ambiente Confortável].[All]" dimensionUniqueName="[AvaliacoesProporcao]" displayFolder="" count="2" memberValueDatatype="5" unbalanced="0"/>
    <cacheHierarchy uniqueName="[AvaliacoesProporcao].[Ambiente Desconfortável]" caption="Ambiente Desconfortável" attribute="1" defaultMemberUniqueName="[AvaliacoesProporcao].[Ambiente Desconfortável].[All]" allUniqueName="[AvaliacoesProporcao].[Ambiente Desconfortável].[All]" dimensionUniqueName="[AvaliacoesProporcao]" displayFolder="" count="2" memberValueDatatype="5" unbalanced="0"/>
    <cacheHierarchy uniqueName="[AvaliacoesProporcao].[Bom Custo-Benefício]" caption="Bom Custo-Benefício" attribute="1" defaultMemberUniqueName="[AvaliacoesProporcao].[Bom Custo-Benefício].[All]" allUniqueName="[AvaliacoesProporcao].[Bom Custo-Benefício].[All]" dimensionUniqueName="[AvaliacoesProporcao]" displayFolder="" count="2" memberValueDatatype="5" unbalanced="0"/>
    <cacheHierarchy uniqueName="[AvaliacoesProporcao].[Preços Elevados]" caption="Preços Elevados" attribute="1" defaultMemberUniqueName="[AvaliacoesProporcao].[Preços Elevados].[All]" allUniqueName="[AvaliacoesProporcao].[Preços Elevados].[All]" dimensionUniqueName="[AvaliacoesProporcao]" displayFolder="" count="2" memberValueDatatype="5" unbalanced="0"/>
    <cacheHierarchy uniqueName="[AvaliacoesProporcao].[Recomendo]" caption="Recomendo" attribute="1" defaultMemberUniqueName="[AvaliacoesProporcao].[Recomendo].[All]" allUniqueName="[AvaliacoesProporcao].[Recomendo].[All]" dimensionUniqueName="[AvaliacoesProporcao]" displayFolder="" count="2" memberValueDatatype="5" unbalanced="0"/>
    <cacheHierarchy uniqueName="[AvaliacoesProporcao].[Não Recomendo]" caption="Não Recomendo" attribute="1" defaultMemberUniqueName="[AvaliacoesProporcao].[Não Recomendo].[All]" allUniqueName="[AvaliacoesProporcao].[Não Recomendo].[All]" dimensionUniqueName="[AvaliacoesProporcao]" displayFolder="" count="2" memberValueDatatype="5" unbalanced="0"/>
    <cacheHierarchy uniqueName="[AvaliacoesProporcao].[Voltaria]" caption="Voltaria" attribute="1" defaultMemberUniqueName="[AvaliacoesProporcao].[Voltaria].[All]" allUniqueName="[AvaliacoesProporcao].[Voltaria].[All]" dimensionUniqueName="[AvaliacoesProporcao]" displayFolder="" count="2" memberValueDatatype="5" unbalanced="0"/>
    <cacheHierarchy uniqueName="[AvaliacoesProporcao].[Não Voltaria]" caption="Não Voltaria" attribute="1" defaultMemberUniqueName="[AvaliacoesProporcao].[Não Voltaria].[All]" allUniqueName="[AvaliacoesProporcao].[Não Voltaria].[All]" dimensionUniqueName="[AvaliacoesProporcao]" displayFolder="" count="2" memberValueDatatype="5" unbalanced="0"/>
    <cacheHierarchy uniqueName="[AvaliacoesProporcao].[Outros Positivos]" caption="Outros Positivos" attribute="1" defaultMemberUniqueName="[AvaliacoesProporcao].[Outros Positivos].[All]" allUniqueName="[AvaliacoesProporcao].[Outros Positivos].[All]" dimensionUniqueName="[AvaliacoesProporcao]" displayFolder="" count="2" memberValueDatatype="5" unbalanced="0"/>
    <cacheHierarchy uniqueName="[AvaliacoesProporcao].[Outros Negativos]" caption="Outros Negativos" attribute="1" defaultMemberUniqueName="[AvaliacoesProporcao].[Outros Negativos].[All]" allUniqueName="[AvaliacoesProporcao].[Outros Negativos].[All]" dimensionUniqueName="[AvaliacoesProporcao]" displayFolder="" count="2" memberValueDatatype="5" unbalanced="0"/>
    <cacheHierarchy uniqueName="[IntervaloEstrelas].[IdRestaurante]" caption="IdRestaurante" attribute="1" defaultMemberUniqueName="[IntervaloEstrelas].[IdRestaurante].[All]" allUniqueName="[IntervaloEstrelas].[IdRestaurante].[All]" dimensionUniqueName="[IntervaloEstrelas]" displayFolder="" count="2" memberValueDatatype="20" unbalanced="0"/>
    <cacheHierarchy uniqueName="[IntervaloEstrelas].[Estrelas]" caption="Estrelas" attribute="1" defaultMemberUniqueName="[IntervaloEstrelas].[Estrelas].[All]" allUniqueName="[IntervaloEstrelas].[Estrelas].[All]" dimensionUniqueName="[IntervaloEstrelas]" displayFolder="" count="2" memberValueDatatype="130" unbalanced="0"/>
    <cacheHierarchy uniqueName="[Rest_satisfacao].[IdRestaurante]" caption="IdRestaurante" attribute="1" defaultMemberUniqueName="[Rest_satisfacao].[IdRestaurante].[All]" allUniqueName="[Rest_satisfacao].[IdRestaurante].[All]" dimensionUniqueName="[Rest_satisfacao]" displayFolder="" count="2" memberValueDatatype="20" unbalanced="0"/>
    <cacheHierarchy uniqueName="[Rest_satisfacao].[Proporção]" caption="Proporção" attribute="1" defaultMemberUniqueName="[Rest_satisfacao].[Proporção].[All]" allUniqueName="[Rest_satisfacao].[Proporção].[All]" dimensionUniqueName="[Rest_satisfacao]" displayFolder="" count="2" memberValueDatatype="20" unbalanced="0"/>
    <cacheHierarchy uniqueName="[Rest_satisfacao].[Elogios]" caption="Elogios" attribute="1" defaultMemberUniqueName="[Rest_satisfacao].[Elogios].[All]" allUniqueName="[Rest_satisfacao].[Elogios].[All]" dimensionUniqueName="[Rest_satisfacao]" displayFolder="" count="2" memberValueDatatype="20" unbalanced="0"/>
    <cacheHierarchy uniqueName="[Rest_satisfacao].[Reclamações]" caption="Reclamações" attribute="1" defaultMemberUniqueName="[Rest_satisfacao].[Reclamações].[All]" allUniqueName="[Rest_satisfacao].[Reclamações].[All]" dimensionUniqueName="[Rest_satisfacao]" displayFolder="" count="2" memberValueDatatype="20" unbalanced="0"/>
    <cacheHierarchy uniqueName="[restaurantes].[IdRestaurante]" caption="IdRestaurante" attribute="1" defaultMemberUniqueName="[restaurantes].[IdRestaurante].[All]" allUniqueName="[restaurantes].[IdRestaurante].[All]" dimensionUniqueName="[restaurantes]" displayFolder="" count="2" memberValueDatatype="20" unbalanced="0"/>
    <cacheHierarchy uniqueName="[restaurantes].[Nome]" caption="Nome" attribute="1" defaultMemberUniqueName="[restaurantes].[Nome].[All]" allUniqueName="[restaurantes].[Nome].[All]" dimensionUniqueName="[restaurantes]" displayFolder="" count="2" memberValueDatatype="130" unbalanced="0"/>
    <cacheHierarchy uniqueName="[restaurantes].[Média de Estrelas]" caption="Média de Estrelas" attribute="1" defaultMemberUniqueName="[restaurantes].[Média de Estrelas].[All]" allUniqueName="[restaurantes].[Média de Estrelas].[All]" dimensionUniqueName="[restaurantes]" displayFolder="" count="2" memberValueDatatype="5" unbalanced="0"/>
    <cacheHierarchy uniqueName="[restaurantes].[Quantidade de Reviews]" caption="Quantidade de Reviews" attribute="1" defaultMemberUniqueName="[restaurantes].[Quantidade de Reviews].[All]" allUniqueName="[restaurantes].[Quantidade de Reviews].[All]" dimensionUniqueName="[restaurantes]" displayFolder="" count="2" memberValueDatatype="20" unbalanced="0"/>
    <cacheHierarchy uniqueName="[restaurantes].[Faixa de Preço]" caption="Faixa de Preço" attribute="1" defaultMemberUniqueName="[restaurantes].[Faixa de Preço].[All]" allUniqueName="[restaurantes].[Faixa de Preço].[All]" dimensionUniqueName="[restaurantes]" displayFolder="" count="2" memberValueDatatype="20" unbalanced="0"/>
    <cacheHierarchy uniqueName="[restaurantes].[Categoria]" caption="Categoria" attribute="1" defaultMemberUniqueName="[restaurantes].[Categoria].[All]" allUniqueName="[restaurantes].[Categoria].[All]" dimensionUniqueName="[restaurantes]" displayFolder="" count="2" memberValueDatatype="130" unbalanced="0">
      <fieldsUsage count="2">
        <fieldUsage x="-1"/>
        <fieldUsage x="0"/>
      </fieldsUsage>
    </cacheHierarchy>
    <cacheHierarchy uniqueName="[restaurantes].[Bairro]" caption="Bairro" attribute="1" defaultMemberUniqueName="[restaurantes].[Bairro].[All]" allUniqueName="[restaurantes].[Bairro].[All]" dimensionUniqueName="[restaurantes]" displayFolder="" count="2" memberValueDatatype="130" unbalanced="0"/>
    <cacheHierarchy uniqueName="[restaurantes].[Possui Reserva]" caption="Possui Reserva" attribute="1" defaultMemberUniqueName="[restaurantes].[Possui Reserva].[All]" allUniqueName="[restaurantes].[Possui Reserva].[All]" dimensionUniqueName="[restaurantes]" displayFolder="" count="2" memberValueDatatype="11" unbalanced="0">
      <fieldsUsage count="2">
        <fieldUsage x="-1"/>
        <fieldUsage x="3"/>
      </fieldsUsage>
    </cacheHierarchy>
    <cacheHierarchy uniqueName="[restaurantes].[Oferece Retirada]" caption="Oferece Retirada" attribute="1" defaultMemberUniqueName="[restaurantes].[Oferece Retirada].[All]" allUniqueName="[restaurantes].[Oferece Retirada].[All]" dimensionUniqueName="[restaurantes]" displayFolder="" count="2" memberValueDatatype="11" unbalanced="0"/>
    <cacheHierarchy uniqueName="[restaurantes].[Oferece Delivery]" caption="Oferece Delivery" attribute="1" defaultMemberUniqueName="[restaurantes].[Oferece Delivery].[All]" allUniqueName="[restaurantes].[Oferece Delivery].[All]" dimensionUniqueName="[restaurantes]" displayFolder="" count="2" memberValueDatatype="11" unbalanced="0"/>
    <cacheHierarchy uniqueName="[restaurantes].[Possui Muitas Opções Vegetarianas]" caption="Possui Muitas Opções Vegetarianas" attribute="1" defaultMemberUniqueName="[restaurantes].[Possui Muitas Opções Vegetarianas].[All]" allUniqueName="[restaurantes].[Possui Muitas Opções Vegetarianas].[All]" dimensionUniqueName="[restaurantes]" displayFolder="" count="2" memberValueDatatype="11" unbalanced="0"/>
    <cacheHierarchy uniqueName="[restaurantes].[Possui Opções Veganas]" caption="Possui Opções Veganas" attribute="1" defaultMemberUniqueName="[restaurantes].[Possui Opções Veganas].[All]" allUniqueName="[restaurantes].[Possui Opções Veganas].[All]" dimensionUniqueName="[restaurantes]" displayFolder="" count="2" memberValueDatatype="11" unbalanced="0"/>
    <cacheHierarchy uniqueName="[restaurantes].[Agilidade no Serviço]" caption="Agilidade no Serviço" attribute="1" defaultMemberUniqueName="[restaurantes].[Agilidade no Serviço].[All]" allUniqueName="[restaurantes].[Agilidade no Serviço].[All]" dimensionUniqueName="[restaurantes]" displayFolder="" count="2" memberValueDatatype="20" unbalanced="0"/>
    <cacheHierarchy uniqueName="[restaurantes].[Lentidão no Serviço]" caption="Lentidão no Serviço" attribute="1" defaultMemberUniqueName="[restaurantes].[Lentidão no Serviço].[All]" allUniqueName="[restaurantes].[Lentidão no Serviço].[All]" dimensionUniqueName="[restaurantes]" displayFolder="" count="2" memberValueDatatype="20" unbalanced="0"/>
    <cacheHierarchy uniqueName="[restaurantes].[Variedade de Opções]" caption="Variedade de Opções" attribute="1" defaultMemberUniqueName="[restaurantes].[Variedade de Opções].[All]" allUniqueName="[restaurantes].[Variedade de Opções].[All]" dimensionUniqueName="[restaurantes]" displayFolder="" count="2" memberValueDatatype="20" unbalanced="0"/>
    <cacheHierarchy uniqueName="[restaurantes].[Cardápio Limitado]" caption="Cardápio Limitado" attribute="1" defaultMemberUniqueName="[restaurantes].[Cardápio Limitado].[All]" allUniqueName="[restaurantes].[Cardápio Limitado].[All]" dimensionUniqueName="[restaurantes]" displayFolder="" count="2" memberValueDatatype="20" unbalanced="0"/>
    <cacheHierarchy uniqueName="[restaurantes].[Sabor Agradável]" caption="Sabor Agradável" attribute="1" defaultMemberUniqueName="[restaurantes].[Sabor Agradável].[All]" allUniqueName="[restaurantes].[Sabor Agradável].[All]" dimensionUniqueName="[restaurantes]" displayFolder="" count="2" memberValueDatatype="20" unbalanced="0"/>
    <cacheHierarchy uniqueName="[restaurantes].[Sabor Insatisfatório]" caption="Sabor Insatisfatório" attribute="1" defaultMemberUniqueName="[restaurantes].[Sabor Insatisfatório].[All]" allUniqueName="[restaurantes].[Sabor Insatisfatório].[All]" dimensionUniqueName="[restaurantes]" displayFolder="" count="2" memberValueDatatype="20" unbalanced="0"/>
    <cacheHierarchy uniqueName="[restaurantes].[Ingredientes de Qualidade]" caption="Ingredientes de Qualidade" attribute="1" defaultMemberUniqueName="[restaurantes].[Ingredientes de Qualidade].[All]" allUniqueName="[restaurantes].[Ingredientes de Qualidade].[All]" dimensionUniqueName="[restaurantes]" displayFolder="" count="2" memberValueDatatype="20" unbalanced="0"/>
    <cacheHierarchy uniqueName="[restaurantes].[Ingredientes de Baixa Qualidade]" caption="Ingredientes de Baixa Qualidade" attribute="1" defaultMemberUniqueName="[restaurantes].[Ingredientes de Baixa Qualidade].[All]" allUniqueName="[restaurantes].[Ingredientes de Baixa Qualidade].[All]" dimensionUniqueName="[restaurantes]" displayFolder="" count="2" memberValueDatatype="20" unbalanced="0"/>
    <cacheHierarchy uniqueName="[restaurantes].[Pratos Apresentáveis]" caption="Pratos Apresentáveis" attribute="1" defaultMemberUniqueName="[restaurantes].[Pratos Apresentáveis].[All]" allUniqueName="[restaurantes].[Pratos Apresentáveis].[All]" dimensionUniqueName="[restaurantes]" displayFolder="" count="2" memberValueDatatype="20" unbalanced="0"/>
    <cacheHierarchy uniqueName="[restaurantes].[Má Apresentação dos Pratos]" caption="Má Apresentação dos Pratos" attribute="1" defaultMemberUniqueName="[restaurantes].[Má Apresentação dos Pratos].[All]" allUniqueName="[restaurantes].[Má Apresentação dos Pratos].[All]" dimensionUniqueName="[restaurantes]" displayFolder="" count="2" memberValueDatatype="20" unbalanced="0"/>
    <cacheHierarchy uniqueName="[restaurantes].[Atendimento Bom]" caption="Atendimento Bom" attribute="1" defaultMemberUniqueName="[restaurantes].[Atendimento Bom].[All]" allUniqueName="[restaurantes].[Atendimento Bom].[All]" dimensionUniqueName="[restaurantes]" displayFolder="" count="2" memberValueDatatype="20" unbalanced="0"/>
    <cacheHierarchy uniqueName="[restaurantes].[Atendimento Ruim]" caption="Atendimento Ruim" attribute="1" defaultMemberUniqueName="[restaurantes].[Atendimento Ruim].[All]" allUniqueName="[restaurantes].[Atendimento Ruim].[All]" dimensionUniqueName="[restaurantes]" displayFolder="" count="2" memberValueDatatype="20" unbalanced="0"/>
    <cacheHierarchy uniqueName="[restaurantes].[Ambiente Confortável]" caption="Ambiente Confortável" attribute="1" defaultMemberUniqueName="[restaurantes].[Ambiente Confortável].[All]" allUniqueName="[restaurantes].[Ambiente Confortável].[All]" dimensionUniqueName="[restaurantes]" displayFolder="" count="2" memberValueDatatype="20" unbalanced="0"/>
    <cacheHierarchy uniqueName="[restaurantes].[Ambiente Desconfortável]" caption="Ambiente Desconfortável" attribute="1" defaultMemberUniqueName="[restaurantes].[Ambiente Desconfortável].[All]" allUniqueName="[restaurantes].[Ambiente Desconfortável].[All]" dimensionUniqueName="[restaurantes]" displayFolder="" count="2" memberValueDatatype="20" unbalanced="0"/>
    <cacheHierarchy uniqueName="[restaurantes].[Bom Custo-Benefício]" caption="Bom Custo-Benefício" attribute="1" defaultMemberUniqueName="[restaurantes].[Bom Custo-Benefício].[All]" allUniqueName="[restaurantes].[Bom Custo-Benefício].[All]" dimensionUniqueName="[restaurantes]" displayFolder="" count="2" memberValueDatatype="20" unbalanced="0"/>
    <cacheHierarchy uniqueName="[restaurantes].[Preços Elevados]" caption="Preços Elevados" attribute="1" defaultMemberUniqueName="[restaurantes].[Preços Elevados].[All]" allUniqueName="[restaurantes].[Preços Elevados].[All]" dimensionUniqueName="[restaurantes]" displayFolder="" count="2" memberValueDatatype="20" unbalanced="0"/>
    <cacheHierarchy uniqueName="[restaurantes].[Recomendo]" caption="Recomendo" attribute="1" defaultMemberUniqueName="[restaurantes].[Recomendo].[All]" allUniqueName="[restaurantes].[Recomendo].[All]" dimensionUniqueName="[restaurantes]" displayFolder="" count="2" memberValueDatatype="20" unbalanced="0"/>
    <cacheHierarchy uniqueName="[restaurantes].[Não Recomendo]" caption="Não Recomendo" attribute="1" defaultMemberUniqueName="[restaurantes].[Não Recomendo].[All]" allUniqueName="[restaurantes].[Não Recomendo].[All]" dimensionUniqueName="[restaurantes]" displayFolder="" count="2" memberValueDatatype="20" unbalanced="0"/>
    <cacheHierarchy uniqueName="[restaurantes].[Voltaria]" caption="Voltaria" attribute="1" defaultMemberUniqueName="[restaurantes].[Voltaria].[All]" allUniqueName="[restaurantes].[Voltaria].[All]" dimensionUniqueName="[restaurantes]" displayFolder="" count="2" memberValueDatatype="20" unbalanced="0"/>
    <cacheHierarchy uniqueName="[restaurantes].[Não Voltaria]" caption="Não Voltaria" attribute="1" defaultMemberUniqueName="[restaurantes].[Não Voltaria].[All]" allUniqueName="[restaurantes].[Não Voltaria].[All]" dimensionUniqueName="[restaurantes]" displayFolder="" count="2" memberValueDatatype="20" unbalanced="0"/>
    <cacheHierarchy uniqueName="[restaurantes].[Outros Positivos]" caption="Outros Positivos" attribute="1" defaultMemberUniqueName="[restaurantes].[Outros Positivos].[All]" allUniqueName="[restaurantes].[Outros Positivos].[All]" dimensionUniqueName="[restaurantes]" displayFolder="" count="2" memberValueDatatype="20" unbalanced="0"/>
    <cacheHierarchy uniqueName="[restaurantes].[Outros Negativos]" caption="Outros Negativos" attribute="1" defaultMemberUniqueName="[restaurantes].[Outros Negativos].[All]" allUniqueName="[restaurantes].[Outros Negativos].[All]" dimensionUniqueName="[restaurantes]" displayFolder="" count="2" memberValueDatatype="20" unbalanced="0"/>
    <cacheHierarchy uniqueName="[Measures].[__XL_Count restaurantes]" caption="__XL_Count restaurantes" measure="1" displayFolder="" measureGroup="restaurantes" count="0" hidden="1"/>
    <cacheHierarchy uniqueName="[Measures].[__XL_Count Rest_satisfacao]" caption="__XL_Count Rest_satisfacao" measure="1" displayFolder="" measureGroup="Rest_satisfacao" count="0" hidden="1"/>
    <cacheHierarchy uniqueName="[Measures].[__XL_Count AvaliacoesProporcao]" caption="__XL_Count AvaliacoesProporcao" measure="1" displayFolder="" measureGroup="AvaliacoesProporcao" count="0" hidden="1"/>
    <cacheHierarchy uniqueName="[Measures].[__XL_Count IntervaloEstrelas]" caption="__XL_Count IntervaloEstrelas" measure="1" displayFolder="" measureGroup="IntervaloEstrelas" count="0" hidden="1"/>
    <cacheHierarchy uniqueName="[Measures].[__Não há medidas definidas]" caption="__Não há medidas definidas" measure="1" displayFolder="" count="0" hidden="1"/>
    <cacheHierarchy uniqueName="[Measures].[Soma de Proporção]" caption="Som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édia de Proporção]" caption="Média de Proporção" measure="1" displayFolder="" measureGroup="Rest_satisfaca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IdRestaurante]" caption="Soma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Restaurante]" caption="Contagem de IdRestaurante" measure="1" displayFolder="" measureGroup="restaurant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Média de Estrelas]" caption="Som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édia de Média de Estrelas]" caption="Média de Média de Estrela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Quantidade de Reviews]" caption="Som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Média de Quantidade de Reviews]" caption="Média de Quantidade de Reviews" measure="1" displayFolder="" measureGroup="restaurant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a de Faixa de Preço]" caption="Som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agem de Categoria]" caption="Contagem de Categoria" measure="1" displayFolder="" measureGroup="restaurant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édia de Faixa de Preço]" caption="Média de Faixa de Preço" measure="1" displayFolder="" measureGroup="restaurant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a de Bom Custo-Benefício]" caption="Som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Média de Bom Custo-Benefício]" caption="Média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ntagem de Bom Custo-Benefício]" caption="Contagem de Bom Custo-Benefício" measure="1" displayFolder="" measureGroup="restaurante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oma de Agilidade no Serviço]" caption="Som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Lentidão no Serviço]" caption="Som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Agilidade no Serviço]" caption="Média de Agilidade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Lentidão no Serviço]" caption="Média de Lentidão no Serviç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Recomendo]" caption="Som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Não Recomendo]" caption="Som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Recomendo]" caption="Média de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Não Recomendo]" caption="Média de Não Recomen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Bom Custo-Benefício 2]" caption="Som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eços Elevados]" caption="Som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Bom Custo-Benefício 2]" caption="Média de Bom Custo-Benefício 2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Preços Elevados]" caption="Média de Preços Elevad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oltaria]" caption="Som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Não Voltaria]" caption="Som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édia de Voltaria]" caption="Média de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édia de Não Voltaria]" caption="Média de Não Voltaria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Preços Elevados 2]" caption="Som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Média de Preços Elevados 2]" caption="Média de Preços Elevados 2" measure="1" displayFolder="" measureGroup="restaurant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oma de Atendimento Ruim]" caption="Som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Atendimento Bom]" caption="Som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Ambiente Confortável]" caption="Som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Ambiente Desconfortável]" caption="Som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Atendimento Bom]" caption="Média de Atendimento Bo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Atendimento Ruim]" caption="Média de Atendimento Ruim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Ambiente Confortável]" caption="Média de Ambiente 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édia de Ambiente Desconfortável]" caption="Média de Ambiente Desconfort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Sabor Agradável]" caption="Som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Sabor Insatisfatório]" caption="Som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Ingredientes de Qualidade]" caption="Som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ngredientes de Baixa Qualidade]" caption="Som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Variedade de Opções]" caption="Soma de Variedade de Opçõe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Cardápio Limitado]" caption="Soma de Cardápio Limitad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Pratos Apresentáveis]" caption="Som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Má Apresentação dos Pratos]" caption="Som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Sabor Agradável]" caption="Média de Sabor Agradável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Sabor Insatisfatório]" caption="Média de Sabor Insatisfatório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Ingredientes de Qualidade]" caption="Média de Ingredientes de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Ingredientes de Baixa Qualidade]" caption="Média de Ingredientes de Baixa Qualidade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Variedade de Opções]" caption="Média de Variedade de Opções" measure="1" displayFolder="" measureGroup="AvaliacoesProporca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Cardápio Limitado]" caption="Média de Cardápio Limitado" measure="1" displayFolder="" measureGroup="AvaliacoesProporca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Pratos Apresentáveis]" caption="Média de Pratos Apresentávei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Má Apresentação dos Pratos]" caption="Média de Má Apresentação dos Pratos" measure="1" displayFolder="" measureGroup="AvaliacoesProporca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valiacoesProporcao" uniqueName="[AvaliacoesProporcao]" caption="AvaliacoesProporcao"/>
    <dimension name="IntervaloEstrelas" uniqueName="[IntervaloEstrelas]" caption="IntervaloEstrelas"/>
    <dimension measure="1" name="Measures" uniqueName="[Measures]" caption="Measures"/>
    <dimension name="Rest_satisfacao" uniqueName="[Rest_satisfacao]" caption="Rest_satisfacao"/>
    <dimension name="restaurantes" uniqueName="[restaurantes]" caption="restaurantes"/>
  </dimensions>
  <measureGroups count="4">
    <measureGroup name="AvaliacoesProporcao" caption="AvaliacoesProporcao"/>
    <measureGroup name="IntervaloEstrelas" caption="IntervaloEstrelas"/>
    <measureGroup name="Rest_satisfacao" caption="Rest_satisfacao"/>
    <measureGroup name="restaurantes" caption="restaurantes"/>
  </measureGroups>
  <maps count="7">
    <map measureGroup="0" dimension="0"/>
    <map measureGroup="0" dimension="4"/>
    <map measureGroup="1" dimension="1"/>
    <map measureGroup="1" dimension="4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FD38A-1ACF-42DB-A4A1-585069D55A20}" name="QtdRestPreco" cacheId="163" applyNumberFormats="0" applyBorderFormats="0" applyFontFormats="0" applyPatternFormats="0" applyAlignmentFormats="0" applyWidthHeightFormats="1" dataCaption="Valores" tag="be8c8284-b752-4760-b7a5-254e20b94fca" updatedVersion="8" minRefreshableVersion="3" useAutoFormatting="1" subtotalHiddenItems="1" itemPrintTitles="1" createdVersion="5" indent="0" outline="1" outlineData="1" multipleFieldFilters="0" chartFormat="6">
  <location ref="H23:I2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IdRestaurante" fld="0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Estrelas].[Estrelas].&amp;[3-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ntagem de IdRestauran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94EEF-6DA9-4135-98C8-A2928848BF4A}" name="CategoriaVariedade" cacheId="262" applyNumberFormats="0" applyBorderFormats="0" applyFontFormats="0" applyPatternFormats="0" applyAlignmentFormats="0" applyWidthHeightFormats="1" dataCaption="Valores" tag="01a3c5ab-0a21-49d2-9599-58691d4aca93" updatedVersion="8" minRefreshableVersion="3" useAutoFormatting="1" subtotalHiddenItems="1" itemPrintTitles="1" createdVersion="5" indent="0" outline="1" outlineData="1" multipleFieldFilters="0" chartFormat="7">
  <location ref="A33:C59" firstHeaderRow="0" firstDataRow="1" firstDataCol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Variedade de Opções" fld="1" subtotal="average" baseField="0" baseItem="0"/>
    <dataField name="Média de Cardápio Limitado" fld="2" subtotal="average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édia de Agilidade no Serviço"/>
    <pivotHierarchy dragToData="1" caption="Média de Lentidão no Serviç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édia de Variedade de Opções"/>
    <pivotHierarchy dragToData="1" caption="Média de Cardápio Limitad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  <x15:activeTabTopLevelEntity name="[AvaliacoesPropor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44803-9BDE-49E2-B3E4-F2B5091C78CC}" name="CategoriaProp" cacheId="268" applyNumberFormats="0" applyBorderFormats="0" applyFontFormats="0" applyPatternFormats="0" applyAlignmentFormats="0" applyWidthHeightFormats="1" dataCaption="Valores" tag="e1c8f7f3-0928-47c9-b3c4-0b25dcc86be2" updatedVersion="8" minRefreshableVersion="3" useAutoFormatting="1" subtotalHiddenItems="1" itemPrintTitles="1" createdVersion="5" indent="0" outline="1" outlineData="1" multipleFieldFilters="0" chartFormat="4">
  <location ref="E33:F59" firstHeaderRow="1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Média de Proporção" fld="1" subtotal="average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édia de Proporçã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  <x15:activeTabTopLevelEntity name="[Rest_satisf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26A2C-CD33-49C3-99D7-F1AF8DC38EF0}" name=" RestaurantesBairro" cacheId="73" applyNumberFormats="0" applyBorderFormats="0" applyFontFormats="0" applyPatternFormats="0" applyAlignmentFormats="0" applyWidthHeightFormats="1" dataCaption="Valores" tag="71431c59-45e8-4476-b58f-fa513689c396" updatedVersion="8" minRefreshableVersion="3" useAutoFormatting="1" subtotalHiddenItems="1" itemPrintTitles="1" createdVersion="5" indent="0" outline="1" outlineData="1" multipleFieldFilters="0" chartFormat="4">
  <location ref="H5:I18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IdRestaurante" fld="1" subtotal="count" baseField="0" baseItem="6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ntagem de IdRestaurant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8B76E-7D27-4547-91F9-454940C8BFCD}" name="CategoriaSabor" cacheId="271" applyNumberFormats="0" applyBorderFormats="0" applyFontFormats="0" applyPatternFormats="0" applyAlignmentFormats="0" applyWidthHeightFormats="1" dataCaption="Valores" tag="70977223-64b3-4090-9b95-9509f5e7afa5" updatedVersion="8" minRefreshableVersion="3" useAutoFormatting="1" itemPrintTitles="1" createdVersion="5" indent="0" outline="1" outlineData="1" multipleFieldFilters="0" chartFormat="2">
  <location ref="L33:N59" firstHeaderRow="0" firstDataRow="1" firstDataCol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Sabor Agradável" fld="1" subtotal="average" baseField="0" baseItem="0"/>
    <dataField name="Média de Sabor Insatisfatório" fld="2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édia de Sabor Agradável"/>
    <pivotHierarchy dragToData="1" caption="Média de Sabor Insatisfatório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  <x15:activeTabTopLevelEntity name="[AvaliacoesPropor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70F8E-EE0F-4EDF-A239-E937B690B258}" name="BairroSatifacao" cacheId="79" applyNumberFormats="0" applyBorderFormats="0" applyFontFormats="0" applyPatternFormats="0" applyAlignmentFormats="0" applyWidthHeightFormats="1" dataCaption="Valores" tag="5589b717-cb2f-4248-944e-c69ac3fb423e" updatedVersion="8" minRefreshableVersion="3" useAutoFormatting="1" subtotalHiddenItems="1" itemPrintTitles="1" createdVersion="5" indent="0" outline="1" outlineData="1" multipleFieldFilters="0" chartFormat="7">
  <location ref="E5:F18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édia de Proporção" fld="1" subtotal="average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édia de Proporçã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  <x15:activeTabTopLevelEntity name="[Rest_satisf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9B50D-B05F-4A49-94D2-8E5DF76A0479}" name="CategoriaPratos" cacheId="265" applyNumberFormats="0" applyBorderFormats="0" applyFontFormats="0" applyPatternFormats="0" applyAlignmentFormats="0" applyWidthHeightFormats="1" dataCaption="Valores" tag="1f7ad03a-6105-44ff-8312-e6baa8db5e10" updatedVersion="8" minRefreshableVersion="3" useAutoFormatting="1" subtotalHiddenItems="1" itemPrintTitles="1" createdVersion="5" indent="0" outline="1" outlineData="1" multipleFieldFilters="0" chartFormat="11">
  <location ref="H33:J59" firstHeaderRow="0" firstDataRow="1" firstDataCol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ratos Apresentáveis" fld="1" subtotal="average" baseField="0" baseItem="0"/>
    <dataField name="Média de Má Apresentação dos Pratos" fld="2" subtotal="average" baseField="0" baseItem="0"/>
  </dataField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édia de Atendimento Bom"/>
    <pivotHierarchy dragToData="1" caption="Média de Atendimento Ruim"/>
    <pivotHierarchy dragToData="1" caption="Média de Ambiente Confortável"/>
    <pivotHierarchy dragToData="1" caption="Média de Ambiente Desconfortáve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édia de Pratos Apresentáveis"/>
    <pivotHierarchy dragToData="1" caption="Média de Má Apresentação dos Pratos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valiacoesProporcao]"/>
        <x15:activeTabTopLevelEntity name="[restaura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489F0-4C30-42E8-8DDA-DD2AD91C67C6}" name="PrecoCustoBeneficio" cacheId="157" applyNumberFormats="0" applyBorderFormats="0" applyFontFormats="0" applyPatternFormats="0" applyAlignmentFormats="0" applyWidthHeightFormats="1" dataCaption="Valores" tag="c1644ff7-f07b-4836-a4e8-f467f5d3a4dd" updatedVersion="8" minRefreshableVersion="3" useAutoFormatting="1" subtotalHiddenItems="1" itemPrintTitles="1" createdVersion="5" indent="0" outline="1" outlineData="1" multipleFieldFilters="0" chartFormat="6">
  <location ref="D23:F28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Voltaria" fld="2" subtotal="average" baseField="0" baseItem="0"/>
    <dataField name="Média de Não Voltaria" fld="3" subtotal="average" baseField="0" baseItem="0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oma de Bom Custo-Benefício"/>
    <pivotHierarchy dragToData="1"/>
    <pivotHierarchy dragToData="1" caption="Média de Bom Custo-Benefício"/>
    <pivotHierarchy dragToData="1" caption="Média de Preços Elevados"/>
    <pivotHierarchy dragToData="1"/>
    <pivotHierarchy dragToData="1"/>
    <pivotHierarchy dragToData="1" caption="Média de Voltaria"/>
    <pivotHierarchy dragToData="1" caption="Média de Não Voltari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  <x15:activeTabTopLevelEntity name="[AvaliacoesProporcao]"/>
        <x15:activeTabTopLevelEntity name="[IntervaloEstrel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3F664-5783-4CE6-83D4-DDF6D21853DB}" name="PrecoEstrelas" cacheId="154" applyNumberFormats="0" applyBorderFormats="0" applyFontFormats="0" applyPatternFormats="0" applyAlignmentFormats="0" applyWidthHeightFormats="1" dataCaption="Valores" tag="ff87d74b-0ef1-4deb-a171-558bd3fba07f" updatedVersion="8" minRefreshableVersion="3" useAutoFormatting="1" subtotalHiddenItems="1" itemPrintTitles="1" createdVersion="5" indent="0" outline="1" outlineData="1" multipleFieldFilters="0" chartFormat="6">
  <location ref="A23:B28" firstHeaderRow="1" firstDataRow="1" firstDataCol="1"/>
  <pivotFields count="4">
    <pivotField axis="axisRow" allDrilled="1" subtotalTop="0" showAll="0" defaultSubtotal="0" defaultAttributeDrillState="1">
      <items count="4">
        <item x="1"/>
        <item x="2"/>
        <item x="0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Média de Estrelas" fld="1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Estrelas].[Estrelas].&amp;[3-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ntagem de IdRestaurante"/>
    <pivotHierarchy dragToData="1"/>
    <pivotHierarchy dragToData="1" caption="Média de Média de Estrel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9B969-4E36-426E-A491-AB9232472936}" name="PrecoRecomendacao" cacheId="160" applyNumberFormats="0" applyBorderFormats="0" applyFontFormats="0" applyPatternFormats="0" applyAlignmentFormats="0" applyWidthHeightFormats="1" dataCaption="Valores" tag="250ec2f8-dbad-4796-8c94-5cf224b78656" updatedVersion="8" minRefreshableVersion="3" useAutoFormatting="1" subtotalHiddenItems="1" itemPrintTitles="1" createdVersion="5" indent="0" outline="1" outlineData="1" multipleFieldFilters="0" chartFormat="7">
  <location ref="K23:M28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Recomendo" fld="2" subtotal="average" baseField="0" baseItem="0"/>
    <dataField name="Média de Não Recomendo" fld="3" subtotal="average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Estrelas].[Estrelas].&amp;[3-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édia de Agilidade no Serviço"/>
    <pivotHierarchy dragToData="1" caption="Média de Lentidão no Serviço"/>
    <pivotHierarchy dragToData="1" caption="Soma de Recomendo"/>
    <pivotHierarchy dragToData="1" caption="Soma de Não Recomendo"/>
    <pivotHierarchy dragToData="1" caption="Média de Recomendo"/>
    <pivotHierarchy dragToData="1" caption="Média de Não Recomend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  <x15:activeTabTopLevelEntity name="[AvaliacoesPropor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EB92E-E91D-4A97-9148-E08CA9548955}" name="BairroCustoB" cacheId="76" applyNumberFormats="0" applyBorderFormats="0" applyFontFormats="0" applyPatternFormats="0" applyAlignmentFormats="0" applyWidthHeightFormats="1" dataCaption="Valores" tag="500aa707-213c-426c-8c53-7a1bf9ab7d2b" updatedVersion="8" minRefreshableVersion="3" useAutoFormatting="1" subtotalHiddenItems="1" itemPrintTitles="1" createdVersion="5" indent="0" outline="1" outlineData="1" multipleFieldFilters="0" chartFormat="2">
  <location ref="K5:M18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Bom Custo-Benefício" fld="1" subtotal="average" baseField="0" baseItem="0"/>
    <dataField name="Média de Preços Elevados" fld="2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édia de Bom Custo-Benefício"/>
    <pivotHierarchy dragToData="1" caption="Média de Preços Eleva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  <x15:activeTabTopLevelEntity name="[AvaliacoesPropor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438E6-4DB0-4875-A501-6D4D426C48D3}" name="BairroAvaliacoes" cacheId="70" applyNumberFormats="0" applyBorderFormats="0" applyFontFormats="0" applyPatternFormats="0" applyAlignmentFormats="0" applyWidthHeightFormats="1" dataCaption="Valores" tag="ece9f651-77ec-41b3-925c-a42649b8d84b" updatedVersion="8" minRefreshableVersion="3" useAutoFormatting="1" subtotalHiddenItems="1" itemPrintTitles="1" createdVersion="5" indent="0" outline="1" outlineData="1" multipleFieldFilters="0" chartFormat="17">
  <location ref="A5:C18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Média de Estrelas" fld="1" subtotal="average" baseField="0" baseItem="0"/>
    <dataField name="Média de Quantidade de Reviews" fld="2" subtotal="average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ntagem de IdRestaurante"/>
    <pivotHierarchy dragToData="1"/>
    <pivotHierarchy dragToData="1" caption="Média de Média de Estrelas"/>
    <pivotHierarchy dragToData="1"/>
    <pivotHierarchy dragToData="1" caption="Média de Quantidade de Review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taura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4B5AAC0C-92A2-49E2-B576-EE39789999CC}" autoFormatId="16" applyNumberFormats="0" applyBorderFormats="0" applyFontFormats="0" applyPatternFormats="0" applyAlignmentFormats="0" applyWidthHeightFormats="0">
  <queryTableRefresh nextId="37">
    <queryTableFields count="34">
      <queryTableField id="1" name="IdRestaurante" tableColumnId="1"/>
      <queryTableField id="2" name="Nome" tableColumnId="2"/>
      <queryTableField id="3" name="Média de Estrelas" tableColumnId="3"/>
      <queryTableField id="4" name="Quantidade de Reviews" tableColumnId="4"/>
      <queryTableField id="5" name="Faixa de Preço" tableColumnId="5"/>
      <queryTableField id="6" name="Categoria" tableColumnId="6"/>
      <queryTableField id="7" name="Bairro" tableColumnId="7"/>
      <queryTableField id="8" name="Possui Reserva" tableColumnId="8"/>
      <queryTableField id="9" name="Oferece Retirada" tableColumnId="9"/>
      <queryTableField id="10" name="Oferece Delivery" tableColumnId="10"/>
      <queryTableField id="11" name="Possui Muitas Opções Vegetarianas" tableColumnId="11"/>
      <queryTableField id="12" name="Possui Opções Veganas" tableColumnId="12"/>
      <queryTableField id="13" name="Agilidade no Serviço" tableColumnId="13"/>
      <queryTableField id="14" name="Lentidão no Serviço" tableColumnId="14"/>
      <queryTableField id="15" name="Variedade de Opções" tableColumnId="15"/>
      <queryTableField id="16" name="Cardápio Limitado" tableColumnId="16"/>
      <queryTableField id="17" name="Sabor Agradável" tableColumnId="17"/>
      <queryTableField id="18" name="Sabor Insatisfatório" tableColumnId="18"/>
      <queryTableField id="19" name="Ingredientes de Qualidade" tableColumnId="19"/>
      <queryTableField id="20" name="Ingredientes de Baixa Qualidade" tableColumnId="20"/>
      <queryTableField id="21" name="Pratos Apresentáveis" tableColumnId="21"/>
      <queryTableField id="22" name="Má Apresentação dos Pratos" tableColumnId="22"/>
      <queryTableField id="23" name="Atendimento Bom" tableColumnId="23"/>
      <queryTableField id="24" name="Atendimento Ruim" tableColumnId="24"/>
      <queryTableField id="25" name="Ambiente Confortável" tableColumnId="25"/>
      <queryTableField id="26" name="Ambiente Desconfortável" tableColumnId="26"/>
      <queryTableField id="27" name="Bom Custo-Benefício" tableColumnId="27"/>
      <queryTableField id="28" name="Preços Elevados" tableColumnId="28"/>
      <queryTableField id="29" name="Recomendo" tableColumnId="29"/>
      <queryTableField id="30" name="Não Recomendo" tableColumnId="30"/>
      <queryTableField id="31" name="Voltaria" tableColumnId="31"/>
      <queryTableField id="32" name="Não Voltaria" tableColumnId="32"/>
      <queryTableField id="33" name="Outros Positivos" tableColumnId="33"/>
      <queryTableField id="34" name="Outros Negativos" tableColumnId="3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Preço" xr10:uid="{08C1AB1A-64B4-41FF-80FC-21DA3451DE89}" sourceName="[restaurantes].[Faixa de Preço]">
  <pivotTables>
    <pivotTable tabId="6" name="BairroSatifacao"/>
    <pivotTable tabId="6" name=" RestaurantesBairro"/>
    <pivotTable tabId="6" name="BairroAvaliacoes"/>
  </pivotTables>
  <data>
    <olap pivotCacheId="1176925073">
      <levels count="2">
        <level uniqueName="[restaurantes].[Faixa de Preço].[(All)]" sourceCaption="(All)" count="0"/>
        <level uniqueName="[restaurantes].[Faixa de Preço].[Faixa de Preço]" sourceCaption="Faixa de Preço" count="4">
          <ranges>
            <range startItem="0">
              <i n="[restaurantes].[Faixa de Preço].&amp;[2]" c="2"/>
              <i n="[restaurantes].[Faixa de Preço].&amp;[3]" c="3"/>
              <i n="[restaurantes].[Faixa de Preço].&amp;[4]" c="4"/>
              <i n="[restaurantes].[Faixa de Preço].&amp;[5]" c="5"/>
            </range>
          </ranges>
        </level>
      </levels>
      <selections count="1">
        <selection n="[restaurantes].[Faixa de Preç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irro" xr10:uid="{565AA96A-19B3-40B8-85A0-69F66DC51186}" sourceName="[restaurantes].[Bairro]">
  <pivotTables>
    <pivotTable tabId="6" name="PrecoCustoBeneficio"/>
    <pivotTable tabId="6" name="PrecoEstrelas"/>
    <pivotTable tabId="6" name="PrecoRecomendacao"/>
    <pivotTable tabId="6" name="QtdRestPreco"/>
  </pivotTables>
  <data>
    <olap pivotCacheId="111883449">
      <levels count="2">
        <level uniqueName="[restaurantes].[Bairro].[(All)]" sourceCaption="(All)" count="0"/>
        <level uniqueName="[restaurantes].[Bairro].[Bairro]" sourceCaption="Bairro" count="12">
          <ranges>
            <range startItem="0">
              <i n="[restaurantes].[Bairro].&amp;[Botafogo]" c="Botafogo"/>
              <i n="[restaurantes].[Bairro].&amp;[Copacabana]" c="Copacabana"/>
              <i n="[restaurantes].[Bairro].&amp;[Del Castilho]" c="Del Castilho"/>
              <i n="[restaurantes].[Bairro].&amp;[Desconhecido]" c="Desconhecido"/>
              <i n="[restaurantes].[Bairro].&amp;[Gávea]" c="Gávea"/>
              <i n="[restaurantes].[Bairro].&amp;[Ipanema]" c="Ipanema"/>
              <i n="[restaurantes].[Bairro].&amp;[Jardim Botânico]" c="Jardim Botânico"/>
              <i n="[restaurantes].[Bairro].&amp;[Lapa]" c="Lapa"/>
              <i n="[restaurantes].[Bairro].&amp;[Laranjeiras]" c="Laranjeiras"/>
              <i n="[restaurantes].[Bairro].&amp;[Leblon]" c="Leblon"/>
              <i n="[restaurantes].[Bairro].&amp;[Leme]" c="Leme"/>
              <i n="[restaurantes].[Bairro].&amp;[Santa Teresa]" c="Santa Teresa"/>
            </range>
          </ranges>
        </level>
      </levels>
      <selections count="1">
        <selection n="[restaurantes].[Bairr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ssui_Muitas_Opções_Vegetarianas" xr10:uid="{4C9C94A4-7BEB-41C9-AE28-260505F4DB8C}" sourceName="[restaurantes].[Possui Muitas Opções Vegetarianas]">
  <pivotTables>
    <pivotTable tabId="6" name="PrecoEstrelas"/>
    <pivotTable tabId="6" name="PrecoCustoBeneficio"/>
    <pivotTable tabId="6" name="PrecoRecomendacao"/>
    <pivotTable tabId="6" name="QtdRestPreco"/>
  </pivotTables>
  <data>
    <olap pivotCacheId="111883449">
      <levels count="2">
        <level uniqueName="[restaurantes].[Possui Muitas Opções Vegetarianas].[(All)]" sourceCaption="(All)" count="0"/>
        <level uniqueName="[restaurantes].[Possui Muitas Opções Vegetarianas].[Possui Muitas Opções Vegetarianas]" sourceCaption="Possui Muitas Opções Vegetarianas" count="2">
          <ranges>
            <range startItem="0">
              <i n="[restaurantes].[Possui Muitas Opções Vegetarianas].&amp;[False]" c="FALSO"/>
              <i n="[restaurantes].[Possui Muitas Opções Vegetarianas].&amp;[True]" c="VERDADEIRO"/>
            </range>
          </ranges>
        </level>
      </levels>
      <selections count="1">
        <selection n="[restaurantes].[Possui Muitas Opções Vegetariana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ssui_Opções_Veganas" xr10:uid="{C86E4DE3-8283-4114-9305-7D57480FE95A}" sourceName="[restaurantes].[Possui Opções Veganas]">
  <pivotTables>
    <pivotTable tabId="6" name="PrecoEstrelas"/>
    <pivotTable tabId="6" name="PrecoCustoBeneficio"/>
    <pivotTable tabId="6" name="PrecoRecomendacao"/>
    <pivotTable tabId="6" name="QtdRestPreco"/>
  </pivotTables>
  <data>
    <olap pivotCacheId="111883449">
      <levels count="2">
        <level uniqueName="[restaurantes].[Possui Opções Veganas].[(All)]" sourceCaption="(All)" count="0"/>
        <level uniqueName="[restaurantes].[Possui Opções Veganas].[Possui Opções Veganas]" sourceCaption="Possui Opções Veganas" count="2">
          <ranges>
            <range startItem="0">
              <i n="[restaurantes].[Possui Opções Veganas].&amp;[False]" c="FALSO"/>
              <i n="[restaurantes].[Possui Opções Veganas].&amp;[True]" c="VERDADEIRO"/>
            </range>
          </ranges>
        </level>
      </levels>
      <selections count="1">
        <selection n="[restaurantes].[Possui Opções Veganas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ferece_Delivery" xr10:uid="{D7D31BC5-0202-4DAB-A926-4C6982D56279}" sourceName="[restaurantes].[Oferece Delivery]">
  <pivotTables>
    <pivotTable tabId="6" name="BairroAvaliacoes"/>
    <pivotTable tabId="6" name=" RestaurantesBairro"/>
    <pivotTable tabId="6" name="BairroCustoB"/>
    <pivotTable tabId="6" name="BairroSatifacao"/>
  </pivotTables>
  <data>
    <olap pivotCacheId="1176925073">
      <levels count="2">
        <level uniqueName="[restaurantes].[Oferece Delivery].[(All)]" sourceCaption="(All)" count="0"/>
        <level uniqueName="[restaurantes].[Oferece Delivery].[Oferece Delivery]" sourceCaption="Oferece Delivery" count="2">
          <ranges>
            <range startItem="0">
              <i n="[restaurantes].[Oferece Delivery].&amp;[False]" c="FALSO"/>
              <i n="[restaurantes].[Oferece Delivery].&amp;[True]" c="VERDADEIRO"/>
            </range>
          </ranges>
        </level>
      </levels>
      <selections count="1">
        <selection n="[restaurantes].[Oferece Delivery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ferece_Retirada" xr10:uid="{A6043BB7-8209-4530-940E-A15AB9529D01}" sourceName="[restaurantes].[Oferece Retirada]">
  <pivotTables>
    <pivotTable tabId="6" name="BairroAvaliacoes"/>
    <pivotTable tabId="6" name=" RestaurantesBairro"/>
    <pivotTable tabId="6" name="BairroCustoB"/>
    <pivotTable tabId="6" name="BairroSatifacao"/>
  </pivotTables>
  <data>
    <olap pivotCacheId="1176925073">
      <levels count="2">
        <level uniqueName="[restaurantes].[Oferece Retirada].[(All)]" sourceCaption="(All)" count="0"/>
        <level uniqueName="[restaurantes].[Oferece Retirada].[Oferece Retirada]" sourceCaption="Oferece Retirada" count="2">
          <ranges>
            <range startItem="0">
              <i n="[restaurantes].[Oferece Retirada].&amp;[False]" c="FALSO"/>
              <i n="[restaurantes].[Oferece Retirada].&amp;[True]" c="VERDADEIRO"/>
            </range>
          </ranges>
        </level>
      </levels>
      <selections count="1">
        <selection n="[restaurantes].[Oferece Retirada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irro1" xr10:uid="{0CC52149-8F88-4207-A0C1-502B450F1F8C}" sourceName="[restaurantes].[Bairro]">
  <pivotTables>
    <pivotTable tabId="6" name="CategoriaVariedade"/>
    <pivotTable tabId="6" name="CategoriaPratos"/>
    <pivotTable tabId="6" name="CategoriaProp"/>
    <pivotTable tabId="6" name="CategoriaSabor"/>
  </pivotTables>
  <data>
    <olap pivotCacheId="111883449">
      <levels count="2">
        <level uniqueName="[restaurantes].[Bairro].[(All)]" sourceCaption="(All)" count="0"/>
        <level uniqueName="[restaurantes].[Bairro].[Bairro]" sourceCaption="Bairro" count="12">
          <ranges>
            <range startItem="0">
              <i n="[restaurantes].[Bairro].&amp;[Botafogo]" c="Botafogo"/>
              <i n="[restaurantes].[Bairro].&amp;[Copacabana]" c="Copacabana"/>
              <i n="[restaurantes].[Bairro].&amp;[Del Castilho]" c="Del Castilho"/>
              <i n="[restaurantes].[Bairro].&amp;[Desconhecido]" c="Desconhecido"/>
              <i n="[restaurantes].[Bairro].&amp;[Gávea]" c="Gávea"/>
              <i n="[restaurantes].[Bairro].&amp;[Ipanema]" c="Ipanema"/>
              <i n="[restaurantes].[Bairro].&amp;[Jardim Botânico]" c="Jardim Botânico"/>
              <i n="[restaurantes].[Bairro].&amp;[Lapa]" c="Lapa"/>
              <i n="[restaurantes].[Bairro].&amp;[Laranjeiras]" c="Laranjeiras"/>
              <i n="[restaurantes].[Bairro].&amp;[Leblon]" c="Leblon"/>
              <i n="[restaurantes].[Bairro].&amp;[Leme]" c="Leme"/>
              <i n="[restaurantes].[Bairro].&amp;[Santa Teresa]" c="Santa Teresa"/>
            </range>
          </ranges>
        </level>
      </levels>
      <selections count="1">
        <selection n="[restaurantes].[Bairro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Preço1" xr10:uid="{E3EE8ED5-2D2A-44A2-A400-0F43DD06A81B}" sourceName="[restaurantes].[Faixa de Preço]">
  <pivotTables>
    <pivotTable tabId="6" name="CategoriaVariedade"/>
    <pivotTable tabId="6" name="CategoriaPratos"/>
    <pivotTable tabId="6" name="CategoriaProp"/>
    <pivotTable tabId="6" name="CategoriaSabor"/>
  </pivotTables>
  <data>
    <olap pivotCacheId="111883449">
      <levels count="2">
        <level uniqueName="[restaurantes].[Faixa de Preço].[(All)]" sourceCaption="(All)" count="0"/>
        <level uniqueName="[restaurantes].[Faixa de Preço].[Faixa de Preço]" sourceCaption="Faixa de Preço" count="4">
          <ranges>
            <range startItem="0">
              <i n="[restaurantes].[Faixa de Preço].&amp;[2]" c="2"/>
              <i n="[restaurantes].[Faixa de Preço].&amp;[3]" c="3"/>
              <i n="[restaurantes].[Faixa de Preço].&amp;[4]" c="4"/>
              <i n="[restaurantes].[Faixa de Preço].&amp;[5]" c="5"/>
            </range>
          </ranges>
        </level>
      </levels>
      <selections count="1">
        <selection n="[restaurantes].[Faixa de Preço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ssui_Reserva" xr10:uid="{1442D0F9-D591-43C4-9484-2B395B06A10C}" sourceName="[restaurantes].[Possui Reserva]">
  <pivotTables>
    <pivotTable tabId="6" name="CategoriaVariedade"/>
    <pivotTable tabId="6" name="CategoriaPratos"/>
    <pivotTable tabId="6" name="CategoriaProp"/>
    <pivotTable tabId="6" name="CategoriaSabor"/>
  </pivotTables>
  <data>
    <olap pivotCacheId="111883449">
      <levels count="2">
        <level uniqueName="[restaurantes].[Possui Reserva].[(All)]" sourceCaption="(All)" count="0"/>
        <level uniqueName="[restaurantes].[Possui Reserva].[Possui Reserva]" sourceCaption="Possui Reserva" count="2">
          <ranges>
            <range startItem="0">
              <i n="[restaurantes].[Possui Reserva].&amp;[False]" c="FALSO"/>
              <i n="[restaurantes].[Possui Reserva].&amp;[True]" c="VERDADEIRO"/>
            </range>
          </ranges>
        </level>
      </levels>
      <selections count="1">
        <selection n="[restaurantes].[Possui Reserv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aixa de Preço" xr10:uid="{3EB9CB04-39F6-4684-BB5C-583043960212}" cache="SegmentaçãodeDados_Faixa_de_Preço" caption="Faixa de Preço" columnCount="2" level="1" rowHeight="234950"/>
  <slicer name="Oferece Delivery" xr10:uid="{92914953-ABB3-4611-AFDA-61DCE311D816}" cache="SegmentaçãodeDados_Oferece_Delivery" caption="Oferece Delivery" level="1" rowHeight="234950"/>
  <slicer name="Oferece Retirada" xr10:uid="{4DEB4CC6-AA0E-434B-8B2A-AC367FFC2C0D}" cache="SegmentaçãodeDados_Oferece_Retirada" caption="Oferece Retirada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irro" xr10:uid="{49DD37BB-D862-4404-8E56-D569F517A19D}" cache="SegmentaçãodeDados_Bairro" caption="Bairro" level="1" rowHeight="234950"/>
  <slicer name="Possui Muitas Opções Vegetarianas" xr10:uid="{C3AFE7A2-AED4-4BAE-84C2-FC9F66FDD651}" cache="SegmentaçãodeDados_Possui_Muitas_Opções_Vegetarianas" caption="Opções Vegetarianas" level="1" rowHeight="234950"/>
  <slicer name="Possui Opções Veganas" xr10:uid="{2E308BC7-1822-42A4-81A3-843FD59ACE3B}" cache="SegmentaçãodeDados_Possui_Opções_Veganas" caption="Opções Veganas" level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irro 1" xr10:uid="{B18FC447-D90D-4E17-8BAA-7EC3FCB5CADC}" cache="SegmentaçãodeDados_Bairro1" caption="Bairro" level="1" rowHeight="234950"/>
  <slicer name="Faixa de Preço 1" xr10:uid="{615619ED-E2C1-4191-BE2B-DD2F30AD738B}" cache="SegmentaçãodeDados_Faixa_de_Preço1" caption="Faixa de Preço" columnCount="2" level="1" rowHeight="234950"/>
  <slicer name="Possui Reserva" xr10:uid="{6FEC1082-99C1-4CFB-8524-DE8DBFA79832}" cache="SegmentaçãodeDados_Possui_Reserva" caption="Possui Reserva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E03EBF-97C6-4818-AAA0-8122730145BF}" name="restaurantes" displayName="restaurantes" ref="A1:AH49" tableType="queryTable" totalsRowShown="0">
  <autoFilter ref="A1:AH49" xr:uid="{B9E03EBF-97C6-4818-AAA0-8122730145BF}"/>
  <sortState xmlns:xlrd2="http://schemas.microsoft.com/office/spreadsheetml/2017/richdata2" ref="A2:AH49">
    <sortCondition ref="A1:A49"/>
  </sortState>
  <tableColumns count="34">
    <tableColumn id="1" xr3:uid="{973D2594-585A-4E96-83CB-BBF4322FF1F9}" uniqueName="1" name="IdRestaurante" queryTableFieldId="1"/>
    <tableColumn id="2" xr3:uid="{01385B69-AFFC-499F-B2DF-A130765A45EA}" uniqueName="2" name="Nome" queryTableFieldId="2" dataDxfId="28"/>
    <tableColumn id="3" xr3:uid="{D9775E22-B4B6-45D7-B14F-146D257631B3}" uniqueName="3" name="Média de Estrelas" queryTableFieldId="3"/>
    <tableColumn id="4" xr3:uid="{0911DDE2-4A68-44A4-80DE-9493092B1919}" uniqueName="4" name="Quantidade de Reviews" queryTableFieldId="4"/>
    <tableColumn id="5" xr3:uid="{15614CDD-2631-4591-A4FE-AE5B2B9F1690}" uniqueName="5" name="Faixa de Preço" queryTableFieldId="5"/>
    <tableColumn id="6" xr3:uid="{58A1B9A1-0BD0-42E3-951A-DE2E2005DE17}" uniqueName="6" name="Categoria" queryTableFieldId="6" dataDxfId="27"/>
    <tableColumn id="7" xr3:uid="{97913921-A46D-4B47-A406-822FCF88CAE1}" uniqueName="7" name="Bairro" queryTableFieldId="7" dataDxfId="26"/>
    <tableColumn id="8" xr3:uid="{C968F32B-32CF-4971-9A5D-F9D60EDE3640}" uniqueName="8" name="Possui Reserva" queryTableFieldId="8"/>
    <tableColumn id="9" xr3:uid="{216BFEAD-E15E-4E2C-B8F3-A66D9702BE0B}" uniqueName="9" name="Oferece Retirada" queryTableFieldId="9"/>
    <tableColumn id="10" xr3:uid="{CD45B031-128C-48F4-8E4B-06139B7A6A40}" uniqueName="10" name="Oferece Delivery" queryTableFieldId="10"/>
    <tableColumn id="11" xr3:uid="{1CC436C9-DDE3-46BB-B4A6-4444CBD0DB0D}" uniqueName="11" name="Possui Muitas Opções Vegetarianas" queryTableFieldId="11"/>
    <tableColumn id="12" xr3:uid="{BA28A088-E12E-4397-99DE-B72DA4CAB3D7}" uniqueName="12" name="Possui Opções Veganas" queryTableFieldId="12"/>
    <tableColumn id="13" xr3:uid="{779B6EFF-9DE8-4CFA-9E3C-2B9CA02D2998}" uniqueName="13" name="Agilidade no Serviço" queryTableFieldId="13"/>
    <tableColumn id="14" xr3:uid="{DA2A68BD-4BB5-4B10-A4E1-E68CF4E3376A}" uniqueName="14" name="Lentidão no Serviço" queryTableFieldId="14"/>
    <tableColumn id="15" xr3:uid="{66681B4C-7071-416F-93D4-04AEB977F9C6}" uniqueName="15" name="Variedade de Opções" queryTableFieldId="15"/>
    <tableColumn id="16" xr3:uid="{C1AFD750-AF45-4148-87C3-8CE5DF8425C5}" uniqueName="16" name="Cardápio Limitado" queryTableFieldId="16"/>
    <tableColumn id="17" xr3:uid="{FF698D23-1528-4DF4-BFCB-AF26D2A04C3E}" uniqueName="17" name="Sabor Agradável" queryTableFieldId="17"/>
    <tableColumn id="18" xr3:uid="{4E61825E-4546-4967-A678-FE7E150C43A2}" uniqueName="18" name="Sabor Insatisfatório" queryTableFieldId="18"/>
    <tableColumn id="19" xr3:uid="{FEE931DF-1572-4099-99F3-E5469E4B384A}" uniqueName="19" name="Ingredientes de Qualidade" queryTableFieldId="19"/>
    <tableColumn id="20" xr3:uid="{C19874C8-0E6D-4EA0-94D9-E8AEA88FCADC}" uniqueName="20" name="Ingredientes de Baixa Qualidade" queryTableFieldId="20"/>
    <tableColumn id="21" xr3:uid="{F5A593C6-E4E0-4C4E-AD52-DB2A3CF421F7}" uniqueName="21" name="Pratos Apresentáveis" queryTableFieldId="21"/>
    <tableColumn id="22" xr3:uid="{4CF7DF9A-9F46-4E3B-B5D9-838283EA4A92}" uniqueName="22" name="Má Apresentação dos Pratos" queryTableFieldId="22"/>
    <tableColumn id="23" xr3:uid="{44275703-42D6-4D04-85B6-BEA03738BF12}" uniqueName="23" name="Atendimento Bom" queryTableFieldId="23"/>
    <tableColumn id="24" xr3:uid="{8FF8D002-8890-4780-8D51-D20D6369CE5B}" uniqueName="24" name="Atendimento Ruim" queryTableFieldId="24"/>
    <tableColumn id="25" xr3:uid="{5DB3A7D9-D681-4D63-9373-E82DFC43C485}" uniqueName="25" name="Ambiente Confortável" queryTableFieldId="25"/>
    <tableColumn id="26" xr3:uid="{918EB58A-70D8-4AD2-9B55-14FC7BB7455D}" uniqueName="26" name="Ambiente Desconfortável" queryTableFieldId="26"/>
    <tableColumn id="27" xr3:uid="{D0CD20F9-34ED-4594-A2CC-8793C79DFB2F}" uniqueName="27" name="Bom Custo-Benefício" queryTableFieldId="27"/>
    <tableColumn id="28" xr3:uid="{B04121E8-29C4-4767-B4A8-66B11E3E3848}" uniqueName="28" name="Preços Elevados" queryTableFieldId="28"/>
    <tableColumn id="29" xr3:uid="{6F8618CC-BAA6-4170-9846-44084374A170}" uniqueName="29" name="Recomendo" queryTableFieldId="29"/>
    <tableColumn id="30" xr3:uid="{972BBF92-A536-4176-BA40-3E01100AB9E7}" uniqueName="30" name="Não Recomendo" queryTableFieldId="30"/>
    <tableColumn id="31" xr3:uid="{83A34F9A-D0FD-417D-B22A-2CE6B2616267}" uniqueName="31" name="Voltaria" queryTableFieldId="31"/>
    <tableColumn id="32" xr3:uid="{E3C038A0-BEE5-4329-9324-A1B42D7C4F30}" uniqueName="32" name="Não Voltaria" queryTableFieldId="32"/>
    <tableColumn id="33" xr3:uid="{15F1B06C-AB84-48AE-B994-C7CF651B5E35}" uniqueName="33" name="Outros Positivos" queryTableFieldId="33"/>
    <tableColumn id="34" xr3:uid="{DDA0A36A-9F95-4E56-8839-3B7A220EF467}" uniqueName="34" name="Outros Negativos" queryTableField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6F035-77CB-4F31-A716-09E8403D4CC0}" name="Rest_satisfacao" displayName="Rest_satisfacao" ref="A1:E48" totalsRowShown="0">
  <autoFilter ref="A1:E48" xr:uid="{7BF6F035-77CB-4F31-A716-09E8403D4CC0}"/>
  <sortState xmlns:xlrd2="http://schemas.microsoft.com/office/spreadsheetml/2017/richdata2" ref="A2:D48">
    <sortCondition ref="A1:A48"/>
  </sortState>
  <tableColumns count="5">
    <tableColumn id="1" xr3:uid="{6C10DAE3-5EDA-403A-B4CE-1D751FA36499}" name="IdRestaurante"/>
    <tableColumn id="4" xr3:uid="{E10F0542-F4FA-4309-AE14-38B6B7EFAB06}" name="Proporção" dataDxfId="25">
      <calculatedColumnFormula>Rest_satisfacao[[#This Row],[Elogios]]-Rest_satisfacao[[#This Row],[Reclamações]]</calculatedColumnFormula>
    </tableColumn>
    <tableColumn id="2" xr3:uid="{2DC2475E-E6E0-4FB9-B3BA-4E91342F709C}" name="Elogios" dataDxfId="24">
      <calculatedColumnFormula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calculatedColumnFormula>
    </tableColumn>
    <tableColumn id="3" xr3:uid="{8FBEFF8E-C4D8-42F0-8953-923D0A545E1C}" name="Reclamações" dataDxfId="23">
      <calculatedColumnFormula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calculatedColumnFormula>
    </tableColumn>
    <tableColumn id="7" xr3:uid="{9C15EC40-EE16-4879-9448-3219E9B54397}" name="Total" dataDxfId="22">
      <calculatedColumnFormula>Rest_satisfacao[[#This Row],[Elogios]]+Rest_satisfacao[[#This Row],[Reclamações]]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188359-7CCA-4288-9068-B258355A4C58}" name="AvaliacoesProporcao" displayName="AvaliacoesProporcao" ref="G1:AC48" totalsRowShown="0">
  <autoFilter ref="G1:AC48" xr:uid="{B9188359-7CCA-4288-9068-B258355A4C58}"/>
  <tableColumns count="23">
    <tableColumn id="1" xr3:uid="{AFA84242-0873-436A-8536-4D74CB71CEA2}" name="IdRestaurante"/>
    <tableColumn id="2" xr3:uid="{EE2CA71D-EB98-4941-9851-4A1F000DEF31}" name="Agilidade no Serviço" dataDxfId="21">
      <calculatedColumnFormula>((VLOOKUP(G2,restaurantes[#All],13,FALSE)/(VLOOKUP(G2,Rest_satisfacao[#All],5,FALSE)))*100)</calculatedColumnFormula>
    </tableColumn>
    <tableColumn id="3" xr3:uid="{E6901EDE-0DE4-4A6D-8DAE-C2F9D08A40C2}" name="Lentidão no Serviço" dataDxfId="20">
      <calculatedColumnFormula>((VLOOKUP(G2,restaurantes[#All],14,FALSE)/(VLOOKUP(G2,Rest_satisfacao[#All],5,FALSE)))*100)</calculatedColumnFormula>
    </tableColumn>
    <tableColumn id="4" xr3:uid="{0E533717-F970-46BA-A3A0-7C69014BB0D4}" name="Variedade de Opções" dataDxfId="19">
      <calculatedColumnFormula>((VLOOKUP(G2,restaurantes[#All],15,FALSE)/(VLOOKUP(G2,Rest_satisfacao[#All],5,FALSE)))*100)</calculatedColumnFormula>
    </tableColumn>
    <tableColumn id="5" xr3:uid="{5505AFB2-9298-4B09-9E09-85F2AE45BA59}" name="Cardápio Limitado" dataDxfId="18">
      <calculatedColumnFormula>((VLOOKUP(G2,restaurantes[#All],16,FALSE)/(VLOOKUP(G2,Rest_satisfacao[#All],5,FALSE)))*100)</calculatedColumnFormula>
    </tableColumn>
    <tableColumn id="6" xr3:uid="{03206E5A-1E72-4D80-A5FA-54F3916B3CED}" name="Sabor Agradável" dataDxfId="17">
      <calculatedColumnFormula>((VLOOKUP(G2,restaurantes[#All],17,FALSE)/(VLOOKUP(G2,Rest_satisfacao[#All],5,FALSE)))*100)</calculatedColumnFormula>
    </tableColumn>
    <tableColumn id="7" xr3:uid="{D016E4A0-C635-4D43-98E4-9B626C8513CC}" name="Sabor Insatisfatório" dataDxfId="16">
      <calculatedColumnFormula>((VLOOKUP(G2,restaurantes[#All],18,FALSE)/(VLOOKUP(G2,Rest_satisfacao[#All],5,FALSE)))*100)</calculatedColumnFormula>
    </tableColumn>
    <tableColumn id="8" xr3:uid="{2023EDE4-CEEB-4399-867B-15782C784312}" name="Ingredientes de Qualidade" dataDxfId="15">
      <calculatedColumnFormula>((VLOOKUP(G2,restaurantes[#All],19,FALSE)/(VLOOKUP(G2,Rest_satisfacao[#All],5,FALSE)))*100)</calculatedColumnFormula>
    </tableColumn>
    <tableColumn id="9" xr3:uid="{3ED2A748-61F5-4BE9-80E5-45EF58E49826}" name="Ingredientes de Baixa Qualidade" dataDxfId="14">
      <calculatedColumnFormula>((VLOOKUP(G2,restaurantes[#All],20,FALSE)/(VLOOKUP(G2,Rest_satisfacao[#All],5,FALSE)))*100)</calculatedColumnFormula>
    </tableColumn>
    <tableColumn id="10" xr3:uid="{5201E3F6-5436-4889-B4DE-0C4A860B2F0B}" name="Pratos Apresentáveis" dataDxfId="13">
      <calculatedColumnFormula>((VLOOKUP(G2,restaurantes[#All],21,FALSE)/(VLOOKUP(G2,Rest_satisfacao[#All],5,FALSE)))*100)</calculatedColumnFormula>
    </tableColumn>
    <tableColumn id="11" xr3:uid="{64D1ACF9-BDD2-4043-8ECE-C19FE22CACBB}" name="Má Apresentação dos Pratos" dataDxfId="12">
      <calculatedColumnFormula>((VLOOKUP(G2,restaurantes[#All],22,FALSE)/(VLOOKUP(G2,Rest_satisfacao[#All],5,FALSE)))*100)</calculatedColumnFormula>
    </tableColumn>
    <tableColumn id="12" xr3:uid="{F19EC103-09D3-43DE-9200-EFA828DEB1FA}" name="Atendimento Bom" dataDxfId="11">
      <calculatedColumnFormula>((VLOOKUP(G2,restaurantes[#All],23,FALSE)/(VLOOKUP(G2,Rest_satisfacao[#All],5,FALSE)))*100)</calculatedColumnFormula>
    </tableColumn>
    <tableColumn id="13" xr3:uid="{E1737695-92C3-4F0D-9576-554808BD1681}" name="Atendimento Ruim" dataDxfId="10">
      <calculatedColumnFormula>((VLOOKUP(G2,restaurantes[#All],24,FALSE)/(VLOOKUP(G2,Rest_satisfacao[#All],5,FALSE)))*100)</calculatedColumnFormula>
    </tableColumn>
    <tableColumn id="14" xr3:uid="{DA164FBB-F57E-4FEE-8C4C-D24AA8F9F5A1}" name="Ambiente Confortável" dataDxfId="9">
      <calculatedColumnFormula>((VLOOKUP(G2,restaurantes[#All],25,FALSE)/(VLOOKUP(G2,Rest_satisfacao[#All],5,FALSE)))*100)</calculatedColumnFormula>
    </tableColumn>
    <tableColumn id="15" xr3:uid="{56D4ACFB-542C-436B-8041-019741EE9050}" name="Ambiente Desconfortável" dataDxfId="8">
      <calculatedColumnFormula>((VLOOKUP(G2,restaurantes[#All],26,FALSE)/(VLOOKUP(G2,Rest_satisfacao[#All],5,FALSE)))*100)</calculatedColumnFormula>
    </tableColumn>
    <tableColumn id="16" xr3:uid="{A5543C65-FD57-4E32-B96F-CAB5AC37E5AE}" name="Bom Custo-Benefício" dataDxfId="7">
      <calculatedColumnFormula>((VLOOKUP(G2,restaurantes[#All],27,FALSE)/(VLOOKUP(G2,Rest_satisfacao[#All],5,FALSE)))*100)</calculatedColumnFormula>
    </tableColumn>
    <tableColumn id="17" xr3:uid="{B7C9E384-152B-4335-BBD6-774B517BAB50}" name="Preços Elevados" dataDxfId="6">
      <calculatedColumnFormula>((VLOOKUP(G2,restaurantes[#All],28,FALSE)/(VLOOKUP(G2,Rest_satisfacao[#All],5,FALSE)))*100)</calculatedColumnFormula>
    </tableColumn>
    <tableColumn id="18" xr3:uid="{291AB5BA-A47B-4B88-930D-BAF0D8E817EE}" name="Recomendo" dataDxfId="5">
      <calculatedColumnFormula>((VLOOKUP(G2,restaurantes[#All],29,FALSE)/(VLOOKUP(G2,Rest_satisfacao[#All],5,FALSE)))*100)</calculatedColumnFormula>
    </tableColumn>
    <tableColumn id="19" xr3:uid="{9AD09765-5B17-43FC-88C0-3571CAF94940}" name="Não Recomendo" dataDxfId="4">
      <calculatedColumnFormula>((VLOOKUP(G2,restaurantes[#All],30,FALSE)/(VLOOKUP(G2,Rest_satisfacao[#All],5,FALSE)))*100)</calculatedColumnFormula>
    </tableColumn>
    <tableColumn id="20" xr3:uid="{39216F97-DEA0-4D58-8015-AA8741E70563}" name="Voltaria" dataDxfId="3">
      <calculatedColumnFormula>((VLOOKUP(G2,restaurantes[#All],31,FALSE)/(VLOOKUP(G2,Rest_satisfacao[#All],5,FALSE)))*100)</calculatedColumnFormula>
    </tableColumn>
    <tableColumn id="21" xr3:uid="{F6DB1D47-E1BA-40C2-B4CB-BBC98B38F586}" name="Não Voltaria" dataDxfId="2">
      <calculatedColumnFormula>((VLOOKUP(G2,restaurantes[#All],32,FALSE)/(VLOOKUP(G2,Rest_satisfacao[#All],5,FALSE)))*100)</calculatedColumnFormula>
    </tableColumn>
    <tableColumn id="22" xr3:uid="{CD4D0E00-5D0E-4C55-9291-1F9A3A72CB39}" name="Outros Positivos" dataDxfId="1">
      <calculatedColumnFormula>((VLOOKUP(G2,restaurantes[#All],33,FALSE)/(VLOOKUP(G2,Rest_satisfacao[#All],5,FALSE)))*100)</calculatedColumnFormula>
    </tableColumn>
    <tableColumn id="23" xr3:uid="{6C2D7750-5BD8-4AD9-B095-8001964895BF}" name="Outros Negativos" dataDxfId="0">
      <calculatedColumnFormula>((VLOOKUP(G2,restaurantes[#All],34,FALSE)/(VLOOKUP(G2,Rest_satisfacao[#All],5,FALSE)))*100)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0C6F-2299-4211-9E9A-0064920CC21F}">
  <dimension ref="A1:AH49"/>
  <sheetViews>
    <sheetView zoomScale="88" zoomScaleNormal="115" workbookViewId="0">
      <selection activeCell="K1" sqref="K1"/>
    </sheetView>
  </sheetViews>
  <sheetFormatPr defaultRowHeight="14.4" x14ac:dyDescent="0.3"/>
  <cols>
    <col min="1" max="1" width="16.33203125" bestFit="1" customWidth="1"/>
    <col min="2" max="2" width="26.44140625" bestFit="1" customWidth="1"/>
    <col min="3" max="3" width="19.44140625" bestFit="1" customWidth="1"/>
    <col min="4" max="4" width="25" bestFit="1" customWidth="1"/>
    <col min="5" max="5" width="16.44140625" bestFit="1" customWidth="1"/>
    <col min="6" max="6" width="18.44140625" bestFit="1" customWidth="1"/>
    <col min="7" max="7" width="15.6640625" bestFit="1" customWidth="1"/>
    <col min="8" max="8" width="16.6640625" bestFit="1" customWidth="1"/>
    <col min="9" max="9" width="19" bestFit="1" customWidth="1"/>
    <col min="10" max="10" width="18.88671875" bestFit="1" customWidth="1"/>
    <col min="11" max="11" width="35.44140625" bestFit="1" customWidth="1"/>
    <col min="12" max="12" width="24.33203125" bestFit="1" customWidth="1"/>
    <col min="13" max="13" width="21.5546875" bestFit="1" customWidth="1"/>
    <col min="14" max="14" width="21.33203125" bestFit="1" customWidth="1"/>
    <col min="15" max="15" width="22.88671875" bestFit="1" customWidth="1"/>
    <col min="16" max="16" width="20" bestFit="1" customWidth="1"/>
    <col min="17" max="17" width="18.109375" bestFit="1" customWidth="1"/>
    <col min="18" max="18" width="20.88671875" bestFit="1" customWidth="1"/>
    <col min="19" max="19" width="27.5546875" bestFit="1" customWidth="1"/>
    <col min="20" max="20" width="32.6640625" bestFit="1" customWidth="1"/>
    <col min="21" max="21" width="22.88671875" bestFit="1" customWidth="1"/>
    <col min="22" max="22" width="29.44140625" bestFit="1" customWidth="1"/>
    <col min="23" max="23" width="20.44140625" bestFit="1" customWidth="1"/>
    <col min="24" max="24" width="20.88671875" bestFit="1" customWidth="1"/>
    <col min="25" max="25" width="23.88671875" bestFit="1" customWidth="1"/>
    <col min="26" max="26" width="27" bestFit="1" customWidth="1"/>
    <col min="27" max="27" width="22.44140625" bestFit="1" customWidth="1"/>
    <col min="28" max="28" width="17.88671875" bestFit="1" customWidth="1"/>
    <col min="29" max="29" width="14.33203125" bestFit="1" customWidth="1"/>
    <col min="30" max="30" width="18.44140625" bestFit="1" customWidth="1"/>
    <col min="31" max="31" width="10.6640625" bestFit="1" customWidth="1"/>
    <col min="32" max="32" width="14.6640625" bestFit="1" customWidth="1"/>
    <col min="33" max="33" width="18.33203125" bestFit="1" customWidth="1"/>
    <col min="34" max="34" width="19.33203125" bestFit="1" customWidth="1"/>
  </cols>
  <sheetData>
    <row r="1" spans="1:34" x14ac:dyDescent="0.3">
      <c r="A1" t="s">
        <v>12</v>
      </c>
      <c r="B1" t="s">
        <v>0</v>
      </c>
      <c r="C1" t="s">
        <v>1</v>
      </c>
      <c r="D1" t="s">
        <v>2</v>
      </c>
      <c r="E1" t="s">
        <v>13</v>
      </c>
      <c r="F1" t="s">
        <v>14</v>
      </c>
      <c r="G1" t="s">
        <v>15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8</v>
      </c>
      <c r="AD1" t="s">
        <v>9</v>
      </c>
      <c r="AE1" t="s">
        <v>32</v>
      </c>
      <c r="AF1" t="s">
        <v>33</v>
      </c>
      <c r="AG1" t="s">
        <v>34</v>
      </c>
      <c r="AH1" t="s">
        <v>35</v>
      </c>
    </row>
    <row r="2" spans="1:34" x14ac:dyDescent="0.3">
      <c r="A2">
        <v>0</v>
      </c>
      <c r="B2" t="s">
        <v>36</v>
      </c>
      <c r="C2">
        <v>4.3</v>
      </c>
      <c r="D2">
        <v>162</v>
      </c>
      <c r="E2">
        <v>5</v>
      </c>
      <c r="F2" t="s">
        <v>51</v>
      </c>
      <c r="G2" t="s">
        <v>37</v>
      </c>
      <c r="H2" t="b">
        <v>1</v>
      </c>
      <c r="I2" t="b">
        <v>0</v>
      </c>
      <c r="J2" t="b">
        <v>0</v>
      </c>
      <c r="K2" t="b">
        <v>1</v>
      </c>
      <c r="L2" t="b">
        <v>0</v>
      </c>
      <c r="M2">
        <v>3</v>
      </c>
      <c r="N2">
        <v>29</v>
      </c>
      <c r="O2">
        <v>38</v>
      </c>
      <c r="P2">
        <v>15</v>
      </c>
      <c r="Q2">
        <v>14</v>
      </c>
      <c r="R2">
        <v>35</v>
      </c>
      <c r="S2">
        <v>18</v>
      </c>
      <c r="T2">
        <v>24</v>
      </c>
      <c r="U2">
        <v>37</v>
      </c>
      <c r="V2">
        <v>29</v>
      </c>
      <c r="W2">
        <v>11</v>
      </c>
      <c r="X2">
        <v>1</v>
      </c>
      <c r="Y2">
        <v>0</v>
      </c>
      <c r="Z2">
        <v>5</v>
      </c>
      <c r="AA2">
        <v>0</v>
      </c>
      <c r="AB2">
        <v>0</v>
      </c>
      <c r="AC2">
        <v>3</v>
      </c>
      <c r="AD2">
        <v>4</v>
      </c>
      <c r="AE2">
        <v>4</v>
      </c>
      <c r="AF2">
        <v>3</v>
      </c>
      <c r="AG2">
        <v>3</v>
      </c>
      <c r="AH2">
        <v>3</v>
      </c>
    </row>
    <row r="3" spans="1:34" x14ac:dyDescent="0.3">
      <c r="A3">
        <v>1</v>
      </c>
      <c r="B3" t="s">
        <v>73</v>
      </c>
      <c r="C3">
        <v>4.2</v>
      </c>
      <c r="D3">
        <v>157</v>
      </c>
      <c r="E3">
        <v>3</v>
      </c>
      <c r="F3" t="s">
        <v>74</v>
      </c>
      <c r="G3" t="s">
        <v>75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>
        <v>4</v>
      </c>
      <c r="N3">
        <v>17</v>
      </c>
      <c r="O3">
        <v>32</v>
      </c>
      <c r="P3">
        <v>3</v>
      </c>
      <c r="Q3">
        <v>18</v>
      </c>
      <c r="R3">
        <v>23</v>
      </c>
      <c r="S3">
        <v>43</v>
      </c>
      <c r="T3">
        <v>17</v>
      </c>
      <c r="U3">
        <v>38</v>
      </c>
      <c r="V3">
        <v>34</v>
      </c>
      <c r="W3">
        <v>11</v>
      </c>
      <c r="X3">
        <v>5</v>
      </c>
      <c r="Y3">
        <v>4</v>
      </c>
      <c r="Z3">
        <v>9</v>
      </c>
      <c r="AA3">
        <v>0</v>
      </c>
      <c r="AB3">
        <v>2</v>
      </c>
      <c r="AC3">
        <v>6</v>
      </c>
      <c r="AD3">
        <v>3</v>
      </c>
      <c r="AE3">
        <v>6</v>
      </c>
      <c r="AF3">
        <v>8</v>
      </c>
      <c r="AG3">
        <v>8</v>
      </c>
      <c r="AH3">
        <v>3</v>
      </c>
    </row>
    <row r="4" spans="1:34" x14ac:dyDescent="0.3">
      <c r="A4">
        <v>2</v>
      </c>
      <c r="B4" t="s">
        <v>38</v>
      </c>
      <c r="C4">
        <v>4.3</v>
      </c>
      <c r="D4">
        <v>147</v>
      </c>
      <c r="E4">
        <v>4</v>
      </c>
      <c r="F4" t="s">
        <v>39</v>
      </c>
      <c r="G4" t="s">
        <v>40</v>
      </c>
      <c r="H4" t="b">
        <v>1</v>
      </c>
      <c r="I4" t="b">
        <v>0</v>
      </c>
      <c r="J4" t="b">
        <v>0</v>
      </c>
      <c r="K4" t="b">
        <v>0</v>
      </c>
      <c r="L4" t="b">
        <v>1</v>
      </c>
      <c r="M4">
        <v>7</v>
      </c>
      <c r="N4">
        <v>11</v>
      </c>
      <c r="O4">
        <v>45</v>
      </c>
      <c r="P4">
        <v>10</v>
      </c>
      <c r="Q4">
        <v>29</v>
      </c>
      <c r="R4">
        <v>29</v>
      </c>
      <c r="S4">
        <v>45</v>
      </c>
      <c r="T4">
        <v>30</v>
      </c>
      <c r="U4">
        <v>50</v>
      </c>
      <c r="V4">
        <v>42</v>
      </c>
      <c r="W4">
        <v>12</v>
      </c>
      <c r="X4">
        <v>6</v>
      </c>
      <c r="Y4">
        <v>2</v>
      </c>
      <c r="Z4">
        <v>8</v>
      </c>
      <c r="AA4">
        <v>0</v>
      </c>
      <c r="AB4">
        <v>2</v>
      </c>
      <c r="AC4">
        <v>7</v>
      </c>
      <c r="AD4">
        <v>2</v>
      </c>
      <c r="AE4">
        <v>8</v>
      </c>
      <c r="AF4">
        <v>4</v>
      </c>
      <c r="AG4">
        <v>4</v>
      </c>
      <c r="AH4">
        <v>2</v>
      </c>
    </row>
    <row r="5" spans="1:34" x14ac:dyDescent="0.3">
      <c r="A5">
        <v>3</v>
      </c>
      <c r="B5" t="s">
        <v>41</v>
      </c>
      <c r="C5">
        <v>3.9</v>
      </c>
      <c r="D5">
        <v>128</v>
      </c>
      <c r="E5">
        <v>3</v>
      </c>
      <c r="F5" t="s">
        <v>39</v>
      </c>
      <c r="G5" t="s">
        <v>76</v>
      </c>
      <c r="H5" t="b">
        <v>1</v>
      </c>
      <c r="I5" t="b">
        <v>0</v>
      </c>
      <c r="J5" t="b">
        <v>0</v>
      </c>
      <c r="K5" t="b">
        <v>0</v>
      </c>
      <c r="L5" t="b">
        <v>0</v>
      </c>
      <c r="M5">
        <v>2</v>
      </c>
      <c r="N5">
        <v>11</v>
      </c>
      <c r="O5">
        <v>41</v>
      </c>
      <c r="P5">
        <v>8</v>
      </c>
      <c r="Q5">
        <v>25</v>
      </c>
      <c r="R5">
        <v>32</v>
      </c>
      <c r="S5">
        <v>24</v>
      </c>
      <c r="T5">
        <v>28</v>
      </c>
      <c r="U5">
        <v>40</v>
      </c>
      <c r="V5">
        <v>40</v>
      </c>
      <c r="W5">
        <v>11</v>
      </c>
      <c r="X5">
        <v>0</v>
      </c>
      <c r="Y5">
        <v>1</v>
      </c>
      <c r="Z5">
        <v>7</v>
      </c>
      <c r="AA5">
        <v>1</v>
      </c>
      <c r="AB5">
        <v>0</v>
      </c>
      <c r="AC5">
        <v>6</v>
      </c>
      <c r="AD5">
        <v>4</v>
      </c>
      <c r="AE5">
        <v>2</v>
      </c>
      <c r="AF5">
        <v>4</v>
      </c>
      <c r="AG5">
        <v>2</v>
      </c>
      <c r="AH5">
        <v>5</v>
      </c>
    </row>
    <row r="6" spans="1:34" x14ac:dyDescent="0.3">
      <c r="A6">
        <v>4</v>
      </c>
      <c r="B6" t="s">
        <v>42</v>
      </c>
      <c r="C6">
        <v>4</v>
      </c>
      <c r="D6">
        <v>126</v>
      </c>
      <c r="E6">
        <v>5</v>
      </c>
      <c r="F6" t="s">
        <v>77</v>
      </c>
      <c r="G6" t="s">
        <v>37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v>7</v>
      </c>
      <c r="N6">
        <v>30</v>
      </c>
      <c r="O6">
        <v>37</v>
      </c>
      <c r="P6">
        <v>11</v>
      </c>
      <c r="Q6">
        <v>22</v>
      </c>
      <c r="R6">
        <v>39</v>
      </c>
      <c r="S6">
        <v>40</v>
      </c>
      <c r="T6">
        <v>26</v>
      </c>
      <c r="U6">
        <v>43</v>
      </c>
      <c r="V6">
        <v>40</v>
      </c>
      <c r="W6">
        <v>12</v>
      </c>
      <c r="X6">
        <v>2</v>
      </c>
      <c r="Y6">
        <v>2</v>
      </c>
      <c r="Z6">
        <v>10</v>
      </c>
      <c r="AA6">
        <v>2</v>
      </c>
      <c r="AB6">
        <v>0</v>
      </c>
      <c r="AC6">
        <v>9</v>
      </c>
      <c r="AD6">
        <v>4</v>
      </c>
      <c r="AE6">
        <v>15</v>
      </c>
      <c r="AF6">
        <v>10</v>
      </c>
      <c r="AG6">
        <v>8</v>
      </c>
      <c r="AH6">
        <v>6</v>
      </c>
    </row>
    <row r="7" spans="1:34" x14ac:dyDescent="0.3">
      <c r="A7">
        <v>5</v>
      </c>
      <c r="B7" t="s">
        <v>43</v>
      </c>
      <c r="C7">
        <v>4.2</v>
      </c>
      <c r="D7">
        <v>124</v>
      </c>
      <c r="E7">
        <v>4</v>
      </c>
      <c r="F7" t="s">
        <v>44</v>
      </c>
      <c r="G7" t="s">
        <v>45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>
        <v>7</v>
      </c>
      <c r="N7">
        <v>20</v>
      </c>
      <c r="O7">
        <v>49</v>
      </c>
      <c r="P7">
        <v>16</v>
      </c>
      <c r="Q7">
        <v>30</v>
      </c>
      <c r="R7">
        <v>35</v>
      </c>
      <c r="S7">
        <v>42</v>
      </c>
      <c r="T7">
        <v>18</v>
      </c>
      <c r="U7">
        <v>50</v>
      </c>
      <c r="V7">
        <v>40</v>
      </c>
      <c r="W7">
        <v>14</v>
      </c>
      <c r="X7">
        <v>3</v>
      </c>
      <c r="Y7">
        <v>0</v>
      </c>
      <c r="Z7">
        <v>7</v>
      </c>
      <c r="AA7">
        <v>2</v>
      </c>
      <c r="AB7">
        <v>1</v>
      </c>
      <c r="AC7">
        <v>5</v>
      </c>
      <c r="AD7">
        <v>1</v>
      </c>
      <c r="AE7">
        <v>8</v>
      </c>
      <c r="AF7">
        <v>5</v>
      </c>
      <c r="AG7">
        <v>5</v>
      </c>
      <c r="AH7">
        <v>2</v>
      </c>
    </row>
    <row r="8" spans="1:34" x14ac:dyDescent="0.3">
      <c r="A8">
        <v>6</v>
      </c>
      <c r="B8" t="s">
        <v>46</v>
      </c>
      <c r="C8">
        <v>4.4000000000000004</v>
      </c>
      <c r="D8">
        <v>115</v>
      </c>
      <c r="E8">
        <v>3</v>
      </c>
      <c r="F8" t="s">
        <v>39</v>
      </c>
      <c r="G8" t="s">
        <v>47</v>
      </c>
      <c r="H8" t="b">
        <v>0</v>
      </c>
      <c r="I8" t="b">
        <v>1</v>
      </c>
      <c r="J8" t="b">
        <v>0</v>
      </c>
      <c r="K8" t="b">
        <v>0</v>
      </c>
      <c r="L8" t="b">
        <v>0</v>
      </c>
      <c r="M8">
        <v>2</v>
      </c>
      <c r="N8">
        <v>5</v>
      </c>
      <c r="O8">
        <v>27</v>
      </c>
      <c r="P8">
        <v>6</v>
      </c>
      <c r="Q8">
        <v>14</v>
      </c>
      <c r="R8">
        <v>15</v>
      </c>
      <c r="S8">
        <v>27</v>
      </c>
      <c r="T8">
        <v>16</v>
      </c>
      <c r="U8">
        <v>33</v>
      </c>
      <c r="V8">
        <v>29</v>
      </c>
      <c r="W8">
        <v>12</v>
      </c>
      <c r="X8">
        <v>1</v>
      </c>
      <c r="Y8">
        <v>0</v>
      </c>
      <c r="Z8">
        <v>2</v>
      </c>
      <c r="AA8">
        <v>0</v>
      </c>
      <c r="AB8">
        <v>1</v>
      </c>
      <c r="AC8">
        <v>3</v>
      </c>
      <c r="AD8">
        <v>1</v>
      </c>
      <c r="AE8">
        <v>3</v>
      </c>
      <c r="AF8">
        <v>2</v>
      </c>
      <c r="AG8">
        <v>1</v>
      </c>
      <c r="AH8">
        <v>1</v>
      </c>
    </row>
    <row r="9" spans="1:34" x14ac:dyDescent="0.3">
      <c r="A9">
        <v>7</v>
      </c>
      <c r="B9" t="s">
        <v>48</v>
      </c>
      <c r="C9">
        <v>4.2</v>
      </c>
      <c r="D9">
        <v>106</v>
      </c>
      <c r="E9">
        <v>3</v>
      </c>
      <c r="F9" t="s">
        <v>49</v>
      </c>
      <c r="G9" t="s">
        <v>37</v>
      </c>
      <c r="H9" t="b">
        <v>1</v>
      </c>
      <c r="I9" t="b">
        <v>1</v>
      </c>
      <c r="J9" t="b">
        <v>0</v>
      </c>
      <c r="K9" t="b">
        <v>1</v>
      </c>
      <c r="L9" t="b">
        <v>0</v>
      </c>
      <c r="M9">
        <v>5</v>
      </c>
      <c r="N9">
        <v>15</v>
      </c>
      <c r="O9">
        <v>54</v>
      </c>
      <c r="P9">
        <v>17</v>
      </c>
      <c r="Q9">
        <v>33</v>
      </c>
      <c r="R9">
        <v>43</v>
      </c>
      <c r="S9">
        <v>14</v>
      </c>
      <c r="T9">
        <v>35</v>
      </c>
      <c r="U9">
        <v>50</v>
      </c>
      <c r="V9">
        <v>44</v>
      </c>
      <c r="W9">
        <v>13</v>
      </c>
      <c r="X9">
        <v>1</v>
      </c>
      <c r="Y9">
        <v>1</v>
      </c>
      <c r="Z9">
        <v>5</v>
      </c>
      <c r="AA9">
        <v>0</v>
      </c>
      <c r="AB9">
        <v>0</v>
      </c>
      <c r="AC9">
        <v>4</v>
      </c>
      <c r="AD9">
        <v>2</v>
      </c>
      <c r="AE9">
        <v>5</v>
      </c>
      <c r="AF9">
        <v>6</v>
      </c>
      <c r="AG9">
        <v>1</v>
      </c>
      <c r="AH9">
        <v>2</v>
      </c>
    </row>
    <row r="10" spans="1:34" x14ac:dyDescent="0.3">
      <c r="A10">
        <v>8</v>
      </c>
      <c r="B10" t="s">
        <v>78</v>
      </c>
      <c r="C10">
        <v>4.2</v>
      </c>
      <c r="D10">
        <v>87</v>
      </c>
      <c r="E10">
        <v>3</v>
      </c>
      <c r="F10" t="s">
        <v>79</v>
      </c>
      <c r="G10" t="s">
        <v>45</v>
      </c>
      <c r="H10" t="b">
        <v>1</v>
      </c>
      <c r="I10" t="b">
        <v>0</v>
      </c>
      <c r="J10" t="b">
        <v>0</v>
      </c>
      <c r="K10" t="b">
        <v>1</v>
      </c>
      <c r="L10" t="b">
        <v>0</v>
      </c>
      <c r="M10">
        <v>9</v>
      </c>
      <c r="N10">
        <v>21</v>
      </c>
      <c r="O10">
        <v>51</v>
      </c>
      <c r="P10">
        <v>11</v>
      </c>
      <c r="Q10">
        <v>20</v>
      </c>
      <c r="R10">
        <v>39</v>
      </c>
      <c r="S10">
        <v>39</v>
      </c>
      <c r="T10">
        <v>27</v>
      </c>
      <c r="U10">
        <v>42</v>
      </c>
      <c r="V10">
        <v>41</v>
      </c>
      <c r="W10">
        <v>10</v>
      </c>
      <c r="X10">
        <v>4</v>
      </c>
      <c r="Y10">
        <v>0</v>
      </c>
      <c r="Z10">
        <v>9</v>
      </c>
      <c r="AA10">
        <v>0</v>
      </c>
      <c r="AB10">
        <v>2</v>
      </c>
      <c r="AC10">
        <v>4</v>
      </c>
      <c r="AD10">
        <v>2</v>
      </c>
      <c r="AE10">
        <v>7</v>
      </c>
      <c r="AF10">
        <v>4</v>
      </c>
      <c r="AG10">
        <v>2</v>
      </c>
      <c r="AH10">
        <v>6</v>
      </c>
    </row>
    <row r="11" spans="1:34" x14ac:dyDescent="0.3">
      <c r="A11">
        <v>9</v>
      </c>
      <c r="B11" t="s">
        <v>50</v>
      </c>
      <c r="C11">
        <v>3.9</v>
      </c>
      <c r="D11">
        <v>79</v>
      </c>
      <c r="E11">
        <v>5</v>
      </c>
      <c r="F11" t="s">
        <v>51</v>
      </c>
      <c r="G11" t="s">
        <v>80</v>
      </c>
      <c r="H11" t="b">
        <v>1</v>
      </c>
      <c r="I11" t="b">
        <v>0</v>
      </c>
      <c r="J11" t="b">
        <v>0</v>
      </c>
      <c r="K11" t="b">
        <v>1</v>
      </c>
      <c r="L11" t="b">
        <v>0</v>
      </c>
      <c r="M11">
        <v>4</v>
      </c>
      <c r="N11">
        <v>18</v>
      </c>
      <c r="O11">
        <v>33</v>
      </c>
      <c r="P11">
        <v>8</v>
      </c>
      <c r="Q11">
        <v>11</v>
      </c>
      <c r="R11">
        <v>31</v>
      </c>
      <c r="S11">
        <v>19</v>
      </c>
      <c r="T11">
        <v>19</v>
      </c>
      <c r="U11">
        <v>27</v>
      </c>
      <c r="V11">
        <v>20</v>
      </c>
      <c r="W11">
        <v>12</v>
      </c>
      <c r="X11">
        <v>2</v>
      </c>
      <c r="Y11">
        <v>3</v>
      </c>
      <c r="Z11">
        <v>8</v>
      </c>
      <c r="AA11">
        <v>0</v>
      </c>
      <c r="AB11">
        <v>1</v>
      </c>
      <c r="AC11">
        <v>15</v>
      </c>
      <c r="AD11">
        <v>6</v>
      </c>
      <c r="AE11">
        <v>7</v>
      </c>
      <c r="AF11">
        <v>14</v>
      </c>
      <c r="AG11">
        <v>12</v>
      </c>
      <c r="AH11">
        <v>8</v>
      </c>
    </row>
    <row r="12" spans="1:34" x14ac:dyDescent="0.3">
      <c r="A12">
        <v>10</v>
      </c>
      <c r="B12" t="s">
        <v>52</v>
      </c>
      <c r="C12">
        <v>3.9</v>
      </c>
      <c r="D12">
        <v>75</v>
      </c>
      <c r="E12">
        <v>4</v>
      </c>
      <c r="F12" t="s">
        <v>51</v>
      </c>
      <c r="G12" t="s">
        <v>45</v>
      </c>
      <c r="H12" t="b">
        <v>1</v>
      </c>
      <c r="I12" t="b">
        <v>0</v>
      </c>
      <c r="J12" t="b">
        <v>1</v>
      </c>
      <c r="K12" t="b">
        <v>0</v>
      </c>
      <c r="L12" t="b">
        <v>1</v>
      </c>
      <c r="M12">
        <v>1</v>
      </c>
      <c r="N12">
        <v>22</v>
      </c>
      <c r="O12">
        <v>24</v>
      </c>
      <c r="P12">
        <v>5</v>
      </c>
      <c r="Q12">
        <v>6</v>
      </c>
      <c r="R12">
        <v>17</v>
      </c>
      <c r="S12">
        <v>4</v>
      </c>
      <c r="T12">
        <v>23</v>
      </c>
      <c r="U12">
        <v>25</v>
      </c>
      <c r="V12">
        <v>18</v>
      </c>
      <c r="W12">
        <v>4</v>
      </c>
      <c r="X12">
        <v>2</v>
      </c>
      <c r="Y12">
        <v>1</v>
      </c>
      <c r="Z12">
        <v>9</v>
      </c>
      <c r="AA12">
        <v>1</v>
      </c>
      <c r="AB12">
        <v>0</v>
      </c>
      <c r="AC12">
        <v>6</v>
      </c>
      <c r="AD12">
        <v>4</v>
      </c>
      <c r="AE12">
        <v>7</v>
      </c>
      <c r="AF12">
        <v>7</v>
      </c>
      <c r="AG12">
        <v>7</v>
      </c>
      <c r="AH12">
        <v>3</v>
      </c>
    </row>
    <row r="13" spans="1:34" x14ac:dyDescent="0.3">
      <c r="A13">
        <v>11</v>
      </c>
      <c r="B13" t="s">
        <v>53</v>
      </c>
      <c r="C13">
        <v>4.5</v>
      </c>
      <c r="D13">
        <v>73</v>
      </c>
      <c r="E13">
        <v>3</v>
      </c>
      <c r="F13" t="s">
        <v>81</v>
      </c>
      <c r="G13" t="s">
        <v>37</v>
      </c>
      <c r="H13" t="b">
        <v>0</v>
      </c>
      <c r="I13" t="b">
        <v>1</v>
      </c>
      <c r="J13" t="b">
        <v>0</v>
      </c>
      <c r="K13" t="b">
        <v>0</v>
      </c>
      <c r="L13" t="b">
        <v>0</v>
      </c>
      <c r="M13">
        <v>6</v>
      </c>
      <c r="N13">
        <v>8</v>
      </c>
      <c r="O13">
        <v>35</v>
      </c>
      <c r="P13">
        <v>9</v>
      </c>
      <c r="Q13">
        <v>22</v>
      </c>
      <c r="R13">
        <v>23</v>
      </c>
      <c r="S13">
        <v>12</v>
      </c>
      <c r="T13">
        <v>22</v>
      </c>
      <c r="U13">
        <v>31</v>
      </c>
      <c r="V13">
        <v>31</v>
      </c>
      <c r="W13">
        <v>8</v>
      </c>
      <c r="X13">
        <v>0</v>
      </c>
      <c r="Y13">
        <v>0</v>
      </c>
      <c r="Z13">
        <v>2</v>
      </c>
      <c r="AA13">
        <v>0</v>
      </c>
      <c r="AB13">
        <v>0</v>
      </c>
      <c r="AC13">
        <v>2</v>
      </c>
      <c r="AD13">
        <v>1</v>
      </c>
      <c r="AE13">
        <v>0</v>
      </c>
      <c r="AF13">
        <v>1</v>
      </c>
      <c r="AG13">
        <v>1</v>
      </c>
      <c r="AH13">
        <v>1</v>
      </c>
    </row>
    <row r="14" spans="1:34" x14ac:dyDescent="0.3">
      <c r="A14">
        <v>12</v>
      </c>
      <c r="B14" t="s">
        <v>54</v>
      </c>
      <c r="C14">
        <v>4.2</v>
      </c>
      <c r="D14">
        <v>69</v>
      </c>
      <c r="E14">
        <v>3</v>
      </c>
      <c r="F14" t="s">
        <v>82</v>
      </c>
      <c r="G14" t="s">
        <v>45</v>
      </c>
      <c r="H14" t="b">
        <v>1</v>
      </c>
      <c r="I14" t="b">
        <v>1</v>
      </c>
      <c r="J14" t="b">
        <v>0</v>
      </c>
      <c r="K14" t="b">
        <v>0</v>
      </c>
      <c r="L14" t="b">
        <v>0</v>
      </c>
      <c r="M14">
        <v>7</v>
      </c>
      <c r="N14">
        <v>17</v>
      </c>
      <c r="O14">
        <v>40</v>
      </c>
      <c r="P14">
        <v>6</v>
      </c>
      <c r="Q14">
        <v>10</v>
      </c>
      <c r="R14">
        <v>41</v>
      </c>
      <c r="S14">
        <v>20</v>
      </c>
      <c r="T14">
        <v>24</v>
      </c>
      <c r="U14">
        <v>41</v>
      </c>
      <c r="V14">
        <v>36</v>
      </c>
      <c r="W14">
        <v>6</v>
      </c>
      <c r="X14">
        <v>0</v>
      </c>
      <c r="Y14">
        <v>1</v>
      </c>
      <c r="Z14">
        <v>9</v>
      </c>
      <c r="AA14">
        <v>1</v>
      </c>
      <c r="AB14">
        <v>0</v>
      </c>
      <c r="AC14">
        <v>3</v>
      </c>
      <c r="AD14">
        <v>1</v>
      </c>
      <c r="AE14">
        <v>2</v>
      </c>
      <c r="AF14">
        <v>1</v>
      </c>
      <c r="AG14">
        <v>1</v>
      </c>
      <c r="AH14">
        <v>7</v>
      </c>
    </row>
    <row r="15" spans="1:34" x14ac:dyDescent="0.3">
      <c r="A15">
        <v>13</v>
      </c>
      <c r="B15" t="s">
        <v>55</v>
      </c>
      <c r="C15">
        <v>4.7</v>
      </c>
      <c r="D15">
        <v>65</v>
      </c>
      <c r="E15">
        <v>5</v>
      </c>
      <c r="F15" t="s">
        <v>83</v>
      </c>
      <c r="G15" t="s">
        <v>56</v>
      </c>
      <c r="H15" t="b">
        <v>0</v>
      </c>
      <c r="I15" t="b">
        <v>0</v>
      </c>
      <c r="J15" t="b">
        <v>0</v>
      </c>
      <c r="K15" t="b">
        <v>1</v>
      </c>
      <c r="L15" t="b">
        <v>0</v>
      </c>
      <c r="M15">
        <v>6</v>
      </c>
      <c r="N15">
        <v>25</v>
      </c>
      <c r="O15">
        <v>37</v>
      </c>
      <c r="P15">
        <v>13</v>
      </c>
      <c r="Q15">
        <v>19</v>
      </c>
      <c r="R15">
        <v>22</v>
      </c>
      <c r="S15">
        <v>14</v>
      </c>
      <c r="T15">
        <v>25</v>
      </c>
      <c r="U15">
        <v>35</v>
      </c>
      <c r="V15">
        <v>30</v>
      </c>
      <c r="W15">
        <v>8</v>
      </c>
      <c r="X15">
        <v>0</v>
      </c>
      <c r="Y15">
        <v>1</v>
      </c>
      <c r="Z15">
        <v>1</v>
      </c>
      <c r="AA15">
        <v>0</v>
      </c>
      <c r="AB15">
        <v>0</v>
      </c>
      <c r="AC15">
        <v>2</v>
      </c>
      <c r="AD15">
        <v>0</v>
      </c>
      <c r="AE15">
        <v>3</v>
      </c>
      <c r="AF15">
        <v>3</v>
      </c>
      <c r="AG15">
        <v>1</v>
      </c>
      <c r="AH15">
        <v>2</v>
      </c>
    </row>
    <row r="16" spans="1:34" x14ac:dyDescent="0.3">
      <c r="A16">
        <v>14</v>
      </c>
      <c r="B16" t="s">
        <v>57</v>
      </c>
      <c r="C16">
        <v>3.8</v>
      </c>
      <c r="D16">
        <v>65</v>
      </c>
      <c r="E16">
        <v>5</v>
      </c>
      <c r="F16" t="s">
        <v>58</v>
      </c>
      <c r="G16" t="s">
        <v>56</v>
      </c>
      <c r="H16" t="b">
        <v>1</v>
      </c>
      <c r="I16" t="b">
        <v>1</v>
      </c>
      <c r="J16" t="b">
        <v>1</v>
      </c>
      <c r="K16" t="b">
        <v>1</v>
      </c>
      <c r="L16" t="b">
        <v>0</v>
      </c>
      <c r="M16">
        <v>9</v>
      </c>
      <c r="N16">
        <v>17</v>
      </c>
      <c r="O16">
        <v>35</v>
      </c>
      <c r="P16">
        <v>11</v>
      </c>
      <c r="Q16">
        <v>16</v>
      </c>
      <c r="R16">
        <v>26</v>
      </c>
      <c r="S16">
        <v>17</v>
      </c>
      <c r="T16">
        <v>24</v>
      </c>
      <c r="U16">
        <v>32</v>
      </c>
      <c r="V16">
        <v>19</v>
      </c>
      <c r="W16">
        <v>11</v>
      </c>
      <c r="X16">
        <v>5</v>
      </c>
      <c r="Y16">
        <v>2</v>
      </c>
      <c r="Z16">
        <v>14</v>
      </c>
      <c r="AA16">
        <v>1</v>
      </c>
      <c r="AB16">
        <v>3</v>
      </c>
      <c r="AC16">
        <v>11</v>
      </c>
      <c r="AD16">
        <v>3</v>
      </c>
      <c r="AE16">
        <v>9</v>
      </c>
      <c r="AF16">
        <v>7</v>
      </c>
      <c r="AG16">
        <v>7</v>
      </c>
      <c r="AH16">
        <v>5</v>
      </c>
    </row>
    <row r="17" spans="1:34" x14ac:dyDescent="0.3">
      <c r="A17">
        <v>15</v>
      </c>
      <c r="B17" t="s">
        <v>59</v>
      </c>
      <c r="C17">
        <v>4</v>
      </c>
      <c r="D17">
        <v>64</v>
      </c>
      <c r="E17">
        <v>3</v>
      </c>
      <c r="F17" t="s">
        <v>84</v>
      </c>
      <c r="G17" t="s">
        <v>45</v>
      </c>
      <c r="H17" t="b">
        <v>1</v>
      </c>
      <c r="I17" t="b">
        <v>0</v>
      </c>
      <c r="J17" t="b">
        <v>0</v>
      </c>
      <c r="K17" t="b">
        <v>0</v>
      </c>
      <c r="L17" t="b">
        <v>0</v>
      </c>
      <c r="M17">
        <v>4</v>
      </c>
      <c r="N17">
        <v>13</v>
      </c>
      <c r="O17">
        <v>26</v>
      </c>
      <c r="P17">
        <v>5</v>
      </c>
      <c r="Q17">
        <v>9</v>
      </c>
      <c r="R17">
        <v>21</v>
      </c>
      <c r="S17">
        <v>26</v>
      </c>
      <c r="T17">
        <v>15</v>
      </c>
      <c r="U17">
        <v>26</v>
      </c>
      <c r="V17">
        <v>23</v>
      </c>
      <c r="W17">
        <v>9</v>
      </c>
      <c r="X17">
        <v>3</v>
      </c>
      <c r="Y17">
        <v>1</v>
      </c>
      <c r="Z17">
        <v>4</v>
      </c>
      <c r="AA17">
        <v>1</v>
      </c>
      <c r="AB17">
        <v>3</v>
      </c>
      <c r="AC17">
        <v>9</v>
      </c>
      <c r="AD17">
        <v>2</v>
      </c>
      <c r="AE17">
        <v>4</v>
      </c>
      <c r="AF17">
        <v>6</v>
      </c>
      <c r="AG17">
        <v>6</v>
      </c>
      <c r="AH17">
        <v>3</v>
      </c>
    </row>
    <row r="18" spans="1:34" x14ac:dyDescent="0.3">
      <c r="A18">
        <v>16</v>
      </c>
      <c r="B18" t="s">
        <v>60</v>
      </c>
      <c r="C18">
        <v>4.2</v>
      </c>
      <c r="D18">
        <v>64</v>
      </c>
      <c r="E18">
        <v>3</v>
      </c>
      <c r="F18" t="s">
        <v>85</v>
      </c>
      <c r="G18" t="s">
        <v>47</v>
      </c>
      <c r="H18" t="b">
        <v>0</v>
      </c>
      <c r="I18" t="b">
        <v>0</v>
      </c>
      <c r="J18" t="b">
        <v>0</v>
      </c>
      <c r="K18" t="b">
        <v>1</v>
      </c>
      <c r="L18" t="b">
        <v>0</v>
      </c>
      <c r="M18">
        <v>1</v>
      </c>
      <c r="N18">
        <v>3</v>
      </c>
      <c r="O18">
        <v>9</v>
      </c>
      <c r="P18">
        <v>3</v>
      </c>
      <c r="Q18">
        <v>1</v>
      </c>
      <c r="R18">
        <v>4</v>
      </c>
      <c r="S18">
        <v>7</v>
      </c>
      <c r="T18">
        <v>3</v>
      </c>
      <c r="U18">
        <v>8</v>
      </c>
      <c r="V18">
        <v>9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</row>
    <row r="19" spans="1:34" x14ac:dyDescent="0.3">
      <c r="A19">
        <v>17</v>
      </c>
      <c r="B19" t="s">
        <v>61</v>
      </c>
      <c r="C19">
        <v>3.9</v>
      </c>
      <c r="D19">
        <v>63</v>
      </c>
      <c r="E19">
        <v>3</v>
      </c>
      <c r="F19" t="s">
        <v>85</v>
      </c>
      <c r="G19" t="s">
        <v>45</v>
      </c>
      <c r="H19" t="b">
        <v>0</v>
      </c>
      <c r="I19" t="b">
        <v>1</v>
      </c>
      <c r="J19" t="b">
        <v>0</v>
      </c>
      <c r="K19" t="b">
        <v>0</v>
      </c>
      <c r="L19" t="b">
        <v>0</v>
      </c>
      <c r="M19">
        <v>2</v>
      </c>
      <c r="N19">
        <v>8</v>
      </c>
      <c r="O19">
        <v>18</v>
      </c>
      <c r="P19">
        <v>5</v>
      </c>
      <c r="Q19">
        <v>5</v>
      </c>
      <c r="R19">
        <v>5</v>
      </c>
      <c r="S19">
        <v>4</v>
      </c>
      <c r="T19">
        <v>10</v>
      </c>
      <c r="U19">
        <v>14</v>
      </c>
      <c r="V19">
        <v>6</v>
      </c>
      <c r="W19">
        <v>6</v>
      </c>
      <c r="X19">
        <v>0</v>
      </c>
      <c r="Y19">
        <v>0</v>
      </c>
      <c r="Z19">
        <v>4</v>
      </c>
      <c r="AA19">
        <v>2</v>
      </c>
      <c r="AB19">
        <v>1</v>
      </c>
      <c r="AC19">
        <v>0</v>
      </c>
      <c r="AD19">
        <v>0</v>
      </c>
      <c r="AE19">
        <v>5</v>
      </c>
      <c r="AF19">
        <v>1</v>
      </c>
      <c r="AG19">
        <v>1</v>
      </c>
      <c r="AH19">
        <v>0</v>
      </c>
    </row>
    <row r="20" spans="1:34" x14ac:dyDescent="0.3">
      <c r="A20">
        <v>18</v>
      </c>
      <c r="B20" t="s">
        <v>62</v>
      </c>
      <c r="C20">
        <v>4.0999999999999996</v>
      </c>
      <c r="D20">
        <v>60</v>
      </c>
      <c r="E20">
        <v>3</v>
      </c>
      <c r="F20" t="s">
        <v>63</v>
      </c>
      <c r="G20" t="s">
        <v>37</v>
      </c>
      <c r="H20" t="b">
        <v>1</v>
      </c>
      <c r="I20" t="b">
        <v>1</v>
      </c>
      <c r="J20" t="b">
        <v>1</v>
      </c>
      <c r="K20" t="b">
        <v>0</v>
      </c>
      <c r="L20" t="b">
        <v>0</v>
      </c>
      <c r="M20">
        <v>2</v>
      </c>
      <c r="N20">
        <v>13</v>
      </c>
      <c r="O20">
        <v>28</v>
      </c>
      <c r="P20">
        <v>5</v>
      </c>
      <c r="Q20">
        <v>13</v>
      </c>
      <c r="R20">
        <v>16</v>
      </c>
      <c r="S20">
        <v>8</v>
      </c>
      <c r="T20">
        <v>22</v>
      </c>
      <c r="U20">
        <v>27</v>
      </c>
      <c r="V20">
        <v>23</v>
      </c>
      <c r="W20">
        <v>5</v>
      </c>
      <c r="X20">
        <v>2</v>
      </c>
      <c r="Y20">
        <v>0</v>
      </c>
      <c r="Z20">
        <v>6</v>
      </c>
      <c r="AA20">
        <v>2</v>
      </c>
      <c r="AB20">
        <v>0</v>
      </c>
      <c r="AC20">
        <v>7</v>
      </c>
      <c r="AD20">
        <v>2</v>
      </c>
      <c r="AE20">
        <v>1</v>
      </c>
      <c r="AF20">
        <v>5</v>
      </c>
      <c r="AG20">
        <v>2</v>
      </c>
      <c r="AH20">
        <v>3</v>
      </c>
    </row>
    <row r="21" spans="1:34" x14ac:dyDescent="0.3">
      <c r="A21">
        <v>19</v>
      </c>
      <c r="B21" t="s">
        <v>64</v>
      </c>
      <c r="C21">
        <v>4.2</v>
      </c>
      <c r="D21">
        <v>55</v>
      </c>
      <c r="E21">
        <v>3</v>
      </c>
      <c r="F21" t="s">
        <v>39</v>
      </c>
      <c r="G21" t="s">
        <v>40</v>
      </c>
      <c r="H21" t="b">
        <v>0</v>
      </c>
      <c r="I21" t="b">
        <v>1</v>
      </c>
      <c r="J21" t="b">
        <v>0</v>
      </c>
      <c r="K21" t="b">
        <v>0</v>
      </c>
      <c r="L21" t="b">
        <v>0</v>
      </c>
      <c r="M21">
        <v>2</v>
      </c>
      <c r="N21">
        <v>4</v>
      </c>
      <c r="O21">
        <v>8</v>
      </c>
      <c r="P21">
        <v>1</v>
      </c>
      <c r="Q21">
        <v>2</v>
      </c>
      <c r="R21">
        <v>4</v>
      </c>
      <c r="S21">
        <v>8</v>
      </c>
      <c r="T21">
        <v>8</v>
      </c>
      <c r="U21">
        <v>9</v>
      </c>
      <c r="V21">
        <v>8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>
        <v>20</v>
      </c>
      <c r="B22" t="s">
        <v>65</v>
      </c>
      <c r="C22">
        <v>4</v>
      </c>
      <c r="D22">
        <v>51</v>
      </c>
      <c r="E22">
        <v>4</v>
      </c>
      <c r="F22" t="s">
        <v>51</v>
      </c>
      <c r="G22" t="s">
        <v>37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  <c r="M22">
        <v>0</v>
      </c>
      <c r="N22">
        <v>12</v>
      </c>
      <c r="O22">
        <v>20</v>
      </c>
      <c r="P22">
        <v>2</v>
      </c>
      <c r="Q22">
        <v>5</v>
      </c>
      <c r="R22">
        <v>13</v>
      </c>
      <c r="S22">
        <v>2</v>
      </c>
      <c r="T22">
        <v>13</v>
      </c>
      <c r="U22">
        <v>16</v>
      </c>
      <c r="V22">
        <v>12</v>
      </c>
      <c r="W22">
        <v>4</v>
      </c>
      <c r="X22">
        <v>3</v>
      </c>
      <c r="Y22">
        <v>1</v>
      </c>
      <c r="Z22">
        <v>5</v>
      </c>
      <c r="AA22">
        <v>1</v>
      </c>
      <c r="AB22">
        <v>1</v>
      </c>
      <c r="AC22">
        <v>7</v>
      </c>
      <c r="AD22">
        <v>2</v>
      </c>
      <c r="AE22">
        <v>3</v>
      </c>
      <c r="AF22">
        <v>1</v>
      </c>
      <c r="AG22">
        <v>2</v>
      </c>
      <c r="AH22">
        <v>4</v>
      </c>
    </row>
    <row r="23" spans="1:34" x14ac:dyDescent="0.3">
      <c r="A23">
        <v>21</v>
      </c>
      <c r="B23" t="s">
        <v>66</v>
      </c>
      <c r="C23">
        <v>4.0999999999999996</v>
      </c>
      <c r="D23">
        <v>50</v>
      </c>
      <c r="E23">
        <v>4</v>
      </c>
      <c r="F23" t="s">
        <v>81</v>
      </c>
      <c r="G23" t="s">
        <v>37</v>
      </c>
      <c r="H23" t="b">
        <v>0</v>
      </c>
      <c r="I23" t="b">
        <v>1</v>
      </c>
      <c r="J23" t="b">
        <v>1</v>
      </c>
      <c r="K23" t="b">
        <v>0</v>
      </c>
      <c r="L23" t="b">
        <v>1</v>
      </c>
      <c r="M23">
        <v>2</v>
      </c>
      <c r="N23">
        <v>4</v>
      </c>
      <c r="O23">
        <v>14</v>
      </c>
      <c r="P23">
        <v>6</v>
      </c>
      <c r="Q23">
        <v>7</v>
      </c>
      <c r="R23">
        <v>12</v>
      </c>
      <c r="S23">
        <v>7</v>
      </c>
      <c r="T23">
        <v>10</v>
      </c>
      <c r="U23">
        <v>15</v>
      </c>
      <c r="V23">
        <v>16</v>
      </c>
      <c r="W23">
        <v>2</v>
      </c>
      <c r="X23">
        <v>1</v>
      </c>
      <c r="Y23">
        <v>1</v>
      </c>
      <c r="Z23">
        <v>1</v>
      </c>
      <c r="AA23">
        <v>0</v>
      </c>
      <c r="AB23">
        <v>0</v>
      </c>
      <c r="AC23">
        <v>3</v>
      </c>
      <c r="AD23">
        <v>1</v>
      </c>
      <c r="AE23">
        <v>0</v>
      </c>
      <c r="AF23">
        <v>3</v>
      </c>
      <c r="AG23">
        <v>3</v>
      </c>
      <c r="AH23">
        <v>1</v>
      </c>
    </row>
    <row r="24" spans="1:34" x14ac:dyDescent="0.3">
      <c r="A24">
        <v>22</v>
      </c>
      <c r="B24" t="s">
        <v>67</v>
      </c>
      <c r="C24">
        <v>4</v>
      </c>
      <c r="D24">
        <v>47</v>
      </c>
      <c r="E24">
        <v>3</v>
      </c>
      <c r="F24" t="s">
        <v>86</v>
      </c>
      <c r="G24" t="s">
        <v>37</v>
      </c>
      <c r="H24" t="b">
        <v>0</v>
      </c>
      <c r="I24" t="b">
        <v>1</v>
      </c>
      <c r="J24" t="b">
        <v>1</v>
      </c>
      <c r="K24" t="b">
        <v>0</v>
      </c>
      <c r="L24" t="b">
        <v>0</v>
      </c>
      <c r="M24">
        <v>4</v>
      </c>
      <c r="N24">
        <v>12</v>
      </c>
      <c r="O24">
        <v>14</v>
      </c>
      <c r="P24">
        <v>4</v>
      </c>
      <c r="Q24">
        <v>3</v>
      </c>
      <c r="R24">
        <v>9</v>
      </c>
      <c r="S24">
        <v>4</v>
      </c>
      <c r="T24">
        <v>10</v>
      </c>
      <c r="U24">
        <v>15</v>
      </c>
      <c r="V24">
        <v>14</v>
      </c>
      <c r="W24">
        <v>4</v>
      </c>
      <c r="X24">
        <v>1</v>
      </c>
      <c r="Y24">
        <v>0</v>
      </c>
      <c r="Z24">
        <v>4</v>
      </c>
      <c r="AA24">
        <v>1</v>
      </c>
      <c r="AB24">
        <v>0</v>
      </c>
      <c r="AC24">
        <v>3</v>
      </c>
      <c r="AD24">
        <v>1</v>
      </c>
      <c r="AE24">
        <v>2</v>
      </c>
      <c r="AF24">
        <v>4</v>
      </c>
      <c r="AG24">
        <v>0</v>
      </c>
      <c r="AH24">
        <v>2</v>
      </c>
    </row>
    <row r="25" spans="1:34" x14ac:dyDescent="0.3">
      <c r="A25">
        <v>23</v>
      </c>
      <c r="B25" t="s">
        <v>68</v>
      </c>
      <c r="C25">
        <v>4.0999999999999996</v>
      </c>
      <c r="D25">
        <v>44</v>
      </c>
      <c r="E25">
        <v>3</v>
      </c>
      <c r="F25" t="s">
        <v>87</v>
      </c>
      <c r="G25" t="s">
        <v>69</v>
      </c>
      <c r="H25" t="b">
        <v>0</v>
      </c>
      <c r="I25" t="b">
        <v>1</v>
      </c>
      <c r="J25" t="b">
        <v>0</v>
      </c>
      <c r="K25" t="b">
        <v>0</v>
      </c>
      <c r="L25" t="b">
        <v>0</v>
      </c>
      <c r="M25">
        <v>2</v>
      </c>
      <c r="N25">
        <v>7</v>
      </c>
      <c r="O25">
        <v>18</v>
      </c>
      <c r="P25">
        <v>5</v>
      </c>
      <c r="Q25">
        <v>4</v>
      </c>
      <c r="R25">
        <v>14</v>
      </c>
      <c r="S25">
        <v>12</v>
      </c>
      <c r="T25">
        <v>12</v>
      </c>
      <c r="U25">
        <v>16</v>
      </c>
      <c r="V25">
        <v>14</v>
      </c>
      <c r="W25">
        <v>4</v>
      </c>
      <c r="X25">
        <v>1</v>
      </c>
      <c r="Y25">
        <v>0</v>
      </c>
      <c r="Z25">
        <v>1</v>
      </c>
      <c r="AA25">
        <v>0</v>
      </c>
      <c r="AB25">
        <v>0</v>
      </c>
      <c r="AC25">
        <v>2</v>
      </c>
      <c r="AD25">
        <v>1</v>
      </c>
      <c r="AE25">
        <v>1</v>
      </c>
      <c r="AF25">
        <v>1</v>
      </c>
      <c r="AG25">
        <v>0</v>
      </c>
      <c r="AH25">
        <v>0</v>
      </c>
    </row>
    <row r="26" spans="1:34" x14ac:dyDescent="0.3">
      <c r="A26">
        <v>24</v>
      </c>
      <c r="B26" t="s">
        <v>88</v>
      </c>
      <c r="C26">
        <v>4.0999999999999996</v>
      </c>
      <c r="D26">
        <v>42</v>
      </c>
      <c r="E26">
        <v>4</v>
      </c>
      <c r="F26" t="s">
        <v>79</v>
      </c>
      <c r="G26" t="s">
        <v>56</v>
      </c>
      <c r="H26" t="b">
        <v>1</v>
      </c>
      <c r="I26" t="b">
        <v>1</v>
      </c>
      <c r="J26" t="b">
        <v>0</v>
      </c>
      <c r="K26" t="b">
        <v>1</v>
      </c>
      <c r="L26" t="b">
        <v>0</v>
      </c>
      <c r="M26">
        <v>6</v>
      </c>
      <c r="N26">
        <v>13</v>
      </c>
      <c r="O26">
        <v>23</v>
      </c>
      <c r="P26">
        <v>10</v>
      </c>
      <c r="Q26">
        <v>19</v>
      </c>
      <c r="R26">
        <v>21</v>
      </c>
      <c r="S26">
        <v>15</v>
      </c>
      <c r="T26">
        <v>9</v>
      </c>
      <c r="U26">
        <v>26</v>
      </c>
      <c r="V26">
        <v>24</v>
      </c>
      <c r="W26">
        <v>8</v>
      </c>
      <c r="X26">
        <v>1</v>
      </c>
      <c r="Y26">
        <v>0</v>
      </c>
      <c r="Z26">
        <v>2</v>
      </c>
      <c r="AA26">
        <v>0</v>
      </c>
      <c r="AB26">
        <v>0</v>
      </c>
      <c r="AC26">
        <v>2</v>
      </c>
      <c r="AD26">
        <v>1</v>
      </c>
      <c r="AE26">
        <v>1</v>
      </c>
      <c r="AF26">
        <v>3</v>
      </c>
      <c r="AG26">
        <v>1</v>
      </c>
      <c r="AH26">
        <v>2</v>
      </c>
    </row>
    <row r="27" spans="1:34" x14ac:dyDescent="0.3">
      <c r="A27">
        <v>25</v>
      </c>
      <c r="B27" t="s">
        <v>89</v>
      </c>
      <c r="C27">
        <v>3.9</v>
      </c>
      <c r="D27">
        <v>42</v>
      </c>
      <c r="E27">
        <v>3</v>
      </c>
      <c r="F27" t="s">
        <v>90</v>
      </c>
      <c r="G27" t="s">
        <v>45</v>
      </c>
      <c r="H27" t="b">
        <v>1</v>
      </c>
      <c r="I27" t="b">
        <v>1</v>
      </c>
      <c r="J27" t="b">
        <v>1</v>
      </c>
      <c r="K27" t="b">
        <v>0</v>
      </c>
      <c r="L27" t="b">
        <v>1</v>
      </c>
      <c r="M27">
        <v>4</v>
      </c>
      <c r="N27">
        <v>10</v>
      </c>
      <c r="O27">
        <v>25</v>
      </c>
      <c r="P27">
        <v>12</v>
      </c>
      <c r="Q27">
        <v>11</v>
      </c>
      <c r="R27">
        <v>11</v>
      </c>
      <c r="S27">
        <v>8</v>
      </c>
      <c r="T27">
        <v>10</v>
      </c>
      <c r="U27">
        <v>24</v>
      </c>
      <c r="V27">
        <v>20</v>
      </c>
      <c r="W27">
        <v>5</v>
      </c>
      <c r="X27">
        <v>2</v>
      </c>
      <c r="Y27">
        <v>1</v>
      </c>
      <c r="Z27">
        <v>4</v>
      </c>
      <c r="AA27">
        <v>0</v>
      </c>
      <c r="AB27">
        <v>0</v>
      </c>
      <c r="AC27">
        <v>3</v>
      </c>
      <c r="AD27">
        <v>1</v>
      </c>
      <c r="AE27">
        <v>4</v>
      </c>
      <c r="AF27">
        <v>4</v>
      </c>
      <c r="AG27">
        <v>2</v>
      </c>
      <c r="AH27">
        <v>2</v>
      </c>
    </row>
    <row r="28" spans="1:34" x14ac:dyDescent="0.3">
      <c r="A28">
        <v>26</v>
      </c>
      <c r="B28" t="s">
        <v>91</v>
      </c>
      <c r="C28">
        <v>4.5</v>
      </c>
      <c r="D28">
        <v>41</v>
      </c>
      <c r="E28">
        <v>2</v>
      </c>
      <c r="F28" t="s">
        <v>39</v>
      </c>
      <c r="G28" t="s">
        <v>37</v>
      </c>
      <c r="H28" t="b">
        <v>0</v>
      </c>
      <c r="I28" t="b">
        <v>1</v>
      </c>
      <c r="J28" t="b">
        <v>1</v>
      </c>
      <c r="K28" t="b">
        <v>0</v>
      </c>
      <c r="L28" t="b">
        <v>0</v>
      </c>
      <c r="M28">
        <v>3</v>
      </c>
      <c r="N28">
        <v>9</v>
      </c>
      <c r="O28">
        <v>27</v>
      </c>
      <c r="P28">
        <v>6</v>
      </c>
      <c r="Q28">
        <v>10</v>
      </c>
      <c r="R28">
        <v>20</v>
      </c>
      <c r="S28">
        <v>5</v>
      </c>
      <c r="T28">
        <v>21</v>
      </c>
      <c r="U28">
        <v>25</v>
      </c>
      <c r="V28">
        <v>24</v>
      </c>
      <c r="W28">
        <v>5</v>
      </c>
      <c r="X28">
        <v>1</v>
      </c>
      <c r="Y28">
        <v>1</v>
      </c>
      <c r="Z28">
        <v>2</v>
      </c>
      <c r="AA28">
        <v>1</v>
      </c>
      <c r="AB28">
        <v>1</v>
      </c>
      <c r="AC28">
        <v>1</v>
      </c>
      <c r="AD28">
        <v>1</v>
      </c>
      <c r="AE28">
        <v>3</v>
      </c>
      <c r="AF28">
        <v>3</v>
      </c>
      <c r="AG28">
        <v>2</v>
      </c>
      <c r="AH28">
        <v>1</v>
      </c>
    </row>
    <row r="29" spans="1:34" x14ac:dyDescent="0.3">
      <c r="A29">
        <v>27</v>
      </c>
      <c r="B29" t="s">
        <v>92</v>
      </c>
      <c r="C29">
        <v>4</v>
      </c>
      <c r="D29">
        <v>40</v>
      </c>
      <c r="E29">
        <v>5</v>
      </c>
      <c r="F29" t="s">
        <v>51</v>
      </c>
      <c r="G29" t="s">
        <v>56</v>
      </c>
      <c r="H29" t="b">
        <v>1</v>
      </c>
      <c r="I29" t="b">
        <v>0</v>
      </c>
      <c r="J29" t="b">
        <v>0</v>
      </c>
      <c r="K29" t="b">
        <v>0</v>
      </c>
      <c r="L29" t="b">
        <v>0</v>
      </c>
      <c r="M29">
        <v>2</v>
      </c>
      <c r="N29">
        <v>5</v>
      </c>
      <c r="O29">
        <v>16</v>
      </c>
      <c r="P29">
        <v>3</v>
      </c>
      <c r="Q29">
        <v>8</v>
      </c>
      <c r="R29">
        <v>11</v>
      </c>
      <c r="S29">
        <v>8</v>
      </c>
      <c r="T29">
        <v>11</v>
      </c>
      <c r="U29">
        <v>13</v>
      </c>
      <c r="V29">
        <v>11</v>
      </c>
      <c r="W29">
        <v>5</v>
      </c>
      <c r="X29">
        <v>1</v>
      </c>
      <c r="Y29">
        <v>1</v>
      </c>
      <c r="Z29">
        <v>2</v>
      </c>
      <c r="AA29">
        <v>1</v>
      </c>
      <c r="AB29">
        <v>1</v>
      </c>
      <c r="AC29">
        <v>3</v>
      </c>
      <c r="AD29">
        <v>1</v>
      </c>
      <c r="AE29">
        <v>6</v>
      </c>
      <c r="AF29">
        <v>2</v>
      </c>
      <c r="AG29">
        <v>1</v>
      </c>
      <c r="AH29">
        <v>3</v>
      </c>
    </row>
    <row r="30" spans="1:34" x14ac:dyDescent="0.3">
      <c r="A30">
        <v>28</v>
      </c>
      <c r="B30" t="s">
        <v>93</v>
      </c>
      <c r="C30">
        <v>4.4000000000000004</v>
      </c>
      <c r="D30">
        <v>40</v>
      </c>
      <c r="E30">
        <v>4</v>
      </c>
      <c r="F30" t="s">
        <v>94</v>
      </c>
      <c r="G30" t="s">
        <v>37</v>
      </c>
      <c r="H30" t="b">
        <v>0</v>
      </c>
      <c r="I30" t="b">
        <v>1</v>
      </c>
      <c r="J30" t="b">
        <v>0</v>
      </c>
      <c r="K30" t="b">
        <v>0</v>
      </c>
      <c r="L30" t="b">
        <v>0</v>
      </c>
      <c r="M30">
        <v>5</v>
      </c>
      <c r="N30">
        <v>15</v>
      </c>
      <c r="O30">
        <v>18</v>
      </c>
      <c r="P30">
        <v>7</v>
      </c>
      <c r="Q30">
        <v>9</v>
      </c>
      <c r="R30">
        <v>14</v>
      </c>
      <c r="S30">
        <v>11</v>
      </c>
      <c r="T30">
        <v>13</v>
      </c>
      <c r="U30">
        <v>18</v>
      </c>
      <c r="V30">
        <v>14</v>
      </c>
      <c r="W30">
        <v>5</v>
      </c>
      <c r="X30">
        <v>1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</row>
    <row r="31" spans="1:34" x14ac:dyDescent="0.3">
      <c r="A31">
        <v>29</v>
      </c>
      <c r="B31" t="s">
        <v>95</v>
      </c>
      <c r="C31">
        <v>4.4000000000000004</v>
      </c>
      <c r="D31">
        <v>39</v>
      </c>
      <c r="E31">
        <v>2</v>
      </c>
      <c r="F31" t="s">
        <v>39</v>
      </c>
      <c r="G31" t="s">
        <v>37</v>
      </c>
      <c r="H31" t="b">
        <v>0</v>
      </c>
      <c r="I31" t="b">
        <v>1</v>
      </c>
      <c r="J31" t="b">
        <v>1</v>
      </c>
      <c r="K31" t="b">
        <v>0</v>
      </c>
      <c r="L31" t="b">
        <v>0</v>
      </c>
      <c r="M31">
        <v>3</v>
      </c>
      <c r="N31">
        <v>2</v>
      </c>
      <c r="O31">
        <v>19</v>
      </c>
      <c r="P31">
        <v>11</v>
      </c>
      <c r="Q31">
        <v>6</v>
      </c>
      <c r="R31">
        <v>10</v>
      </c>
      <c r="S31">
        <v>3</v>
      </c>
      <c r="T31">
        <v>10</v>
      </c>
      <c r="U31">
        <v>17</v>
      </c>
      <c r="V31">
        <v>18</v>
      </c>
      <c r="W31">
        <v>1</v>
      </c>
      <c r="X31">
        <v>0</v>
      </c>
      <c r="Y31">
        <v>0</v>
      </c>
      <c r="Z31">
        <v>1</v>
      </c>
      <c r="AA31">
        <v>1</v>
      </c>
      <c r="AB31">
        <v>0</v>
      </c>
      <c r="AC31">
        <v>2</v>
      </c>
      <c r="AD31">
        <v>1</v>
      </c>
      <c r="AE31">
        <v>0</v>
      </c>
      <c r="AF31">
        <v>0</v>
      </c>
      <c r="AG31">
        <v>1</v>
      </c>
      <c r="AH31">
        <v>1</v>
      </c>
    </row>
    <row r="32" spans="1:34" x14ac:dyDescent="0.3">
      <c r="A32">
        <v>30</v>
      </c>
      <c r="B32" t="s">
        <v>96</v>
      </c>
      <c r="C32">
        <v>3.8</v>
      </c>
      <c r="D32">
        <v>39</v>
      </c>
      <c r="E32">
        <v>5</v>
      </c>
      <c r="F32" t="s">
        <v>49</v>
      </c>
      <c r="G32" t="s">
        <v>45</v>
      </c>
      <c r="H32" t="b">
        <v>1</v>
      </c>
      <c r="I32" t="b">
        <v>0</v>
      </c>
      <c r="J32" t="b">
        <v>0</v>
      </c>
      <c r="K32" t="b">
        <v>0</v>
      </c>
      <c r="L32" t="b">
        <v>0</v>
      </c>
      <c r="M32">
        <v>2</v>
      </c>
      <c r="N32">
        <v>7</v>
      </c>
      <c r="O32">
        <v>20</v>
      </c>
      <c r="P32">
        <v>10</v>
      </c>
      <c r="Q32">
        <v>13</v>
      </c>
      <c r="R32">
        <v>14</v>
      </c>
      <c r="S32">
        <v>8</v>
      </c>
      <c r="T32">
        <v>14</v>
      </c>
      <c r="U32">
        <v>20</v>
      </c>
      <c r="V32">
        <v>15</v>
      </c>
      <c r="W32">
        <v>3</v>
      </c>
      <c r="X32">
        <v>2</v>
      </c>
      <c r="Y32">
        <v>0</v>
      </c>
      <c r="Z32">
        <v>6</v>
      </c>
      <c r="AA32">
        <v>1</v>
      </c>
      <c r="AB32">
        <v>2</v>
      </c>
      <c r="AC32">
        <v>7</v>
      </c>
      <c r="AD32">
        <v>2</v>
      </c>
      <c r="AE32">
        <v>6</v>
      </c>
      <c r="AF32">
        <v>7</v>
      </c>
      <c r="AG32">
        <v>5</v>
      </c>
      <c r="AH32">
        <v>1</v>
      </c>
    </row>
    <row r="33" spans="1:34" x14ac:dyDescent="0.3">
      <c r="A33">
        <v>31</v>
      </c>
      <c r="B33" t="s">
        <v>97</v>
      </c>
      <c r="C33">
        <v>4.4000000000000004</v>
      </c>
      <c r="D33">
        <v>37</v>
      </c>
      <c r="E33">
        <v>3</v>
      </c>
      <c r="F33" t="s">
        <v>98</v>
      </c>
      <c r="G33" t="s">
        <v>56</v>
      </c>
      <c r="H33" t="b">
        <v>1</v>
      </c>
      <c r="I33" t="b">
        <v>1</v>
      </c>
      <c r="J33" t="b">
        <v>1</v>
      </c>
      <c r="K33" t="b">
        <v>0</v>
      </c>
      <c r="L33" t="b">
        <v>0</v>
      </c>
      <c r="M33">
        <v>3</v>
      </c>
      <c r="N33">
        <v>4</v>
      </c>
      <c r="O33">
        <v>10</v>
      </c>
      <c r="P33">
        <v>5</v>
      </c>
      <c r="Q33">
        <v>6</v>
      </c>
      <c r="R33">
        <v>7</v>
      </c>
      <c r="S33">
        <v>3</v>
      </c>
      <c r="T33">
        <v>8</v>
      </c>
      <c r="U33">
        <v>10</v>
      </c>
      <c r="V33">
        <v>8</v>
      </c>
      <c r="W33">
        <v>2</v>
      </c>
      <c r="X33">
        <v>2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3">
      <c r="A34">
        <v>32</v>
      </c>
      <c r="B34" t="s">
        <v>99</v>
      </c>
      <c r="C34">
        <v>4.5999999999999996</v>
      </c>
      <c r="D34">
        <v>37</v>
      </c>
      <c r="E34">
        <v>3</v>
      </c>
      <c r="F34" t="s">
        <v>39</v>
      </c>
      <c r="G34" t="s">
        <v>100</v>
      </c>
      <c r="H34" t="b">
        <v>0</v>
      </c>
      <c r="I34" t="b">
        <v>1</v>
      </c>
      <c r="J34" t="b">
        <v>0</v>
      </c>
      <c r="K34" t="b">
        <v>0</v>
      </c>
      <c r="L34" t="b">
        <v>0</v>
      </c>
      <c r="M34">
        <v>4</v>
      </c>
      <c r="N34">
        <v>5</v>
      </c>
      <c r="O34">
        <v>18</v>
      </c>
      <c r="P34">
        <v>9</v>
      </c>
      <c r="Q34">
        <v>8</v>
      </c>
      <c r="R34">
        <v>11</v>
      </c>
      <c r="S34">
        <v>13</v>
      </c>
      <c r="T34">
        <v>14</v>
      </c>
      <c r="U34">
        <v>16</v>
      </c>
      <c r="V34">
        <v>16</v>
      </c>
      <c r="W34">
        <v>2</v>
      </c>
      <c r="X34">
        <v>0</v>
      </c>
      <c r="Y34">
        <v>0</v>
      </c>
      <c r="Z34">
        <v>3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3</v>
      </c>
      <c r="AH34">
        <v>2</v>
      </c>
    </row>
    <row r="35" spans="1:34" x14ac:dyDescent="0.3">
      <c r="A35">
        <v>33</v>
      </c>
      <c r="B35" t="s">
        <v>101</v>
      </c>
      <c r="C35">
        <v>4.7</v>
      </c>
      <c r="D35">
        <v>36</v>
      </c>
      <c r="E35">
        <v>2</v>
      </c>
      <c r="F35" t="s">
        <v>63</v>
      </c>
      <c r="G35" t="s">
        <v>102</v>
      </c>
      <c r="H35" t="b">
        <v>0</v>
      </c>
      <c r="I35" t="b">
        <v>1</v>
      </c>
      <c r="J35" t="b">
        <v>1</v>
      </c>
      <c r="K35" t="b">
        <v>0</v>
      </c>
      <c r="L35" t="b">
        <v>0</v>
      </c>
      <c r="M35">
        <v>1</v>
      </c>
      <c r="N35">
        <v>7</v>
      </c>
      <c r="O35">
        <v>9</v>
      </c>
      <c r="P35">
        <v>3</v>
      </c>
      <c r="Q35">
        <v>3</v>
      </c>
      <c r="R35">
        <v>5</v>
      </c>
      <c r="S35">
        <v>0</v>
      </c>
      <c r="T35">
        <v>7</v>
      </c>
      <c r="U35">
        <v>9</v>
      </c>
      <c r="V35">
        <v>7</v>
      </c>
      <c r="W35">
        <v>2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1</v>
      </c>
    </row>
    <row r="36" spans="1:34" x14ac:dyDescent="0.3">
      <c r="A36">
        <v>34</v>
      </c>
      <c r="B36" t="s">
        <v>73</v>
      </c>
      <c r="C36">
        <v>3.2</v>
      </c>
      <c r="D36">
        <v>34</v>
      </c>
      <c r="E36">
        <v>3</v>
      </c>
      <c r="F36" t="s">
        <v>74</v>
      </c>
      <c r="G36" t="s">
        <v>37</v>
      </c>
      <c r="H36" t="b">
        <v>1</v>
      </c>
      <c r="I36" t="b">
        <v>0</v>
      </c>
      <c r="J36" t="b">
        <v>0</v>
      </c>
      <c r="K36" t="b">
        <v>0</v>
      </c>
      <c r="L36" t="b">
        <v>0</v>
      </c>
      <c r="M36">
        <v>0</v>
      </c>
      <c r="N36">
        <v>3</v>
      </c>
      <c r="O36">
        <v>6</v>
      </c>
      <c r="P36">
        <v>0</v>
      </c>
      <c r="Q36">
        <v>3</v>
      </c>
      <c r="R36">
        <v>5</v>
      </c>
      <c r="S36">
        <v>6</v>
      </c>
      <c r="T36">
        <v>5</v>
      </c>
      <c r="U36">
        <v>5</v>
      </c>
      <c r="V36">
        <v>4</v>
      </c>
      <c r="W36">
        <v>1</v>
      </c>
      <c r="X36">
        <v>1</v>
      </c>
      <c r="Y36">
        <v>0</v>
      </c>
      <c r="Z36">
        <v>3</v>
      </c>
      <c r="AA36">
        <v>0</v>
      </c>
      <c r="AB36">
        <v>0</v>
      </c>
      <c r="AC36">
        <v>3</v>
      </c>
      <c r="AD36">
        <v>0</v>
      </c>
      <c r="AE36">
        <v>1</v>
      </c>
      <c r="AF36">
        <v>2</v>
      </c>
      <c r="AG36">
        <v>2</v>
      </c>
      <c r="AH36">
        <v>1</v>
      </c>
    </row>
    <row r="37" spans="1:34" x14ac:dyDescent="0.3">
      <c r="A37">
        <v>35</v>
      </c>
      <c r="B37" t="s">
        <v>103</v>
      </c>
      <c r="C37">
        <v>4.3</v>
      </c>
      <c r="D37">
        <v>34</v>
      </c>
      <c r="E37">
        <v>3</v>
      </c>
      <c r="F37" t="s">
        <v>104</v>
      </c>
      <c r="G37" t="s">
        <v>56</v>
      </c>
      <c r="H37" t="b">
        <v>1</v>
      </c>
      <c r="I37" t="b">
        <v>1</v>
      </c>
      <c r="J37" t="b">
        <v>0</v>
      </c>
      <c r="K37" t="b">
        <v>0</v>
      </c>
      <c r="L37" t="b">
        <v>0</v>
      </c>
      <c r="M37">
        <v>3</v>
      </c>
      <c r="N37">
        <v>3</v>
      </c>
      <c r="O37">
        <v>8</v>
      </c>
      <c r="P37">
        <v>3</v>
      </c>
      <c r="Q37">
        <v>7</v>
      </c>
      <c r="R37">
        <v>6</v>
      </c>
      <c r="S37">
        <v>5</v>
      </c>
      <c r="T37">
        <v>6</v>
      </c>
      <c r="U37">
        <v>7</v>
      </c>
      <c r="V37">
        <v>6</v>
      </c>
      <c r="W37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3</v>
      </c>
      <c r="AD37">
        <v>1</v>
      </c>
      <c r="AE37">
        <v>1</v>
      </c>
      <c r="AF37">
        <v>2</v>
      </c>
      <c r="AG37">
        <v>0</v>
      </c>
      <c r="AH37">
        <v>0</v>
      </c>
    </row>
    <row r="38" spans="1:34" x14ac:dyDescent="0.3">
      <c r="A38">
        <v>36</v>
      </c>
      <c r="B38" t="s">
        <v>105</v>
      </c>
      <c r="C38">
        <v>4.0999999999999996</v>
      </c>
      <c r="D38">
        <v>34</v>
      </c>
      <c r="E38">
        <v>3</v>
      </c>
      <c r="F38" t="s">
        <v>106</v>
      </c>
      <c r="G38" t="s">
        <v>45</v>
      </c>
      <c r="H38" t="b">
        <v>1</v>
      </c>
      <c r="I38" t="b">
        <v>1</v>
      </c>
      <c r="J38" t="b">
        <v>0</v>
      </c>
      <c r="K38" t="b">
        <v>0</v>
      </c>
      <c r="L38" t="b">
        <v>0</v>
      </c>
      <c r="M38">
        <v>1</v>
      </c>
      <c r="N38">
        <v>4</v>
      </c>
      <c r="O38">
        <v>6</v>
      </c>
      <c r="P38">
        <v>3</v>
      </c>
      <c r="Q38">
        <v>4</v>
      </c>
      <c r="R38">
        <v>6</v>
      </c>
      <c r="S38">
        <v>6</v>
      </c>
      <c r="T38">
        <v>0</v>
      </c>
      <c r="U38">
        <v>6</v>
      </c>
      <c r="V38">
        <v>5</v>
      </c>
      <c r="W38">
        <v>2</v>
      </c>
      <c r="X38">
        <v>3</v>
      </c>
      <c r="Y38">
        <v>0</v>
      </c>
      <c r="Z38">
        <v>3</v>
      </c>
      <c r="AA38">
        <v>1</v>
      </c>
      <c r="AB38">
        <v>2</v>
      </c>
      <c r="AC38">
        <v>1</v>
      </c>
      <c r="AD38">
        <v>0</v>
      </c>
      <c r="AE38">
        <v>2</v>
      </c>
      <c r="AF38">
        <v>2</v>
      </c>
      <c r="AG38">
        <v>0</v>
      </c>
      <c r="AH38">
        <v>1</v>
      </c>
    </row>
    <row r="39" spans="1:34" x14ac:dyDescent="0.3">
      <c r="A39">
        <v>37</v>
      </c>
      <c r="B39" t="s">
        <v>107</v>
      </c>
      <c r="C39">
        <v>4.0999999999999996</v>
      </c>
      <c r="D39">
        <v>34</v>
      </c>
      <c r="E39">
        <v>4</v>
      </c>
      <c r="F39" t="s">
        <v>108</v>
      </c>
      <c r="G39" t="s">
        <v>45</v>
      </c>
      <c r="H39" t="b">
        <v>0</v>
      </c>
      <c r="I39" t="b">
        <v>1</v>
      </c>
      <c r="J39" t="b">
        <v>0</v>
      </c>
      <c r="K39" t="b">
        <v>0</v>
      </c>
      <c r="L39" t="b">
        <v>0</v>
      </c>
      <c r="M39">
        <v>1</v>
      </c>
      <c r="N39">
        <v>8</v>
      </c>
      <c r="O39">
        <v>6</v>
      </c>
      <c r="P39">
        <v>0</v>
      </c>
      <c r="Q39">
        <v>0</v>
      </c>
      <c r="R39">
        <v>5</v>
      </c>
      <c r="S39">
        <v>7</v>
      </c>
      <c r="T39">
        <v>4</v>
      </c>
      <c r="U39">
        <v>7</v>
      </c>
      <c r="V39">
        <v>6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2</v>
      </c>
      <c r="AF39">
        <v>1</v>
      </c>
      <c r="AG39">
        <v>0</v>
      </c>
      <c r="AH39">
        <v>2</v>
      </c>
    </row>
    <row r="40" spans="1:34" x14ac:dyDescent="0.3">
      <c r="A40">
        <v>38</v>
      </c>
      <c r="B40" t="s">
        <v>109</v>
      </c>
      <c r="C40">
        <v>3.8</v>
      </c>
      <c r="D40">
        <v>33</v>
      </c>
      <c r="E40">
        <v>3</v>
      </c>
      <c r="F40" t="s">
        <v>104</v>
      </c>
      <c r="G40" t="s">
        <v>37</v>
      </c>
      <c r="H40" t="b">
        <v>1</v>
      </c>
      <c r="I40" t="b">
        <v>1</v>
      </c>
      <c r="J40" t="b">
        <v>0</v>
      </c>
      <c r="K40" t="b">
        <v>0</v>
      </c>
      <c r="L40" t="b">
        <v>0</v>
      </c>
      <c r="M40">
        <v>0</v>
      </c>
      <c r="N40">
        <v>2</v>
      </c>
      <c r="O40">
        <v>5</v>
      </c>
      <c r="P40">
        <v>1</v>
      </c>
      <c r="Q40">
        <v>3</v>
      </c>
      <c r="R40">
        <v>6</v>
      </c>
      <c r="S40">
        <v>4</v>
      </c>
      <c r="T40">
        <v>6</v>
      </c>
      <c r="U40">
        <v>5</v>
      </c>
      <c r="V40">
        <v>4</v>
      </c>
      <c r="W40">
        <v>4</v>
      </c>
      <c r="X40">
        <v>1</v>
      </c>
      <c r="Y40">
        <v>1</v>
      </c>
      <c r="Z40">
        <v>3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2</v>
      </c>
      <c r="AH40">
        <v>4</v>
      </c>
    </row>
    <row r="41" spans="1:34" x14ac:dyDescent="0.3">
      <c r="A41">
        <v>39</v>
      </c>
      <c r="B41" t="s">
        <v>110</v>
      </c>
      <c r="C41">
        <v>4.2</v>
      </c>
      <c r="D41">
        <v>33</v>
      </c>
      <c r="E41">
        <v>4</v>
      </c>
      <c r="F41" t="s">
        <v>39</v>
      </c>
      <c r="G41" t="s">
        <v>45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  <c r="M41">
        <v>0</v>
      </c>
      <c r="N41">
        <v>7</v>
      </c>
      <c r="O41">
        <v>19</v>
      </c>
      <c r="P41">
        <v>4</v>
      </c>
      <c r="Q41">
        <v>11</v>
      </c>
      <c r="R41">
        <v>13</v>
      </c>
      <c r="S41">
        <v>12</v>
      </c>
      <c r="T41">
        <v>10</v>
      </c>
      <c r="U41">
        <v>17</v>
      </c>
      <c r="V41">
        <v>13</v>
      </c>
      <c r="W41">
        <v>3</v>
      </c>
      <c r="X41">
        <v>1</v>
      </c>
      <c r="Y41">
        <v>0</v>
      </c>
      <c r="Z41">
        <v>2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0</v>
      </c>
    </row>
    <row r="42" spans="1:34" x14ac:dyDescent="0.3">
      <c r="A42">
        <v>40</v>
      </c>
      <c r="B42" t="s">
        <v>111</v>
      </c>
      <c r="C42">
        <v>4.4000000000000004</v>
      </c>
      <c r="D42">
        <v>33</v>
      </c>
      <c r="E42">
        <v>3</v>
      </c>
      <c r="F42" t="s">
        <v>112</v>
      </c>
      <c r="G42" t="s">
        <v>37</v>
      </c>
      <c r="H42" t="b">
        <v>0</v>
      </c>
      <c r="I42" t="b">
        <v>1</v>
      </c>
      <c r="J42" t="b">
        <v>1</v>
      </c>
      <c r="K42" t="b">
        <v>0</v>
      </c>
      <c r="L42" t="b">
        <v>0</v>
      </c>
      <c r="M42">
        <v>7</v>
      </c>
      <c r="N42">
        <v>9</v>
      </c>
      <c r="O42">
        <v>16</v>
      </c>
      <c r="P42">
        <v>2</v>
      </c>
      <c r="Q42">
        <v>9</v>
      </c>
      <c r="R42">
        <v>10</v>
      </c>
      <c r="S42">
        <v>7</v>
      </c>
      <c r="T42">
        <v>13</v>
      </c>
      <c r="U42">
        <v>18</v>
      </c>
      <c r="V42">
        <v>15</v>
      </c>
      <c r="W42">
        <v>3</v>
      </c>
      <c r="X42">
        <v>0</v>
      </c>
      <c r="Y42">
        <v>0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0</v>
      </c>
      <c r="AH42">
        <v>1</v>
      </c>
    </row>
    <row r="43" spans="1:34" x14ac:dyDescent="0.3">
      <c r="A43">
        <v>41</v>
      </c>
      <c r="B43" t="s">
        <v>113</v>
      </c>
      <c r="C43">
        <v>3.4</v>
      </c>
      <c r="D43">
        <v>33</v>
      </c>
      <c r="E43">
        <v>3</v>
      </c>
      <c r="F43" t="s">
        <v>114</v>
      </c>
      <c r="G43" t="s">
        <v>56</v>
      </c>
      <c r="H43" t="b">
        <v>1</v>
      </c>
      <c r="I43" t="b">
        <v>1</v>
      </c>
      <c r="J43" t="b">
        <v>1</v>
      </c>
      <c r="K43" t="b">
        <v>0</v>
      </c>
      <c r="L43" t="b">
        <v>0</v>
      </c>
      <c r="M43">
        <v>1</v>
      </c>
      <c r="N43">
        <v>4</v>
      </c>
      <c r="O43">
        <v>5</v>
      </c>
      <c r="P43">
        <v>1</v>
      </c>
      <c r="Q43">
        <v>2</v>
      </c>
      <c r="R43">
        <v>5</v>
      </c>
      <c r="S43">
        <v>3</v>
      </c>
      <c r="T43">
        <v>5</v>
      </c>
      <c r="U43">
        <v>5</v>
      </c>
      <c r="V43">
        <v>4</v>
      </c>
      <c r="W43">
        <v>3</v>
      </c>
      <c r="X43">
        <v>0</v>
      </c>
      <c r="Y43">
        <v>1</v>
      </c>
      <c r="Z43">
        <v>4</v>
      </c>
      <c r="AA43">
        <v>1</v>
      </c>
      <c r="AB43">
        <v>0</v>
      </c>
      <c r="AC43">
        <v>1</v>
      </c>
      <c r="AD43">
        <v>0</v>
      </c>
      <c r="AE43">
        <v>2</v>
      </c>
      <c r="AF43">
        <v>2</v>
      </c>
      <c r="AG43">
        <v>0</v>
      </c>
      <c r="AH43">
        <v>3</v>
      </c>
    </row>
    <row r="44" spans="1:34" x14ac:dyDescent="0.3">
      <c r="A44">
        <v>42</v>
      </c>
      <c r="B44" t="s">
        <v>115</v>
      </c>
      <c r="C44">
        <v>3.7</v>
      </c>
      <c r="D44">
        <v>30</v>
      </c>
      <c r="E44">
        <v>4</v>
      </c>
      <c r="F44" t="s">
        <v>116</v>
      </c>
      <c r="G44" t="s">
        <v>37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>
        <v>0</v>
      </c>
      <c r="N44">
        <v>5</v>
      </c>
      <c r="O44">
        <v>3</v>
      </c>
      <c r="P44">
        <v>0</v>
      </c>
      <c r="Q44">
        <v>1</v>
      </c>
      <c r="R44">
        <v>3</v>
      </c>
      <c r="S44">
        <v>5</v>
      </c>
      <c r="T44">
        <v>3</v>
      </c>
      <c r="U44">
        <v>3</v>
      </c>
      <c r="V44">
        <v>2</v>
      </c>
      <c r="W44">
        <v>3</v>
      </c>
      <c r="X44">
        <v>0</v>
      </c>
      <c r="Y44">
        <v>2</v>
      </c>
      <c r="Z44">
        <v>4</v>
      </c>
      <c r="AA44">
        <v>0</v>
      </c>
      <c r="AB44">
        <v>0</v>
      </c>
      <c r="AC44">
        <v>3</v>
      </c>
      <c r="AD44">
        <v>1</v>
      </c>
      <c r="AE44">
        <v>5</v>
      </c>
      <c r="AF44">
        <v>0</v>
      </c>
      <c r="AG44">
        <v>0</v>
      </c>
      <c r="AH44">
        <v>1</v>
      </c>
    </row>
    <row r="45" spans="1:34" x14ac:dyDescent="0.3">
      <c r="A45">
        <v>43</v>
      </c>
      <c r="B45" t="s">
        <v>117</v>
      </c>
      <c r="C45">
        <v>4.2</v>
      </c>
      <c r="D45">
        <v>30</v>
      </c>
      <c r="E45">
        <v>3</v>
      </c>
      <c r="F45" t="s">
        <v>84</v>
      </c>
      <c r="G45" t="s">
        <v>37</v>
      </c>
      <c r="H45" t="b">
        <v>0</v>
      </c>
      <c r="I45" t="b">
        <v>1</v>
      </c>
      <c r="J45" t="b">
        <v>0</v>
      </c>
      <c r="K45" t="b">
        <v>0</v>
      </c>
      <c r="L45" t="b">
        <v>0</v>
      </c>
      <c r="M45">
        <v>1</v>
      </c>
      <c r="N45">
        <v>6</v>
      </c>
      <c r="O45">
        <v>8</v>
      </c>
      <c r="P45">
        <v>3</v>
      </c>
      <c r="Q45">
        <v>5</v>
      </c>
      <c r="R45">
        <v>8</v>
      </c>
      <c r="S45">
        <v>6</v>
      </c>
      <c r="T45">
        <v>4</v>
      </c>
      <c r="U45">
        <v>9</v>
      </c>
      <c r="V45">
        <v>9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>
        <v>44</v>
      </c>
      <c r="B46" t="s">
        <v>118</v>
      </c>
      <c r="C46">
        <v>3.5</v>
      </c>
      <c r="D46">
        <v>30</v>
      </c>
      <c r="E46">
        <v>3</v>
      </c>
      <c r="F46" t="s">
        <v>104</v>
      </c>
      <c r="G46" t="s">
        <v>45</v>
      </c>
      <c r="H46" t="b">
        <v>1</v>
      </c>
      <c r="I46" t="b">
        <v>1</v>
      </c>
      <c r="J46" t="b">
        <v>0</v>
      </c>
      <c r="K46" t="b">
        <v>0</v>
      </c>
      <c r="L46" t="b">
        <v>0</v>
      </c>
      <c r="M46">
        <v>2</v>
      </c>
      <c r="N46">
        <v>4</v>
      </c>
      <c r="O46">
        <v>6</v>
      </c>
      <c r="P46">
        <v>2</v>
      </c>
      <c r="Q46">
        <v>4</v>
      </c>
      <c r="R46">
        <v>7</v>
      </c>
      <c r="S46">
        <v>4</v>
      </c>
      <c r="T46">
        <v>4</v>
      </c>
      <c r="U46">
        <v>7</v>
      </c>
      <c r="V46">
        <v>7</v>
      </c>
      <c r="W46">
        <v>2</v>
      </c>
      <c r="X46">
        <v>2</v>
      </c>
      <c r="Y46">
        <v>1</v>
      </c>
      <c r="Z46">
        <v>1</v>
      </c>
      <c r="AA46">
        <v>0</v>
      </c>
      <c r="AB46">
        <v>1</v>
      </c>
      <c r="AC46">
        <v>2</v>
      </c>
      <c r="AD46">
        <v>2</v>
      </c>
      <c r="AE46">
        <v>0</v>
      </c>
      <c r="AF46">
        <v>2</v>
      </c>
      <c r="AG46">
        <v>1</v>
      </c>
      <c r="AH46">
        <v>3</v>
      </c>
    </row>
    <row r="47" spans="1:34" x14ac:dyDescent="0.3">
      <c r="A47">
        <v>45</v>
      </c>
      <c r="B47" t="s">
        <v>119</v>
      </c>
      <c r="C47">
        <v>4.2</v>
      </c>
      <c r="D47">
        <v>30</v>
      </c>
      <c r="E47">
        <v>4</v>
      </c>
      <c r="F47" t="s">
        <v>49</v>
      </c>
      <c r="G47" t="s">
        <v>120</v>
      </c>
      <c r="H47" t="b">
        <v>1</v>
      </c>
      <c r="I47" t="b">
        <v>0</v>
      </c>
      <c r="J47" t="b">
        <v>0</v>
      </c>
      <c r="K47" t="b">
        <v>0</v>
      </c>
      <c r="L47" t="b">
        <v>0</v>
      </c>
      <c r="M47">
        <v>5</v>
      </c>
      <c r="N47">
        <v>7</v>
      </c>
      <c r="O47">
        <v>14</v>
      </c>
      <c r="P47">
        <v>8</v>
      </c>
      <c r="Q47">
        <v>9</v>
      </c>
      <c r="R47">
        <v>10</v>
      </c>
      <c r="S47">
        <v>9</v>
      </c>
      <c r="T47">
        <v>6</v>
      </c>
      <c r="U47">
        <v>14</v>
      </c>
      <c r="V47">
        <v>14</v>
      </c>
      <c r="W47">
        <v>3</v>
      </c>
      <c r="X47">
        <v>1</v>
      </c>
      <c r="Y47">
        <v>0</v>
      </c>
      <c r="Z47">
        <v>5</v>
      </c>
      <c r="AA47">
        <v>1</v>
      </c>
      <c r="AB47">
        <v>1</v>
      </c>
      <c r="AC47">
        <v>3</v>
      </c>
      <c r="AD47">
        <v>1</v>
      </c>
      <c r="AE47">
        <v>2</v>
      </c>
      <c r="AF47">
        <v>2</v>
      </c>
      <c r="AG47">
        <v>1</v>
      </c>
      <c r="AH47">
        <v>2</v>
      </c>
    </row>
    <row r="48" spans="1:34" x14ac:dyDescent="0.3">
      <c r="A48">
        <v>46</v>
      </c>
      <c r="B48" t="s">
        <v>121</v>
      </c>
      <c r="C48">
        <v>4.4000000000000004</v>
      </c>
      <c r="D48">
        <v>30</v>
      </c>
      <c r="E48">
        <v>3</v>
      </c>
      <c r="F48" t="s">
        <v>87</v>
      </c>
      <c r="G48" t="s">
        <v>56</v>
      </c>
      <c r="H48" t="b">
        <v>0</v>
      </c>
      <c r="I48" t="b">
        <v>1</v>
      </c>
      <c r="J48" t="b">
        <v>1</v>
      </c>
      <c r="K48" t="b">
        <v>0</v>
      </c>
      <c r="L48" t="b">
        <v>0</v>
      </c>
      <c r="M48">
        <v>0</v>
      </c>
      <c r="N48">
        <v>15</v>
      </c>
      <c r="O48">
        <v>16</v>
      </c>
      <c r="P48">
        <v>8</v>
      </c>
      <c r="Q48">
        <v>3</v>
      </c>
      <c r="R48">
        <v>8</v>
      </c>
      <c r="S48">
        <v>7</v>
      </c>
      <c r="T48">
        <v>13</v>
      </c>
      <c r="U48">
        <v>18</v>
      </c>
      <c r="V48">
        <v>14</v>
      </c>
      <c r="W48">
        <v>4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1</v>
      </c>
      <c r="AG48">
        <v>0</v>
      </c>
      <c r="AH48">
        <v>1</v>
      </c>
    </row>
    <row r="49" spans="1:34" x14ac:dyDescent="0.3">
      <c r="A49">
        <v>47</v>
      </c>
      <c r="B49" t="s">
        <v>122</v>
      </c>
      <c r="C49">
        <v>4.0999999999999996</v>
      </c>
      <c r="D49">
        <v>30</v>
      </c>
      <c r="E49">
        <v>4</v>
      </c>
      <c r="F49" t="s">
        <v>39</v>
      </c>
      <c r="G49" t="s">
        <v>40</v>
      </c>
      <c r="H49" t="b">
        <v>1</v>
      </c>
      <c r="I49" t="b">
        <v>0</v>
      </c>
      <c r="J49" t="b">
        <v>0</v>
      </c>
      <c r="K49" t="b">
        <v>1</v>
      </c>
      <c r="L49" t="b">
        <v>0</v>
      </c>
      <c r="M49">
        <v>0</v>
      </c>
      <c r="N49">
        <v>8</v>
      </c>
      <c r="O49">
        <v>16</v>
      </c>
      <c r="P49">
        <v>2</v>
      </c>
      <c r="Q49">
        <v>11</v>
      </c>
      <c r="R49">
        <v>11</v>
      </c>
      <c r="S49">
        <v>11</v>
      </c>
      <c r="T49">
        <v>4</v>
      </c>
      <c r="U49">
        <v>13</v>
      </c>
      <c r="V49">
        <v>12</v>
      </c>
      <c r="W49">
        <v>4</v>
      </c>
      <c r="X49">
        <v>2</v>
      </c>
      <c r="Y49">
        <v>0</v>
      </c>
      <c r="Z49">
        <v>3</v>
      </c>
      <c r="AA49">
        <v>1</v>
      </c>
      <c r="AB49">
        <v>0</v>
      </c>
      <c r="AC49">
        <v>2</v>
      </c>
      <c r="AD49">
        <v>0</v>
      </c>
      <c r="AE49">
        <v>1</v>
      </c>
      <c r="AF49">
        <v>3</v>
      </c>
      <c r="AG49">
        <v>1</v>
      </c>
      <c r="AH49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FF7F-8FA3-4A05-A3C3-15BD3F6EC64F}">
  <dimension ref="A1:AJ48"/>
  <sheetViews>
    <sheetView tabSelected="1" zoomScale="80" zoomScaleNormal="100" workbookViewId="0">
      <selection activeCell="F24" sqref="F24"/>
    </sheetView>
  </sheetViews>
  <sheetFormatPr defaultRowHeight="14.4" x14ac:dyDescent="0.3"/>
  <cols>
    <col min="1" max="2" width="15.5546875" customWidth="1"/>
    <col min="3" max="3" width="9.44140625" customWidth="1"/>
    <col min="4" max="5" width="14.5546875" customWidth="1"/>
    <col min="6" max="6" width="8.88671875" customWidth="1"/>
    <col min="7" max="7" width="14.6640625" customWidth="1"/>
    <col min="8" max="8" width="19.88671875" customWidth="1"/>
    <col min="9" max="9" width="19.33203125" customWidth="1"/>
    <col min="10" max="10" width="20.88671875" customWidth="1"/>
    <col min="11" max="11" width="18.33203125" customWidth="1"/>
    <col min="12" max="12" width="16.5546875" customWidth="1"/>
    <col min="13" max="13" width="19.33203125" customWidth="1"/>
    <col min="14" max="14" width="25.33203125" customWidth="1"/>
    <col min="15" max="15" width="30.33203125" customWidth="1"/>
    <col min="16" max="16" width="20.6640625" customWidth="1"/>
    <col min="17" max="17" width="27.21875" customWidth="1"/>
    <col min="18" max="18" width="18.33203125" customWidth="1"/>
    <col min="19" max="19" width="18.88671875" customWidth="1"/>
    <col min="20" max="20" width="21.5546875" customWidth="1"/>
    <col min="21" max="21" width="24.33203125" customWidth="1"/>
    <col min="22" max="22" width="20.33203125" customWidth="1"/>
    <col min="23" max="23" width="16.33203125" customWidth="1"/>
    <col min="24" max="24" width="12.77734375" customWidth="1"/>
    <col min="25" max="25" width="16.6640625" customWidth="1"/>
    <col min="26" max="26" width="9.44140625" customWidth="1"/>
    <col min="27" max="27" width="13.44140625" customWidth="1"/>
    <col min="28" max="28" width="16.6640625" customWidth="1"/>
    <col min="29" max="29" width="17.44140625" customWidth="1"/>
    <col min="31" max="31" width="15.21875" customWidth="1"/>
    <col min="32" max="32" width="9.5546875" customWidth="1"/>
  </cols>
  <sheetData>
    <row r="1" spans="1:36" x14ac:dyDescent="0.3">
      <c r="A1" t="s">
        <v>12</v>
      </c>
      <c r="B1" t="s">
        <v>124</v>
      </c>
      <c r="C1" t="s">
        <v>71</v>
      </c>
      <c r="D1" t="s">
        <v>72</v>
      </c>
      <c r="E1" t="s">
        <v>133</v>
      </c>
      <c r="G1" t="s">
        <v>12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8</v>
      </c>
      <c r="Y1" t="s">
        <v>9</v>
      </c>
      <c r="Z1" t="s">
        <v>32</v>
      </c>
      <c r="AA1" t="s">
        <v>33</v>
      </c>
      <c r="AB1" t="s">
        <v>34</v>
      </c>
      <c r="AC1" t="s">
        <v>35</v>
      </c>
      <c r="AF1" s="4"/>
      <c r="AG1" s="5"/>
      <c r="AH1" s="4"/>
      <c r="AI1" s="4"/>
      <c r="AJ1" s="4"/>
    </row>
    <row r="2" spans="1:36" x14ac:dyDescent="0.3">
      <c r="A2">
        <v>0</v>
      </c>
      <c r="B2">
        <f>Rest_satisfacao[[#This Row],[Elogios]]-Rest_satisfacao[[#This Row],[Reclamações]]</f>
        <v>-17</v>
      </c>
      <c r="C2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131</v>
      </c>
      <c r="D2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148</v>
      </c>
      <c r="E2">
        <f>Rest_satisfacao[[#This Row],[Elogios]]+Rest_satisfacao[[#This Row],[Reclamações]]</f>
        <v>279</v>
      </c>
      <c r="G2">
        <v>0</v>
      </c>
      <c r="H2">
        <f>((VLOOKUP(G2,restaurantes[#All],13,FALSE)/(VLOOKUP(G2,Rest_satisfacao[#All],5,FALSE)))*100)</f>
        <v>1.0752688172043012</v>
      </c>
      <c r="I2">
        <f>((VLOOKUP(G2,restaurantes[#All],14,FALSE)/(VLOOKUP(G2,Rest_satisfacao[#All],5,FALSE)))*100)</f>
        <v>10.394265232974909</v>
      </c>
      <c r="J2">
        <f>((VLOOKUP(G2,restaurantes[#All],15,FALSE)/(VLOOKUP(G2,Rest_satisfacao[#All],5,FALSE)))*100)</f>
        <v>13.620071684587815</v>
      </c>
      <c r="K2">
        <f>((VLOOKUP(G2,restaurantes[#All],16,FALSE)/(VLOOKUP(G2,Rest_satisfacao[#All],5,FALSE)))*100)</f>
        <v>5.376344086021505</v>
      </c>
      <c r="L2">
        <f>((VLOOKUP(G2,restaurantes[#All],17,FALSE)/(VLOOKUP(G2,Rest_satisfacao[#All],5,FALSE)))*100)</f>
        <v>5.0179211469534053</v>
      </c>
      <c r="M2">
        <f>((VLOOKUP(G2,restaurantes[#All],18,FALSE)/(VLOOKUP(G2,Rest_satisfacao[#All],5,FALSE)))*100)</f>
        <v>12.544802867383511</v>
      </c>
      <c r="N2">
        <f>((VLOOKUP(G2,restaurantes[#All],19,FALSE)/(VLOOKUP(G2,Rest_satisfacao[#All],5,FALSE)))*100)</f>
        <v>6.4516129032258061</v>
      </c>
      <c r="O2">
        <f>((VLOOKUP(G2,restaurantes[#All],20,FALSE)/(VLOOKUP(G2,Rest_satisfacao[#All],5,FALSE)))*100)</f>
        <v>8.6021505376344098</v>
      </c>
      <c r="P2">
        <f>((VLOOKUP(G2,restaurantes[#All],21,FALSE)/(VLOOKUP(G2,Rest_satisfacao[#All],5,FALSE)))*100)</f>
        <v>13.261648745519713</v>
      </c>
      <c r="Q2">
        <f>((VLOOKUP(G2,restaurantes[#All],22,FALSE)/(VLOOKUP(G2,Rest_satisfacao[#All],5,FALSE)))*100)</f>
        <v>10.394265232974909</v>
      </c>
      <c r="R2">
        <f>((VLOOKUP(G2,restaurantes[#All],23,FALSE)/(VLOOKUP(G2,Rest_satisfacao[#All],5,FALSE)))*100)</f>
        <v>3.9426523297491038</v>
      </c>
      <c r="S2">
        <f>((VLOOKUP(G2,restaurantes[#All],24,FALSE)/(VLOOKUP(G2,Rest_satisfacao[#All],5,FALSE)))*100)</f>
        <v>0.35842293906810035</v>
      </c>
      <c r="T2">
        <f>((VLOOKUP(G2,restaurantes[#All],25,FALSE)/(VLOOKUP(G2,Rest_satisfacao[#All],5,FALSE)))*100)</f>
        <v>0</v>
      </c>
      <c r="U2">
        <f>((VLOOKUP(G2,restaurantes[#All],26,FALSE)/(VLOOKUP(G2,Rest_satisfacao[#All],5,FALSE)))*100)</f>
        <v>1.7921146953405016</v>
      </c>
      <c r="V2">
        <f>((VLOOKUP(G2,restaurantes[#All],27,FALSE)/(VLOOKUP(G2,Rest_satisfacao[#All],5,FALSE)))*100)</f>
        <v>0</v>
      </c>
      <c r="W2">
        <f>((VLOOKUP(G2,restaurantes[#All],28,FALSE)/(VLOOKUP(G2,Rest_satisfacao[#All],5,FALSE)))*100)</f>
        <v>0</v>
      </c>
      <c r="X2">
        <f>((VLOOKUP(G2,restaurantes[#All],29,FALSE)/(VLOOKUP(G2,Rest_satisfacao[#All],5,FALSE)))*100)</f>
        <v>1.0752688172043012</v>
      </c>
      <c r="Y2">
        <f>((VLOOKUP(G2,restaurantes[#All],30,FALSE)/(VLOOKUP(G2,Rest_satisfacao[#All],5,FALSE)))*100)</f>
        <v>1.4336917562724014</v>
      </c>
      <c r="Z2">
        <f>((VLOOKUP(G2,restaurantes[#All],31,FALSE)/(VLOOKUP(G2,Rest_satisfacao[#All],5,FALSE)))*100)</f>
        <v>1.4336917562724014</v>
      </c>
      <c r="AA2">
        <f>((VLOOKUP(G2,restaurantes[#All],32,FALSE)/(VLOOKUP(G2,Rest_satisfacao[#All],5,FALSE)))*100)</f>
        <v>1.0752688172043012</v>
      </c>
      <c r="AB2">
        <f>((VLOOKUP(G2,restaurantes[#All],33,FALSE)/(VLOOKUP(G2,Rest_satisfacao[#All],5,FALSE)))*100)</f>
        <v>1.0752688172043012</v>
      </c>
      <c r="AC2">
        <f>((VLOOKUP(G2,restaurantes[#All],34,FALSE)/(VLOOKUP(G2,Rest_satisfacao[#All],5,FALSE)))*100)</f>
        <v>1.0752688172043012</v>
      </c>
    </row>
    <row r="3" spans="1:36" x14ac:dyDescent="0.3">
      <c r="A3">
        <v>1</v>
      </c>
      <c r="B3">
        <f>Rest_satisfacao[[#This Row],[Elogios]]-Rest_satisfacao[[#This Row],[Reclamações]]</f>
        <v>46</v>
      </c>
      <c r="C3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170</v>
      </c>
      <c r="D3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124</v>
      </c>
      <c r="E3">
        <f>Rest_satisfacao[[#This Row],[Elogios]]+Rest_satisfacao[[#This Row],[Reclamações]]</f>
        <v>294</v>
      </c>
      <c r="G3">
        <v>1</v>
      </c>
      <c r="H3">
        <f>((VLOOKUP(G3,restaurantes[#All],13,FALSE)/(VLOOKUP(G3,Rest_satisfacao[#All],5,FALSE)))*100)</f>
        <v>1.3605442176870748</v>
      </c>
      <c r="I3">
        <f>((VLOOKUP(G3,restaurantes[#All],14,FALSE)/(VLOOKUP(G3,Rest_satisfacao[#All],5,FALSE)))*100)</f>
        <v>5.7823129251700678</v>
      </c>
      <c r="J3">
        <f>((VLOOKUP(G3,restaurantes[#All],15,FALSE)/(VLOOKUP(G3,Rest_satisfacao[#All],5,FALSE)))*100)</f>
        <v>10.884353741496598</v>
      </c>
      <c r="K3">
        <f>((VLOOKUP(G3,restaurantes[#All],16,FALSE)/(VLOOKUP(G3,Rest_satisfacao[#All],5,FALSE)))*100)</f>
        <v>1.0204081632653061</v>
      </c>
      <c r="L3">
        <f>((VLOOKUP(G3,restaurantes[#All],17,FALSE)/(VLOOKUP(G3,Rest_satisfacao[#All],5,FALSE)))*100)</f>
        <v>6.1224489795918364</v>
      </c>
      <c r="M3">
        <f>((VLOOKUP(G3,restaurantes[#All],18,FALSE)/(VLOOKUP(G3,Rest_satisfacao[#All],5,FALSE)))*100)</f>
        <v>7.8231292517006805</v>
      </c>
      <c r="N3">
        <f>((VLOOKUP(G3,restaurantes[#All],19,FALSE)/(VLOOKUP(G3,Rest_satisfacao[#All],5,FALSE)))*100)</f>
        <v>14.625850340136054</v>
      </c>
      <c r="O3">
        <f>((VLOOKUP(G3,restaurantes[#All],20,FALSE)/(VLOOKUP(G3,Rest_satisfacao[#All],5,FALSE)))*100)</f>
        <v>5.7823129251700678</v>
      </c>
      <c r="P3">
        <f>((VLOOKUP(G3,restaurantes[#All],21,FALSE)/(VLOOKUP(G3,Rest_satisfacao[#All],5,FALSE)))*100)</f>
        <v>12.925170068027212</v>
      </c>
      <c r="Q3">
        <f>((VLOOKUP(G3,restaurantes[#All],22,FALSE)/(VLOOKUP(G3,Rest_satisfacao[#All],5,FALSE)))*100)</f>
        <v>11.564625850340136</v>
      </c>
      <c r="R3">
        <f>((VLOOKUP(G3,restaurantes[#All],23,FALSE)/(VLOOKUP(G3,Rest_satisfacao[#All],5,FALSE)))*100)</f>
        <v>3.7414965986394559</v>
      </c>
      <c r="S3">
        <f>((VLOOKUP(G3,restaurantes[#All],24,FALSE)/(VLOOKUP(G3,Rest_satisfacao[#All],5,FALSE)))*100)</f>
        <v>1.7006802721088436</v>
      </c>
      <c r="T3">
        <f>((VLOOKUP(G3,restaurantes[#All],25,FALSE)/(VLOOKUP(G3,Rest_satisfacao[#All],5,FALSE)))*100)</f>
        <v>1.3605442176870748</v>
      </c>
      <c r="U3">
        <f>((VLOOKUP(G3,restaurantes[#All],26,FALSE)/(VLOOKUP(G3,Rest_satisfacao[#All],5,FALSE)))*100)</f>
        <v>3.0612244897959182</v>
      </c>
      <c r="V3">
        <f>((VLOOKUP(G3,restaurantes[#All],27,FALSE)/(VLOOKUP(G3,Rest_satisfacao[#All],5,FALSE)))*100)</f>
        <v>0</v>
      </c>
      <c r="W3">
        <f>((VLOOKUP(G3,restaurantes[#All],28,FALSE)/(VLOOKUP(G3,Rest_satisfacao[#All],5,FALSE)))*100)</f>
        <v>0.68027210884353739</v>
      </c>
      <c r="X3">
        <f>((VLOOKUP(G3,restaurantes[#All],29,FALSE)/(VLOOKUP(G3,Rest_satisfacao[#All],5,FALSE)))*100)</f>
        <v>2.0408163265306123</v>
      </c>
      <c r="Y3">
        <f>((VLOOKUP(G3,restaurantes[#All],30,FALSE)/(VLOOKUP(G3,Rest_satisfacao[#All],5,FALSE)))*100)</f>
        <v>1.0204081632653061</v>
      </c>
      <c r="Z3">
        <f>((VLOOKUP(G3,restaurantes[#All],31,FALSE)/(VLOOKUP(G3,Rest_satisfacao[#All],5,FALSE)))*100)</f>
        <v>2.0408163265306123</v>
      </c>
      <c r="AA3">
        <f>((VLOOKUP(G3,restaurantes[#All],32,FALSE)/(VLOOKUP(G3,Rest_satisfacao[#All],5,FALSE)))*100)</f>
        <v>2.7210884353741496</v>
      </c>
      <c r="AB3">
        <f>((VLOOKUP(G3,restaurantes[#All],33,FALSE)/(VLOOKUP(G3,Rest_satisfacao[#All],5,FALSE)))*100)</f>
        <v>2.7210884353741496</v>
      </c>
      <c r="AC3">
        <f>((VLOOKUP(G3,restaurantes[#All],34,FALSE)/(VLOOKUP(G3,Rest_satisfacao[#All],5,FALSE)))*100)</f>
        <v>1.0204081632653061</v>
      </c>
    </row>
    <row r="4" spans="1:36" x14ac:dyDescent="0.3">
      <c r="A4">
        <v>2</v>
      </c>
      <c r="B4">
        <f>Rest_satisfacao[[#This Row],[Elogios]]-Rest_satisfacao[[#This Row],[Reclamações]]</f>
        <v>63</v>
      </c>
      <c r="C4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209</v>
      </c>
      <c r="D4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146</v>
      </c>
      <c r="E4">
        <f>Rest_satisfacao[[#This Row],[Elogios]]+Rest_satisfacao[[#This Row],[Reclamações]]</f>
        <v>355</v>
      </c>
      <c r="G4">
        <v>2</v>
      </c>
      <c r="H4">
        <f>((VLOOKUP(G4,restaurantes[#All],13,FALSE)/(VLOOKUP(G4,Rest_satisfacao[#All],5,FALSE)))*100)</f>
        <v>1.971830985915493</v>
      </c>
      <c r="I4">
        <f>((VLOOKUP(G4,restaurantes[#All],14,FALSE)/(VLOOKUP(G4,Rest_satisfacao[#All],5,FALSE)))*100)</f>
        <v>3.0985915492957745</v>
      </c>
      <c r="J4">
        <f>((VLOOKUP(G4,restaurantes[#All],15,FALSE)/(VLOOKUP(G4,Rest_satisfacao[#All],5,FALSE)))*100)</f>
        <v>12.676056338028168</v>
      </c>
      <c r="K4">
        <f>((VLOOKUP(G4,restaurantes[#All],16,FALSE)/(VLOOKUP(G4,Rest_satisfacao[#All],5,FALSE)))*100)</f>
        <v>2.8169014084507045</v>
      </c>
      <c r="L4">
        <f>((VLOOKUP(G4,restaurantes[#All],17,FALSE)/(VLOOKUP(G4,Rest_satisfacao[#All],5,FALSE)))*100)</f>
        <v>8.169014084507042</v>
      </c>
      <c r="M4">
        <f>((VLOOKUP(G4,restaurantes[#All],18,FALSE)/(VLOOKUP(G4,Rest_satisfacao[#All],5,FALSE)))*100)</f>
        <v>8.169014084507042</v>
      </c>
      <c r="N4">
        <f>((VLOOKUP(G4,restaurantes[#All],19,FALSE)/(VLOOKUP(G4,Rest_satisfacao[#All],5,FALSE)))*100)</f>
        <v>12.676056338028168</v>
      </c>
      <c r="O4">
        <f>((VLOOKUP(G4,restaurantes[#All],20,FALSE)/(VLOOKUP(G4,Rest_satisfacao[#All],5,FALSE)))*100)</f>
        <v>8.4507042253521121</v>
      </c>
      <c r="P4">
        <f>((VLOOKUP(G4,restaurantes[#All],21,FALSE)/(VLOOKUP(G4,Rest_satisfacao[#All],5,FALSE)))*100)</f>
        <v>14.084507042253522</v>
      </c>
      <c r="Q4">
        <f>((VLOOKUP(G4,restaurantes[#All],22,FALSE)/(VLOOKUP(G4,Rest_satisfacao[#All],5,FALSE)))*100)</f>
        <v>11.830985915492958</v>
      </c>
      <c r="R4">
        <f>((VLOOKUP(G4,restaurantes[#All],23,FALSE)/(VLOOKUP(G4,Rest_satisfacao[#All],5,FALSE)))*100)</f>
        <v>3.3802816901408446</v>
      </c>
      <c r="S4">
        <f>((VLOOKUP(G4,restaurantes[#All],24,FALSE)/(VLOOKUP(G4,Rest_satisfacao[#All],5,FALSE)))*100)</f>
        <v>1.6901408450704223</v>
      </c>
      <c r="T4">
        <f>((VLOOKUP(G4,restaurantes[#All],25,FALSE)/(VLOOKUP(G4,Rest_satisfacao[#All],5,FALSE)))*100)</f>
        <v>0.56338028169014087</v>
      </c>
      <c r="U4">
        <f>((VLOOKUP(G4,restaurantes[#All],26,FALSE)/(VLOOKUP(G4,Rest_satisfacao[#All],5,FALSE)))*100)</f>
        <v>2.2535211267605635</v>
      </c>
      <c r="V4">
        <f>((VLOOKUP(G4,restaurantes[#All],27,FALSE)/(VLOOKUP(G4,Rest_satisfacao[#All],5,FALSE)))*100)</f>
        <v>0</v>
      </c>
      <c r="W4">
        <f>((VLOOKUP(G4,restaurantes[#All],28,FALSE)/(VLOOKUP(G4,Rest_satisfacao[#All],5,FALSE)))*100)</f>
        <v>0.56338028169014087</v>
      </c>
      <c r="X4">
        <f>((VLOOKUP(G4,restaurantes[#All],29,FALSE)/(VLOOKUP(G4,Rest_satisfacao[#All],5,FALSE)))*100)</f>
        <v>1.971830985915493</v>
      </c>
      <c r="Y4">
        <f>((VLOOKUP(G4,restaurantes[#All],30,FALSE)/(VLOOKUP(G4,Rest_satisfacao[#All],5,FALSE)))*100)</f>
        <v>0.56338028169014087</v>
      </c>
      <c r="Z4">
        <f>((VLOOKUP(G4,restaurantes[#All],31,FALSE)/(VLOOKUP(G4,Rest_satisfacao[#All],5,FALSE)))*100)</f>
        <v>2.2535211267605635</v>
      </c>
      <c r="AA4">
        <f>((VLOOKUP(G4,restaurantes[#All],32,FALSE)/(VLOOKUP(G4,Rest_satisfacao[#All],5,FALSE)))*100)</f>
        <v>1.1267605633802817</v>
      </c>
      <c r="AB4">
        <f>((VLOOKUP(G4,restaurantes[#All],33,FALSE)/(VLOOKUP(G4,Rest_satisfacao[#All],5,FALSE)))*100)</f>
        <v>1.1267605633802817</v>
      </c>
      <c r="AC4">
        <f>((VLOOKUP(G4,restaurantes[#All],34,FALSE)/(VLOOKUP(G4,Rest_satisfacao[#All],5,FALSE)))*100)</f>
        <v>0.56338028169014087</v>
      </c>
    </row>
    <row r="5" spans="1:36" x14ac:dyDescent="0.3">
      <c r="A5">
        <v>3</v>
      </c>
      <c r="B5">
        <f>Rest_satisfacao[[#This Row],[Elogios]]-Rest_satisfacao[[#This Row],[Reclamações]]</f>
        <v>16</v>
      </c>
      <c r="C5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155</v>
      </c>
      <c r="D5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139</v>
      </c>
      <c r="E5">
        <f>Rest_satisfacao[[#This Row],[Elogios]]+Rest_satisfacao[[#This Row],[Reclamações]]</f>
        <v>294</v>
      </c>
      <c r="G5">
        <v>3</v>
      </c>
      <c r="H5">
        <f>((VLOOKUP(G5,restaurantes[#All],13,FALSE)/(VLOOKUP(G5,Rest_satisfacao[#All],5,FALSE)))*100)</f>
        <v>0.68027210884353739</v>
      </c>
      <c r="I5">
        <f>((VLOOKUP(G5,restaurantes[#All],14,FALSE)/(VLOOKUP(G5,Rest_satisfacao[#All],5,FALSE)))*100)</f>
        <v>3.7414965986394559</v>
      </c>
      <c r="J5">
        <f>((VLOOKUP(G5,restaurantes[#All],15,FALSE)/(VLOOKUP(G5,Rest_satisfacao[#All],5,FALSE)))*100)</f>
        <v>13.945578231292515</v>
      </c>
      <c r="K5">
        <f>((VLOOKUP(G5,restaurantes[#All],16,FALSE)/(VLOOKUP(G5,Rest_satisfacao[#All],5,FALSE)))*100)</f>
        <v>2.7210884353741496</v>
      </c>
      <c r="L5">
        <f>((VLOOKUP(G5,restaurantes[#All],17,FALSE)/(VLOOKUP(G5,Rest_satisfacao[#All],5,FALSE)))*100)</f>
        <v>8.5034013605442169</v>
      </c>
      <c r="M5">
        <f>((VLOOKUP(G5,restaurantes[#All],18,FALSE)/(VLOOKUP(G5,Rest_satisfacao[#All],5,FALSE)))*100)</f>
        <v>10.884353741496598</v>
      </c>
      <c r="N5">
        <f>((VLOOKUP(G5,restaurantes[#All],19,FALSE)/(VLOOKUP(G5,Rest_satisfacao[#All],5,FALSE)))*100)</f>
        <v>8.1632653061224492</v>
      </c>
      <c r="O5">
        <f>((VLOOKUP(G5,restaurantes[#All],20,FALSE)/(VLOOKUP(G5,Rest_satisfacao[#All],5,FALSE)))*100)</f>
        <v>9.5238095238095237</v>
      </c>
      <c r="P5">
        <f>((VLOOKUP(G5,restaurantes[#All],21,FALSE)/(VLOOKUP(G5,Rest_satisfacao[#All],5,FALSE)))*100)</f>
        <v>13.605442176870749</v>
      </c>
      <c r="Q5">
        <f>((VLOOKUP(G5,restaurantes[#All],22,FALSE)/(VLOOKUP(G5,Rest_satisfacao[#All],5,FALSE)))*100)</f>
        <v>13.605442176870749</v>
      </c>
      <c r="R5">
        <f>((VLOOKUP(G5,restaurantes[#All],23,FALSE)/(VLOOKUP(G5,Rest_satisfacao[#All],5,FALSE)))*100)</f>
        <v>3.7414965986394559</v>
      </c>
      <c r="S5">
        <f>((VLOOKUP(G5,restaurantes[#All],24,FALSE)/(VLOOKUP(G5,Rest_satisfacao[#All],5,FALSE)))*100)</f>
        <v>0</v>
      </c>
      <c r="T5">
        <f>((VLOOKUP(G5,restaurantes[#All],25,FALSE)/(VLOOKUP(G5,Rest_satisfacao[#All],5,FALSE)))*100)</f>
        <v>0.3401360544217687</v>
      </c>
      <c r="U5">
        <f>((VLOOKUP(G5,restaurantes[#All],26,FALSE)/(VLOOKUP(G5,Rest_satisfacao[#All],5,FALSE)))*100)</f>
        <v>2.3809523809523809</v>
      </c>
      <c r="V5">
        <f>((VLOOKUP(G5,restaurantes[#All],27,FALSE)/(VLOOKUP(G5,Rest_satisfacao[#All],5,FALSE)))*100)</f>
        <v>0.3401360544217687</v>
      </c>
      <c r="W5">
        <f>((VLOOKUP(G5,restaurantes[#All],28,FALSE)/(VLOOKUP(G5,Rest_satisfacao[#All],5,FALSE)))*100)</f>
        <v>0</v>
      </c>
      <c r="X5">
        <f>((VLOOKUP(G5,restaurantes[#All],29,FALSE)/(VLOOKUP(G5,Rest_satisfacao[#All],5,FALSE)))*100)</f>
        <v>2.0408163265306123</v>
      </c>
      <c r="Y5">
        <f>((VLOOKUP(G5,restaurantes[#All],30,FALSE)/(VLOOKUP(G5,Rest_satisfacao[#All],5,FALSE)))*100)</f>
        <v>1.3605442176870748</v>
      </c>
      <c r="Z5">
        <f>((VLOOKUP(G5,restaurantes[#All],31,FALSE)/(VLOOKUP(G5,Rest_satisfacao[#All],5,FALSE)))*100)</f>
        <v>0.68027210884353739</v>
      </c>
      <c r="AA5">
        <f>((VLOOKUP(G5,restaurantes[#All],32,FALSE)/(VLOOKUP(G5,Rest_satisfacao[#All],5,FALSE)))*100)</f>
        <v>1.3605442176870748</v>
      </c>
      <c r="AB5">
        <f>((VLOOKUP(G5,restaurantes[#All],33,FALSE)/(VLOOKUP(G5,Rest_satisfacao[#All],5,FALSE)))*100)</f>
        <v>0.68027210884353739</v>
      </c>
      <c r="AC5">
        <f>((VLOOKUP(G5,restaurantes[#All],34,FALSE)/(VLOOKUP(G5,Rest_satisfacao[#All],5,FALSE)))*100)</f>
        <v>1.7006802721088436</v>
      </c>
    </row>
    <row r="6" spans="1:36" x14ac:dyDescent="0.3">
      <c r="A6">
        <v>4</v>
      </c>
      <c r="B6">
        <f>Rest_satisfacao[[#This Row],[Elogios]]-Rest_satisfacao[[#This Row],[Reclamações]]</f>
        <v>19</v>
      </c>
      <c r="C6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197</v>
      </c>
      <c r="D6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178</v>
      </c>
      <c r="E6">
        <f>Rest_satisfacao[[#This Row],[Elogios]]+Rest_satisfacao[[#This Row],[Reclamações]]</f>
        <v>375</v>
      </c>
      <c r="G6">
        <v>4</v>
      </c>
      <c r="H6">
        <f>((VLOOKUP(G6,restaurantes[#All],13,FALSE)/(VLOOKUP(G6,Rest_satisfacao[#All],5,FALSE)))*100)</f>
        <v>1.8666666666666669</v>
      </c>
      <c r="I6">
        <f>((VLOOKUP(G6,restaurantes[#All],14,FALSE)/(VLOOKUP(G6,Rest_satisfacao[#All],5,FALSE)))*100)</f>
        <v>8</v>
      </c>
      <c r="J6">
        <f>((VLOOKUP(G6,restaurantes[#All],15,FALSE)/(VLOOKUP(G6,Rest_satisfacao[#All],5,FALSE)))*100)</f>
        <v>9.8666666666666671</v>
      </c>
      <c r="K6">
        <f>((VLOOKUP(G6,restaurantes[#All],16,FALSE)/(VLOOKUP(G6,Rest_satisfacao[#All],5,FALSE)))*100)</f>
        <v>2.9333333333333331</v>
      </c>
      <c r="L6">
        <f>((VLOOKUP(G6,restaurantes[#All],17,FALSE)/(VLOOKUP(G6,Rest_satisfacao[#All],5,FALSE)))*100)</f>
        <v>5.8666666666666663</v>
      </c>
      <c r="M6">
        <f>((VLOOKUP(G6,restaurantes[#All],18,FALSE)/(VLOOKUP(G6,Rest_satisfacao[#All],5,FALSE)))*100)</f>
        <v>10.4</v>
      </c>
      <c r="N6">
        <f>((VLOOKUP(G6,restaurantes[#All],19,FALSE)/(VLOOKUP(G6,Rest_satisfacao[#All],5,FALSE)))*100)</f>
        <v>10.666666666666668</v>
      </c>
      <c r="O6">
        <f>((VLOOKUP(G6,restaurantes[#All],20,FALSE)/(VLOOKUP(G6,Rest_satisfacao[#All],5,FALSE)))*100)</f>
        <v>6.9333333333333327</v>
      </c>
      <c r="P6">
        <f>((VLOOKUP(G6,restaurantes[#All],21,FALSE)/(VLOOKUP(G6,Rest_satisfacao[#All],5,FALSE)))*100)</f>
        <v>11.466666666666667</v>
      </c>
      <c r="Q6">
        <f>((VLOOKUP(G6,restaurantes[#All],22,FALSE)/(VLOOKUP(G6,Rest_satisfacao[#All],5,FALSE)))*100)</f>
        <v>10.666666666666668</v>
      </c>
      <c r="R6">
        <f>((VLOOKUP(G6,restaurantes[#All],23,FALSE)/(VLOOKUP(G6,Rest_satisfacao[#All],5,FALSE)))*100)</f>
        <v>3.2</v>
      </c>
      <c r="S6">
        <f>((VLOOKUP(G6,restaurantes[#All],24,FALSE)/(VLOOKUP(G6,Rest_satisfacao[#All],5,FALSE)))*100)</f>
        <v>0.53333333333333333</v>
      </c>
      <c r="T6">
        <f>((VLOOKUP(G6,restaurantes[#All],25,FALSE)/(VLOOKUP(G6,Rest_satisfacao[#All],5,FALSE)))*100)</f>
        <v>0.53333333333333333</v>
      </c>
      <c r="U6">
        <f>((VLOOKUP(G6,restaurantes[#All],26,FALSE)/(VLOOKUP(G6,Rest_satisfacao[#All],5,FALSE)))*100)</f>
        <v>2.666666666666667</v>
      </c>
      <c r="V6">
        <f>((VLOOKUP(G6,restaurantes[#All],27,FALSE)/(VLOOKUP(G6,Rest_satisfacao[#All],5,FALSE)))*100)</f>
        <v>0.53333333333333333</v>
      </c>
      <c r="W6">
        <f>((VLOOKUP(G6,restaurantes[#All],28,FALSE)/(VLOOKUP(G6,Rest_satisfacao[#All],5,FALSE)))*100)</f>
        <v>0</v>
      </c>
      <c r="X6">
        <f>((VLOOKUP(G6,restaurantes[#All],29,FALSE)/(VLOOKUP(G6,Rest_satisfacao[#All],5,FALSE)))*100)</f>
        <v>2.4</v>
      </c>
      <c r="Y6">
        <f>((VLOOKUP(G6,restaurantes[#All],30,FALSE)/(VLOOKUP(G6,Rest_satisfacao[#All],5,FALSE)))*100)</f>
        <v>1.0666666666666667</v>
      </c>
      <c r="Z6">
        <f>((VLOOKUP(G6,restaurantes[#All],31,FALSE)/(VLOOKUP(G6,Rest_satisfacao[#All],5,FALSE)))*100)</f>
        <v>4</v>
      </c>
      <c r="AA6">
        <f>((VLOOKUP(G6,restaurantes[#All],32,FALSE)/(VLOOKUP(G6,Rest_satisfacao[#All],5,FALSE)))*100)</f>
        <v>2.666666666666667</v>
      </c>
      <c r="AB6">
        <f>((VLOOKUP(G6,restaurantes[#All],33,FALSE)/(VLOOKUP(G6,Rest_satisfacao[#All],5,FALSE)))*100)</f>
        <v>2.1333333333333333</v>
      </c>
      <c r="AC6">
        <f>((VLOOKUP(G6,restaurantes[#All],34,FALSE)/(VLOOKUP(G6,Rest_satisfacao[#All],5,FALSE)))*100)</f>
        <v>1.6</v>
      </c>
    </row>
    <row r="7" spans="1:36" x14ac:dyDescent="0.3">
      <c r="A7">
        <v>5</v>
      </c>
      <c r="B7">
        <f>Rest_satisfacao[[#This Row],[Elogios]]-Rest_satisfacao[[#This Row],[Reclamações]]</f>
        <v>64</v>
      </c>
      <c r="C7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212</v>
      </c>
      <c r="D7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148</v>
      </c>
      <c r="E7">
        <f>Rest_satisfacao[[#This Row],[Elogios]]+Rest_satisfacao[[#This Row],[Reclamações]]</f>
        <v>360</v>
      </c>
      <c r="G7">
        <v>5</v>
      </c>
      <c r="H7">
        <f>((VLOOKUP(G7,restaurantes[#All],13,FALSE)/(VLOOKUP(G7,Rest_satisfacao[#All],5,FALSE)))*100)</f>
        <v>1.9444444444444444</v>
      </c>
      <c r="I7">
        <f>((VLOOKUP(G7,restaurantes[#All],14,FALSE)/(VLOOKUP(G7,Rest_satisfacao[#All],5,FALSE)))*100)</f>
        <v>5.5555555555555554</v>
      </c>
      <c r="J7">
        <f>((VLOOKUP(G7,restaurantes[#All],15,FALSE)/(VLOOKUP(G7,Rest_satisfacao[#All],5,FALSE)))*100)</f>
        <v>13.611111111111111</v>
      </c>
      <c r="K7">
        <f>((VLOOKUP(G7,restaurantes[#All],16,FALSE)/(VLOOKUP(G7,Rest_satisfacao[#All],5,FALSE)))*100)</f>
        <v>4.4444444444444446</v>
      </c>
      <c r="L7">
        <f>((VLOOKUP(G7,restaurantes[#All],17,FALSE)/(VLOOKUP(G7,Rest_satisfacao[#All],5,FALSE)))*100)</f>
        <v>8.3333333333333321</v>
      </c>
      <c r="M7">
        <f>((VLOOKUP(G7,restaurantes[#All],18,FALSE)/(VLOOKUP(G7,Rest_satisfacao[#All],5,FALSE)))*100)</f>
        <v>9.7222222222222232</v>
      </c>
      <c r="N7">
        <f>((VLOOKUP(G7,restaurantes[#All],19,FALSE)/(VLOOKUP(G7,Rest_satisfacao[#All],5,FALSE)))*100)</f>
        <v>11.666666666666666</v>
      </c>
      <c r="O7">
        <f>((VLOOKUP(G7,restaurantes[#All],20,FALSE)/(VLOOKUP(G7,Rest_satisfacao[#All],5,FALSE)))*100)</f>
        <v>5</v>
      </c>
      <c r="P7">
        <f>((VLOOKUP(G7,restaurantes[#All],21,FALSE)/(VLOOKUP(G7,Rest_satisfacao[#All],5,FALSE)))*100)</f>
        <v>13.888888888888889</v>
      </c>
      <c r="Q7">
        <f>((VLOOKUP(G7,restaurantes[#All],22,FALSE)/(VLOOKUP(G7,Rest_satisfacao[#All],5,FALSE)))*100)</f>
        <v>11.111111111111111</v>
      </c>
      <c r="R7">
        <f>((VLOOKUP(G7,restaurantes[#All],23,FALSE)/(VLOOKUP(G7,Rest_satisfacao[#All],5,FALSE)))*100)</f>
        <v>3.8888888888888888</v>
      </c>
      <c r="S7">
        <f>((VLOOKUP(G7,restaurantes[#All],24,FALSE)/(VLOOKUP(G7,Rest_satisfacao[#All],5,FALSE)))*100)</f>
        <v>0.83333333333333337</v>
      </c>
      <c r="T7">
        <f>((VLOOKUP(G7,restaurantes[#All],25,FALSE)/(VLOOKUP(G7,Rest_satisfacao[#All],5,FALSE)))*100)</f>
        <v>0</v>
      </c>
      <c r="U7">
        <f>((VLOOKUP(G7,restaurantes[#All],26,FALSE)/(VLOOKUP(G7,Rest_satisfacao[#All],5,FALSE)))*100)</f>
        <v>1.9444444444444444</v>
      </c>
      <c r="V7">
        <f>((VLOOKUP(G7,restaurantes[#All],27,FALSE)/(VLOOKUP(G7,Rest_satisfacao[#All],5,FALSE)))*100)</f>
        <v>0.55555555555555558</v>
      </c>
      <c r="W7">
        <f>((VLOOKUP(G7,restaurantes[#All],28,FALSE)/(VLOOKUP(G7,Rest_satisfacao[#All],5,FALSE)))*100)</f>
        <v>0.27777777777777779</v>
      </c>
      <c r="X7">
        <f>((VLOOKUP(G7,restaurantes[#All],29,FALSE)/(VLOOKUP(G7,Rest_satisfacao[#All],5,FALSE)))*100)</f>
        <v>1.3888888888888888</v>
      </c>
      <c r="Y7">
        <f>((VLOOKUP(G7,restaurantes[#All],30,FALSE)/(VLOOKUP(G7,Rest_satisfacao[#All],5,FALSE)))*100)</f>
        <v>0.27777777777777779</v>
      </c>
      <c r="Z7">
        <f>((VLOOKUP(G7,restaurantes[#All],31,FALSE)/(VLOOKUP(G7,Rest_satisfacao[#All],5,FALSE)))*100)</f>
        <v>2.2222222222222223</v>
      </c>
      <c r="AA7">
        <f>((VLOOKUP(G7,restaurantes[#All],32,FALSE)/(VLOOKUP(G7,Rest_satisfacao[#All],5,FALSE)))*100)</f>
        <v>1.3888888888888888</v>
      </c>
      <c r="AB7">
        <f>((VLOOKUP(G7,restaurantes[#All],33,FALSE)/(VLOOKUP(G7,Rest_satisfacao[#All],5,FALSE)))*100)</f>
        <v>1.3888888888888888</v>
      </c>
      <c r="AC7">
        <f>((VLOOKUP(G7,restaurantes[#All],34,FALSE)/(VLOOKUP(G7,Rest_satisfacao[#All],5,FALSE)))*100)</f>
        <v>0.55555555555555558</v>
      </c>
    </row>
    <row r="8" spans="1:36" x14ac:dyDescent="0.3">
      <c r="A8">
        <v>6</v>
      </c>
      <c r="B8">
        <f>Rest_satisfacao[[#This Row],[Elogios]]-Rest_satisfacao[[#This Row],[Reclamações]]</f>
        <v>43</v>
      </c>
      <c r="C8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122</v>
      </c>
      <c r="D8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79</v>
      </c>
      <c r="E8">
        <f>Rest_satisfacao[[#This Row],[Elogios]]+Rest_satisfacao[[#This Row],[Reclamações]]</f>
        <v>201</v>
      </c>
      <c r="G8">
        <v>6</v>
      </c>
      <c r="H8">
        <f>((VLOOKUP(G8,restaurantes[#All],13,FALSE)/(VLOOKUP(G8,Rest_satisfacao[#All],5,FALSE)))*100)</f>
        <v>0.99502487562189057</v>
      </c>
      <c r="I8">
        <f>((VLOOKUP(G8,restaurantes[#All],14,FALSE)/(VLOOKUP(G8,Rest_satisfacao[#All],5,FALSE)))*100)</f>
        <v>2.4875621890547266</v>
      </c>
      <c r="J8">
        <f>((VLOOKUP(G8,restaurantes[#All],15,FALSE)/(VLOOKUP(G8,Rest_satisfacao[#All],5,FALSE)))*100)</f>
        <v>13.432835820895523</v>
      </c>
      <c r="K8">
        <f>((VLOOKUP(G8,restaurantes[#All],16,FALSE)/(VLOOKUP(G8,Rest_satisfacao[#All],5,FALSE)))*100)</f>
        <v>2.9850746268656714</v>
      </c>
      <c r="L8">
        <f>((VLOOKUP(G8,restaurantes[#All],17,FALSE)/(VLOOKUP(G8,Rest_satisfacao[#All],5,FALSE)))*100)</f>
        <v>6.9651741293532341</v>
      </c>
      <c r="M8">
        <f>((VLOOKUP(G8,restaurantes[#All],18,FALSE)/(VLOOKUP(G8,Rest_satisfacao[#All],5,FALSE)))*100)</f>
        <v>7.4626865671641784</v>
      </c>
      <c r="N8">
        <f>((VLOOKUP(G8,restaurantes[#All],19,FALSE)/(VLOOKUP(G8,Rest_satisfacao[#All],5,FALSE)))*100)</f>
        <v>13.432835820895523</v>
      </c>
      <c r="O8">
        <f>((VLOOKUP(G8,restaurantes[#All],20,FALSE)/(VLOOKUP(G8,Rest_satisfacao[#All],5,FALSE)))*100)</f>
        <v>7.9601990049751246</v>
      </c>
      <c r="P8">
        <f>((VLOOKUP(G8,restaurantes[#All],21,FALSE)/(VLOOKUP(G8,Rest_satisfacao[#All],5,FALSE)))*100)</f>
        <v>16.417910447761194</v>
      </c>
      <c r="Q8">
        <f>((VLOOKUP(G8,restaurantes[#All],22,FALSE)/(VLOOKUP(G8,Rest_satisfacao[#All],5,FALSE)))*100)</f>
        <v>14.427860696517413</v>
      </c>
      <c r="R8">
        <f>((VLOOKUP(G8,restaurantes[#All],23,FALSE)/(VLOOKUP(G8,Rest_satisfacao[#All],5,FALSE)))*100)</f>
        <v>5.9701492537313428</v>
      </c>
      <c r="S8">
        <f>((VLOOKUP(G8,restaurantes[#All],24,FALSE)/(VLOOKUP(G8,Rest_satisfacao[#All],5,FALSE)))*100)</f>
        <v>0.49751243781094528</v>
      </c>
      <c r="T8">
        <f>((VLOOKUP(G8,restaurantes[#All],25,FALSE)/(VLOOKUP(G8,Rest_satisfacao[#All],5,FALSE)))*100)</f>
        <v>0</v>
      </c>
      <c r="U8">
        <f>((VLOOKUP(G8,restaurantes[#All],26,FALSE)/(VLOOKUP(G8,Rest_satisfacao[#All],5,FALSE)))*100)</f>
        <v>0.99502487562189057</v>
      </c>
      <c r="V8">
        <f>((VLOOKUP(G8,restaurantes[#All],27,FALSE)/(VLOOKUP(G8,Rest_satisfacao[#All],5,FALSE)))*100)</f>
        <v>0</v>
      </c>
      <c r="W8">
        <f>((VLOOKUP(G8,restaurantes[#All],28,FALSE)/(VLOOKUP(G8,Rest_satisfacao[#All],5,FALSE)))*100)</f>
        <v>0.49751243781094528</v>
      </c>
      <c r="X8">
        <f>((VLOOKUP(G8,restaurantes[#All],29,FALSE)/(VLOOKUP(G8,Rest_satisfacao[#All],5,FALSE)))*100)</f>
        <v>1.4925373134328357</v>
      </c>
      <c r="Y8">
        <f>((VLOOKUP(G8,restaurantes[#All],30,FALSE)/(VLOOKUP(G8,Rest_satisfacao[#All],5,FALSE)))*100)</f>
        <v>0.49751243781094528</v>
      </c>
      <c r="Z8">
        <f>((VLOOKUP(G8,restaurantes[#All],31,FALSE)/(VLOOKUP(G8,Rest_satisfacao[#All],5,FALSE)))*100)</f>
        <v>1.4925373134328357</v>
      </c>
      <c r="AA8">
        <f>((VLOOKUP(G8,restaurantes[#All],32,FALSE)/(VLOOKUP(G8,Rest_satisfacao[#All],5,FALSE)))*100)</f>
        <v>0.99502487562189057</v>
      </c>
      <c r="AB8">
        <f>((VLOOKUP(G8,restaurantes[#All],33,FALSE)/(VLOOKUP(G8,Rest_satisfacao[#All],5,FALSE)))*100)</f>
        <v>0.49751243781094528</v>
      </c>
      <c r="AC8">
        <f>((VLOOKUP(G8,restaurantes[#All],34,FALSE)/(VLOOKUP(G8,Rest_satisfacao[#All],5,FALSE)))*100)</f>
        <v>0.49751243781094528</v>
      </c>
    </row>
    <row r="9" spans="1:36" x14ac:dyDescent="0.3">
      <c r="A9">
        <v>7</v>
      </c>
      <c r="B9">
        <f>Rest_satisfacao[[#This Row],[Elogios]]-Rest_satisfacao[[#This Row],[Reclamações]]</f>
        <v>10</v>
      </c>
      <c r="C9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180</v>
      </c>
      <c r="D9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170</v>
      </c>
      <c r="E9">
        <f>Rest_satisfacao[[#This Row],[Elogios]]+Rest_satisfacao[[#This Row],[Reclamações]]</f>
        <v>350</v>
      </c>
      <c r="G9">
        <v>7</v>
      </c>
      <c r="H9">
        <f>((VLOOKUP(G9,restaurantes[#All],13,FALSE)/(VLOOKUP(G9,Rest_satisfacao[#All],5,FALSE)))*100)</f>
        <v>1.4285714285714286</v>
      </c>
      <c r="I9">
        <f>((VLOOKUP(G9,restaurantes[#All],14,FALSE)/(VLOOKUP(G9,Rest_satisfacao[#All],5,FALSE)))*100)</f>
        <v>4.2857142857142856</v>
      </c>
      <c r="J9">
        <f>((VLOOKUP(G9,restaurantes[#All],15,FALSE)/(VLOOKUP(G9,Rest_satisfacao[#All],5,FALSE)))*100)</f>
        <v>15.428571428571427</v>
      </c>
      <c r="K9">
        <f>((VLOOKUP(G9,restaurantes[#All],16,FALSE)/(VLOOKUP(G9,Rest_satisfacao[#All],5,FALSE)))*100)</f>
        <v>4.8571428571428568</v>
      </c>
      <c r="L9">
        <f>((VLOOKUP(G9,restaurantes[#All],17,FALSE)/(VLOOKUP(G9,Rest_satisfacao[#All],5,FALSE)))*100)</f>
        <v>9.4285714285714288</v>
      </c>
      <c r="M9">
        <f>((VLOOKUP(G9,restaurantes[#All],18,FALSE)/(VLOOKUP(G9,Rest_satisfacao[#All],5,FALSE)))*100)</f>
        <v>12.285714285714286</v>
      </c>
      <c r="N9">
        <f>((VLOOKUP(G9,restaurantes[#All],19,FALSE)/(VLOOKUP(G9,Rest_satisfacao[#All],5,FALSE)))*100)</f>
        <v>4</v>
      </c>
      <c r="O9">
        <f>((VLOOKUP(G9,restaurantes[#All],20,FALSE)/(VLOOKUP(G9,Rest_satisfacao[#All],5,FALSE)))*100)</f>
        <v>10</v>
      </c>
      <c r="P9">
        <f>((VLOOKUP(G9,restaurantes[#All],21,FALSE)/(VLOOKUP(G9,Rest_satisfacao[#All],5,FALSE)))*100)</f>
        <v>14.285714285714285</v>
      </c>
      <c r="Q9">
        <f>((VLOOKUP(G9,restaurantes[#All],22,FALSE)/(VLOOKUP(G9,Rest_satisfacao[#All],5,FALSE)))*100)</f>
        <v>12.571428571428573</v>
      </c>
      <c r="R9">
        <f>((VLOOKUP(G9,restaurantes[#All],23,FALSE)/(VLOOKUP(G9,Rest_satisfacao[#All],5,FALSE)))*100)</f>
        <v>3.7142857142857144</v>
      </c>
      <c r="S9">
        <f>((VLOOKUP(G9,restaurantes[#All],24,FALSE)/(VLOOKUP(G9,Rest_satisfacao[#All],5,FALSE)))*100)</f>
        <v>0.2857142857142857</v>
      </c>
      <c r="T9">
        <f>((VLOOKUP(G9,restaurantes[#All],25,FALSE)/(VLOOKUP(G9,Rest_satisfacao[#All],5,FALSE)))*100)</f>
        <v>0.2857142857142857</v>
      </c>
      <c r="U9">
        <f>((VLOOKUP(G9,restaurantes[#All],26,FALSE)/(VLOOKUP(G9,Rest_satisfacao[#All],5,FALSE)))*100)</f>
        <v>1.4285714285714286</v>
      </c>
      <c r="V9">
        <f>((VLOOKUP(G9,restaurantes[#All],27,FALSE)/(VLOOKUP(G9,Rest_satisfacao[#All],5,FALSE)))*100)</f>
        <v>0</v>
      </c>
      <c r="W9">
        <f>((VLOOKUP(G9,restaurantes[#All],28,FALSE)/(VLOOKUP(G9,Rest_satisfacao[#All],5,FALSE)))*100)</f>
        <v>0</v>
      </c>
      <c r="X9">
        <f>((VLOOKUP(G9,restaurantes[#All],29,FALSE)/(VLOOKUP(G9,Rest_satisfacao[#All],5,FALSE)))*100)</f>
        <v>1.1428571428571428</v>
      </c>
      <c r="Y9">
        <f>((VLOOKUP(G9,restaurantes[#All],30,FALSE)/(VLOOKUP(G9,Rest_satisfacao[#All],5,FALSE)))*100)</f>
        <v>0.5714285714285714</v>
      </c>
      <c r="Z9">
        <f>((VLOOKUP(G9,restaurantes[#All],31,FALSE)/(VLOOKUP(G9,Rest_satisfacao[#All],5,FALSE)))*100)</f>
        <v>1.4285714285714286</v>
      </c>
      <c r="AA9">
        <f>((VLOOKUP(G9,restaurantes[#All],32,FALSE)/(VLOOKUP(G9,Rest_satisfacao[#All],5,FALSE)))*100)</f>
        <v>1.7142857142857144</v>
      </c>
      <c r="AB9">
        <f>((VLOOKUP(G9,restaurantes[#All],33,FALSE)/(VLOOKUP(G9,Rest_satisfacao[#All],5,FALSE)))*100)</f>
        <v>0.2857142857142857</v>
      </c>
      <c r="AC9">
        <f>((VLOOKUP(G9,restaurantes[#All],34,FALSE)/(VLOOKUP(G9,Rest_satisfacao[#All],5,FALSE)))*100)</f>
        <v>0.5714285714285714</v>
      </c>
    </row>
    <row r="10" spans="1:36" x14ac:dyDescent="0.3">
      <c r="A10">
        <v>8</v>
      </c>
      <c r="B10">
        <f>Rest_satisfacao[[#This Row],[Elogios]]-Rest_satisfacao[[#This Row],[Reclamações]]</f>
        <v>18</v>
      </c>
      <c r="C10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184</v>
      </c>
      <c r="D10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166</v>
      </c>
      <c r="E10">
        <f>Rest_satisfacao[[#This Row],[Elogios]]+Rest_satisfacao[[#This Row],[Reclamações]]</f>
        <v>350</v>
      </c>
      <c r="G10">
        <v>8</v>
      </c>
      <c r="H10">
        <f>((VLOOKUP(G10,restaurantes[#All],13,FALSE)/(VLOOKUP(G10,Rest_satisfacao[#All],5,FALSE)))*100)</f>
        <v>2.5714285714285712</v>
      </c>
      <c r="I10">
        <f>((VLOOKUP(G10,restaurantes[#All],14,FALSE)/(VLOOKUP(G10,Rest_satisfacao[#All],5,FALSE)))*100)</f>
        <v>6</v>
      </c>
      <c r="J10">
        <f>((VLOOKUP(G10,restaurantes[#All],15,FALSE)/(VLOOKUP(G10,Rest_satisfacao[#All],5,FALSE)))*100)</f>
        <v>14.571428571428571</v>
      </c>
      <c r="K10">
        <f>((VLOOKUP(G10,restaurantes[#All],16,FALSE)/(VLOOKUP(G10,Rest_satisfacao[#All],5,FALSE)))*100)</f>
        <v>3.1428571428571432</v>
      </c>
      <c r="L10">
        <f>((VLOOKUP(G10,restaurantes[#All],17,FALSE)/(VLOOKUP(G10,Rest_satisfacao[#All],5,FALSE)))*100)</f>
        <v>5.7142857142857144</v>
      </c>
      <c r="M10">
        <f>((VLOOKUP(G10,restaurantes[#All],18,FALSE)/(VLOOKUP(G10,Rest_satisfacao[#All],5,FALSE)))*100)</f>
        <v>11.142857142857142</v>
      </c>
      <c r="N10">
        <f>((VLOOKUP(G10,restaurantes[#All],19,FALSE)/(VLOOKUP(G10,Rest_satisfacao[#All],5,FALSE)))*100)</f>
        <v>11.142857142857142</v>
      </c>
      <c r="O10">
        <f>((VLOOKUP(G10,restaurantes[#All],20,FALSE)/(VLOOKUP(G10,Rest_satisfacao[#All],5,FALSE)))*100)</f>
        <v>7.7142857142857135</v>
      </c>
      <c r="P10">
        <f>((VLOOKUP(G10,restaurantes[#All],21,FALSE)/(VLOOKUP(G10,Rest_satisfacao[#All],5,FALSE)))*100)</f>
        <v>12</v>
      </c>
      <c r="Q10">
        <f>((VLOOKUP(G10,restaurantes[#All],22,FALSE)/(VLOOKUP(G10,Rest_satisfacao[#All],5,FALSE)))*100)</f>
        <v>11.714285714285715</v>
      </c>
      <c r="R10">
        <f>((VLOOKUP(G10,restaurantes[#All],23,FALSE)/(VLOOKUP(G10,Rest_satisfacao[#All],5,FALSE)))*100)</f>
        <v>2.8571428571428572</v>
      </c>
      <c r="S10">
        <f>((VLOOKUP(G10,restaurantes[#All],24,FALSE)/(VLOOKUP(G10,Rest_satisfacao[#All],5,FALSE)))*100)</f>
        <v>1.1428571428571428</v>
      </c>
      <c r="T10">
        <f>((VLOOKUP(G10,restaurantes[#All],25,FALSE)/(VLOOKUP(G10,Rest_satisfacao[#All],5,FALSE)))*100)</f>
        <v>0</v>
      </c>
      <c r="U10">
        <f>((VLOOKUP(G10,restaurantes[#All],26,FALSE)/(VLOOKUP(G10,Rest_satisfacao[#All],5,FALSE)))*100)</f>
        <v>2.5714285714285712</v>
      </c>
      <c r="V10">
        <f>((VLOOKUP(G10,restaurantes[#All],27,FALSE)/(VLOOKUP(G10,Rest_satisfacao[#All],5,FALSE)))*100)</f>
        <v>0</v>
      </c>
      <c r="W10">
        <f>((VLOOKUP(G10,restaurantes[#All],28,FALSE)/(VLOOKUP(G10,Rest_satisfacao[#All],5,FALSE)))*100)</f>
        <v>0.5714285714285714</v>
      </c>
      <c r="X10">
        <f>((VLOOKUP(G10,restaurantes[#All],29,FALSE)/(VLOOKUP(G10,Rest_satisfacao[#All],5,FALSE)))*100)</f>
        <v>1.1428571428571428</v>
      </c>
      <c r="Y10">
        <f>((VLOOKUP(G10,restaurantes[#All],30,FALSE)/(VLOOKUP(G10,Rest_satisfacao[#All],5,FALSE)))*100)</f>
        <v>0.5714285714285714</v>
      </c>
      <c r="Z10">
        <f>((VLOOKUP(G10,restaurantes[#All],31,FALSE)/(VLOOKUP(G10,Rest_satisfacao[#All],5,FALSE)))*100)</f>
        <v>2</v>
      </c>
      <c r="AA10">
        <f>((VLOOKUP(G10,restaurantes[#All],32,FALSE)/(VLOOKUP(G10,Rest_satisfacao[#All],5,FALSE)))*100)</f>
        <v>1.1428571428571428</v>
      </c>
      <c r="AB10">
        <f>((VLOOKUP(G10,restaurantes[#All],33,FALSE)/(VLOOKUP(G10,Rest_satisfacao[#All],5,FALSE)))*100)</f>
        <v>0.5714285714285714</v>
      </c>
      <c r="AC10">
        <f>((VLOOKUP(G10,restaurantes[#All],34,FALSE)/(VLOOKUP(G10,Rest_satisfacao[#All],5,FALSE)))*100)</f>
        <v>1.7142857142857144</v>
      </c>
    </row>
    <row r="11" spans="1:36" x14ac:dyDescent="0.3">
      <c r="A11">
        <v>9</v>
      </c>
      <c r="B11">
        <f>Rest_satisfacao[[#This Row],[Elogios]]-Rest_satisfacao[[#This Row],[Reclamações]]</f>
        <v>8</v>
      </c>
      <c r="C11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143</v>
      </c>
      <c r="D11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135</v>
      </c>
      <c r="E11">
        <f>Rest_satisfacao[[#This Row],[Elogios]]+Rest_satisfacao[[#This Row],[Reclamações]]</f>
        <v>278</v>
      </c>
      <c r="G11">
        <v>9</v>
      </c>
      <c r="H11">
        <f>((VLOOKUP(G11,restaurantes[#All],13,FALSE)/(VLOOKUP(G11,Rest_satisfacao[#All],5,FALSE)))*100)</f>
        <v>1.4388489208633095</v>
      </c>
      <c r="I11">
        <f>((VLOOKUP(G11,restaurantes[#All],14,FALSE)/(VLOOKUP(G11,Rest_satisfacao[#All],5,FALSE)))*100)</f>
        <v>6.4748201438848918</v>
      </c>
      <c r="J11">
        <f>((VLOOKUP(G11,restaurantes[#All],15,FALSE)/(VLOOKUP(G11,Rest_satisfacao[#All],5,FALSE)))*100)</f>
        <v>11.870503597122301</v>
      </c>
      <c r="K11">
        <f>((VLOOKUP(G11,restaurantes[#All],16,FALSE)/(VLOOKUP(G11,Rest_satisfacao[#All],5,FALSE)))*100)</f>
        <v>2.877697841726619</v>
      </c>
      <c r="L11">
        <f>((VLOOKUP(G11,restaurantes[#All],17,FALSE)/(VLOOKUP(G11,Rest_satisfacao[#All],5,FALSE)))*100)</f>
        <v>3.9568345323741005</v>
      </c>
      <c r="M11">
        <f>((VLOOKUP(G11,restaurantes[#All],18,FALSE)/(VLOOKUP(G11,Rest_satisfacao[#All],5,FALSE)))*100)</f>
        <v>11.151079136690647</v>
      </c>
      <c r="N11">
        <f>((VLOOKUP(G11,restaurantes[#All],19,FALSE)/(VLOOKUP(G11,Rest_satisfacao[#All],5,FALSE)))*100)</f>
        <v>6.8345323741007196</v>
      </c>
      <c r="O11">
        <f>((VLOOKUP(G11,restaurantes[#All],20,FALSE)/(VLOOKUP(G11,Rest_satisfacao[#All],5,FALSE)))*100)</f>
        <v>6.8345323741007196</v>
      </c>
      <c r="P11">
        <f>((VLOOKUP(G11,restaurantes[#All],21,FALSE)/(VLOOKUP(G11,Rest_satisfacao[#All],5,FALSE)))*100)</f>
        <v>9.7122302158273381</v>
      </c>
      <c r="Q11">
        <f>((VLOOKUP(G11,restaurantes[#All],22,FALSE)/(VLOOKUP(G11,Rest_satisfacao[#All],5,FALSE)))*100)</f>
        <v>7.1942446043165464</v>
      </c>
      <c r="R11">
        <f>((VLOOKUP(G11,restaurantes[#All],23,FALSE)/(VLOOKUP(G11,Rest_satisfacao[#All],5,FALSE)))*100)</f>
        <v>4.3165467625899279</v>
      </c>
      <c r="S11">
        <f>((VLOOKUP(G11,restaurantes[#All],24,FALSE)/(VLOOKUP(G11,Rest_satisfacao[#All],5,FALSE)))*100)</f>
        <v>0.71942446043165476</v>
      </c>
      <c r="T11">
        <f>((VLOOKUP(G11,restaurantes[#All],25,FALSE)/(VLOOKUP(G11,Rest_satisfacao[#All],5,FALSE)))*100)</f>
        <v>1.079136690647482</v>
      </c>
      <c r="U11">
        <f>((VLOOKUP(G11,restaurantes[#All],26,FALSE)/(VLOOKUP(G11,Rest_satisfacao[#All],5,FALSE)))*100)</f>
        <v>2.877697841726619</v>
      </c>
      <c r="V11">
        <f>((VLOOKUP(G11,restaurantes[#All],27,FALSE)/(VLOOKUP(G11,Rest_satisfacao[#All],5,FALSE)))*100)</f>
        <v>0</v>
      </c>
      <c r="W11">
        <f>((VLOOKUP(G11,restaurantes[#All],28,FALSE)/(VLOOKUP(G11,Rest_satisfacao[#All],5,FALSE)))*100)</f>
        <v>0.35971223021582738</v>
      </c>
      <c r="X11">
        <f>((VLOOKUP(G11,restaurantes[#All],29,FALSE)/(VLOOKUP(G11,Rest_satisfacao[#All],5,FALSE)))*100)</f>
        <v>5.3956834532374103</v>
      </c>
      <c r="Y11">
        <f>((VLOOKUP(G11,restaurantes[#All],30,FALSE)/(VLOOKUP(G11,Rest_satisfacao[#All],5,FALSE)))*100)</f>
        <v>2.1582733812949639</v>
      </c>
      <c r="Z11">
        <f>((VLOOKUP(G11,restaurantes[#All],31,FALSE)/(VLOOKUP(G11,Rest_satisfacao[#All],5,FALSE)))*100)</f>
        <v>2.5179856115107913</v>
      </c>
      <c r="AA11">
        <f>((VLOOKUP(G11,restaurantes[#All],32,FALSE)/(VLOOKUP(G11,Rest_satisfacao[#All],5,FALSE)))*100)</f>
        <v>5.0359712230215825</v>
      </c>
      <c r="AB11">
        <f>((VLOOKUP(G11,restaurantes[#All],33,FALSE)/(VLOOKUP(G11,Rest_satisfacao[#All],5,FALSE)))*100)</f>
        <v>4.3165467625899279</v>
      </c>
      <c r="AC11">
        <f>((VLOOKUP(G11,restaurantes[#All],34,FALSE)/(VLOOKUP(G11,Rest_satisfacao[#All],5,FALSE)))*100)</f>
        <v>2.877697841726619</v>
      </c>
    </row>
    <row r="12" spans="1:36" x14ac:dyDescent="0.3">
      <c r="A12">
        <v>10</v>
      </c>
      <c r="B12">
        <f>Rest_satisfacao[[#This Row],[Elogios]]-Rest_satisfacao[[#This Row],[Reclamações]]</f>
        <v>-24</v>
      </c>
      <c r="C12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86</v>
      </c>
      <c r="D12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110</v>
      </c>
      <c r="E12">
        <f>Rest_satisfacao[[#This Row],[Elogios]]+Rest_satisfacao[[#This Row],[Reclamações]]</f>
        <v>196</v>
      </c>
      <c r="G12">
        <v>10</v>
      </c>
      <c r="H12">
        <f>((VLOOKUP(G12,restaurantes[#All],13,FALSE)/(VLOOKUP(G12,Rest_satisfacao[#All],5,FALSE)))*100)</f>
        <v>0.51020408163265307</v>
      </c>
      <c r="I12">
        <f>((VLOOKUP(G12,restaurantes[#All],14,FALSE)/(VLOOKUP(G12,Rest_satisfacao[#All],5,FALSE)))*100)</f>
        <v>11.224489795918368</v>
      </c>
      <c r="J12">
        <f>((VLOOKUP(G12,restaurantes[#All],15,FALSE)/(VLOOKUP(G12,Rest_satisfacao[#All],5,FALSE)))*100)</f>
        <v>12.244897959183673</v>
      </c>
      <c r="K12">
        <f>((VLOOKUP(G12,restaurantes[#All],16,FALSE)/(VLOOKUP(G12,Rest_satisfacao[#All],5,FALSE)))*100)</f>
        <v>2.5510204081632653</v>
      </c>
      <c r="L12">
        <f>((VLOOKUP(G12,restaurantes[#All],17,FALSE)/(VLOOKUP(G12,Rest_satisfacao[#All],5,FALSE)))*100)</f>
        <v>3.0612244897959182</v>
      </c>
      <c r="M12">
        <f>((VLOOKUP(G12,restaurantes[#All],18,FALSE)/(VLOOKUP(G12,Rest_satisfacao[#All],5,FALSE)))*100)</f>
        <v>8.6734693877551017</v>
      </c>
      <c r="N12">
        <f>((VLOOKUP(G12,restaurantes[#All],19,FALSE)/(VLOOKUP(G12,Rest_satisfacao[#All],5,FALSE)))*100)</f>
        <v>2.0408163265306123</v>
      </c>
      <c r="O12">
        <f>((VLOOKUP(G12,restaurantes[#All],20,FALSE)/(VLOOKUP(G12,Rest_satisfacao[#All],5,FALSE)))*100)</f>
        <v>11.73469387755102</v>
      </c>
      <c r="P12">
        <f>((VLOOKUP(G12,restaurantes[#All],21,FALSE)/(VLOOKUP(G12,Rest_satisfacao[#All],5,FALSE)))*100)</f>
        <v>12.755102040816327</v>
      </c>
      <c r="Q12">
        <f>((VLOOKUP(G12,restaurantes[#All],22,FALSE)/(VLOOKUP(G12,Rest_satisfacao[#All],5,FALSE)))*100)</f>
        <v>9.183673469387756</v>
      </c>
      <c r="R12">
        <f>((VLOOKUP(G12,restaurantes[#All],23,FALSE)/(VLOOKUP(G12,Rest_satisfacao[#All],5,FALSE)))*100)</f>
        <v>2.0408163265306123</v>
      </c>
      <c r="S12">
        <f>((VLOOKUP(G12,restaurantes[#All],24,FALSE)/(VLOOKUP(G12,Rest_satisfacao[#All],5,FALSE)))*100)</f>
        <v>1.0204081632653061</v>
      </c>
      <c r="T12">
        <f>((VLOOKUP(G12,restaurantes[#All],25,FALSE)/(VLOOKUP(G12,Rest_satisfacao[#All],5,FALSE)))*100)</f>
        <v>0.51020408163265307</v>
      </c>
      <c r="U12">
        <f>((VLOOKUP(G12,restaurantes[#All],26,FALSE)/(VLOOKUP(G12,Rest_satisfacao[#All],5,FALSE)))*100)</f>
        <v>4.591836734693878</v>
      </c>
      <c r="V12">
        <f>((VLOOKUP(G12,restaurantes[#All],27,FALSE)/(VLOOKUP(G12,Rest_satisfacao[#All],5,FALSE)))*100)</f>
        <v>0.51020408163265307</v>
      </c>
      <c r="W12">
        <f>((VLOOKUP(G12,restaurantes[#All],28,FALSE)/(VLOOKUP(G12,Rest_satisfacao[#All],5,FALSE)))*100)</f>
        <v>0</v>
      </c>
      <c r="X12">
        <f>((VLOOKUP(G12,restaurantes[#All],29,FALSE)/(VLOOKUP(G12,Rest_satisfacao[#All],5,FALSE)))*100)</f>
        <v>3.0612244897959182</v>
      </c>
      <c r="Y12">
        <f>((VLOOKUP(G12,restaurantes[#All],30,FALSE)/(VLOOKUP(G12,Rest_satisfacao[#All],5,FALSE)))*100)</f>
        <v>2.0408163265306123</v>
      </c>
      <c r="Z12">
        <f>((VLOOKUP(G12,restaurantes[#All],31,FALSE)/(VLOOKUP(G12,Rest_satisfacao[#All],5,FALSE)))*100)</f>
        <v>3.5714285714285712</v>
      </c>
      <c r="AA12">
        <f>((VLOOKUP(G12,restaurantes[#All],32,FALSE)/(VLOOKUP(G12,Rest_satisfacao[#All],5,FALSE)))*100)</f>
        <v>3.5714285714285712</v>
      </c>
      <c r="AB12">
        <f>((VLOOKUP(G12,restaurantes[#All],33,FALSE)/(VLOOKUP(G12,Rest_satisfacao[#All],5,FALSE)))*100)</f>
        <v>3.5714285714285712</v>
      </c>
      <c r="AC12">
        <f>((VLOOKUP(G12,restaurantes[#All],34,FALSE)/(VLOOKUP(G12,Rest_satisfacao[#All],5,FALSE)))*100)</f>
        <v>1.5306122448979591</v>
      </c>
    </row>
    <row r="13" spans="1:36" x14ac:dyDescent="0.3">
      <c r="A13">
        <v>11</v>
      </c>
      <c r="B13">
        <f>Rest_satisfacao[[#This Row],[Elogios]]-Rest_satisfacao[[#This Row],[Reclamações]]</f>
        <v>19</v>
      </c>
      <c r="C13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117</v>
      </c>
      <c r="D13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98</v>
      </c>
      <c r="E13">
        <f>Rest_satisfacao[[#This Row],[Elogios]]+Rest_satisfacao[[#This Row],[Reclamações]]</f>
        <v>215</v>
      </c>
      <c r="G13">
        <v>11</v>
      </c>
      <c r="H13">
        <f>((VLOOKUP(G13,restaurantes[#All],13,FALSE)/(VLOOKUP(G13,Rest_satisfacao[#All],5,FALSE)))*100)</f>
        <v>2.7906976744186047</v>
      </c>
      <c r="I13">
        <f>((VLOOKUP(G13,restaurantes[#All],14,FALSE)/(VLOOKUP(G13,Rest_satisfacao[#All],5,FALSE)))*100)</f>
        <v>3.7209302325581395</v>
      </c>
      <c r="J13">
        <f>((VLOOKUP(G13,restaurantes[#All],15,FALSE)/(VLOOKUP(G13,Rest_satisfacao[#All],5,FALSE)))*100)</f>
        <v>16.279069767441861</v>
      </c>
      <c r="K13">
        <f>((VLOOKUP(G13,restaurantes[#All],16,FALSE)/(VLOOKUP(G13,Rest_satisfacao[#All],5,FALSE)))*100)</f>
        <v>4.1860465116279073</v>
      </c>
      <c r="L13">
        <f>((VLOOKUP(G13,restaurantes[#All],17,FALSE)/(VLOOKUP(G13,Rest_satisfacao[#All],5,FALSE)))*100)</f>
        <v>10.232558139534884</v>
      </c>
      <c r="M13">
        <f>((VLOOKUP(G13,restaurantes[#All],18,FALSE)/(VLOOKUP(G13,Rest_satisfacao[#All],5,FALSE)))*100)</f>
        <v>10.697674418604651</v>
      </c>
      <c r="N13">
        <f>((VLOOKUP(G13,restaurantes[#All],19,FALSE)/(VLOOKUP(G13,Rest_satisfacao[#All],5,FALSE)))*100)</f>
        <v>5.5813953488372094</v>
      </c>
      <c r="O13">
        <f>((VLOOKUP(G13,restaurantes[#All],20,FALSE)/(VLOOKUP(G13,Rest_satisfacao[#All],5,FALSE)))*100)</f>
        <v>10.232558139534884</v>
      </c>
      <c r="P13">
        <f>((VLOOKUP(G13,restaurantes[#All],21,FALSE)/(VLOOKUP(G13,Rest_satisfacao[#All],5,FALSE)))*100)</f>
        <v>14.418604651162791</v>
      </c>
      <c r="Q13">
        <f>((VLOOKUP(G13,restaurantes[#All],22,FALSE)/(VLOOKUP(G13,Rest_satisfacao[#All],5,FALSE)))*100)</f>
        <v>14.418604651162791</v>
      </c>
      <c r="R13">
        <f>((VLOOKUP(G13,restaurantes[#All],23,FALSE)/(VLOOKUP(G13,Rest_satisfacao[#All],5,FALSE)))*100)</f>
        <v>3.7209302325581395</v>
      </c>
      <c r="S13">
        <f>((VLOOKUP(G13,restaurantes[#All],24,FALSE)/(VLOOKUP(G13,Rest_satisfacao[#All],5,FALSE)))*100)</f>
        <v>0</v>
      </c>
      <c r="T13">
        <f>((VLOOKUP(G13,restaurantes[#All],25,FALSE)/(VLOOKUP(G13,Rest_satisfacao[#All],5,FALSE)))*100)</f>
        <v>0</v>
      </c>
      <c r="U13">
        <f>((VLOOKUP(G13,restaurantes[#All],26,FALSE)/(VLOOKUP(G13,Rest_satisfacao[#All],5,FALSE)))*100)</f>
        <v>0.93023255813953487</v>
      </c>
      <c r="V13">
        <f>((VLOOKUP(G13,restaurantes[#All],27,FALSE)/(VLOOKUP(G13,Rest_satisfacao[#All],5,FALSE)))*100)</f>
        <v>0</v>
      </c>
      <c r="W13">
        <f>((VLOOKUP(G13,restaurantes[#All],28,FALSE)/(VLOOKUP(G13,Rest_satisfacao[#All],5,FALSE)))*100)</f>
        <v>0</v>
      </c>
      <c r="X13">
        <f>((VLOOKUP(G13,restaurantes[#All],29,FALSE)/(VLOOKUP(G13,Rest_satisfacao[#All],5,FALSE)))*100)</f>
        <v>0.93023255813953487</v>
      </c>
      <c r="Y13">
        <f>((VLOOKUP(G13,restaurantes[#All],30,FALSE)/(VLOOKUP(G13,Rest_satisfacao[#All],5,FALSE)))*100)</f>
        <v>0.46511627906976744</v>
      </c>
      <c r="Z13">
        <f>((VLOOKUP(G13,restaurantes[#All],31,FALSE)/(VLOOKUP(G13,Rest_satisfacao[#All],5,FALSE)))*100)</f>
        <v>0</v>
      </c>
      <c r="AA13">
        <f>((VLOOKUP(G13,restaurantes[#All],32,FALSE)/(VLOOKUP(G13,Rest_satisfacao[#All],5,FALSE)))*100)</f>
        <v>0.46511627906976744</v>
      </c>
      <c r="AB13">
        <f>((VLOOKUP(G13,restaurantes[#All],33,FALSE)/(VLOOKUP(G13,Rest_satisfacao[#All],5,FALSE)))*100)</f>
        <v>0.46511627906976744</v>
      </c>
      <c r="AC13">
        <f>((VLOOKUP(G13,restaurantes[#All],34,FALSE)/(VLOOKUP(G13,Rest_satisfacao[#All],5,FALSE)))*100)</f>
        <v>0.46511627906976744</v>
      </c>
    </row>
    <row r="14" spans="1:36" x14ac:dyDescent="0.3">
      <c r="A14">
        <v>12</v>
      </c>
      <c r="B14">
        <f>Rest_satisfacao[[#This Row],[Elogios]]-Rest_satisfacao[[#This Row],[Reclamações]]</f>
        <v>-10</v>
      </c>
      <c r="C14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132</v>
      </c>
      <c r="D14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142</v>
      </c>
      <c r="E14">
        <f>Rest_satisfacao[[#This Row],[Elogios]]+Rest_satisfacao[[#This Row],[Reclamações]]</f>
        <v>274</v>
      </c>
      <c r="G14">
        <v>12</v>
      </c>
      <c r="H14">
        <f>((VLOOKUP(G14,restaurantes[#All],13,FALSE)/(VLOOKUP(G14,Rest_satisfacao[#All],5,FALSE)))*100)</f>
        <v>2.5547445255474455</v>
      </c>
      <c r="I14">
        <f>((VLOOKUP(G14,restaurantes[#All],14,FALSE)/(VLOOKUP(G14,Rest_satisfacao[#All],5,FALSE)))*100)</f>
        <v>6.2043795620437958</v>
      </c>
      <c r="J14">
        <f>((VLOOKUP(G14,restaurantes[#All],15,FALSE)/(VLOOKUP(G14,Rest_satisfacao[#All],5,FALSE)))*100)</f>
        <v>14.5985401459854</v>
      </c>
      <c r="K14">
        <f>((VLOOKUP(G14,restaurantes[#All],16,FALSE)/(VLOOKUP(G14,Rest_satisfacao[#All],5,FALSE)))*100)</f>
        <v>2.1897810218978102</v>
      </c>
      <c r="L14">
        <f>((VLOOKUP(G14,restaurantes[#All],17,FALSE)/(VLOOKUP(G14,Rest_satisfacao[#All],5,FALSE)))*100)</f>
        <v>3.6496350364963499</v>
      </c>
      <c r="M14">
        <f>((VLOOKUP(G14,restaurantes[#All],18,FALSE)/(VLOOKUP(G14,Rest_satisfacao[#All],5,FALSE)))*100)</f>
        <v>14.963503649635038</v>
      </c>
      <c r="N14">
        <f>((VLOOKUP(G14,restaurantes[#All],19,FALSE)/(VLOOKUP(G14,Rest_satisfacao[#All],5,FALSE)))*100)</f>
        <v>7.2992700729926998</v>
      </c>
      <c r="O14">
        <f>((VLOOKUP(G14,restaurantes[#All],20,FALSE)/(VLOOKUP(G14,Rest_satisfacao[#All],5,FALSE)))*100)</f>
        <v>8.7591240875912408</v>
      </c>
      <c r="P14">
        <f>((VLOOKUP(G14,restaurantes[#All],21,FALSE)/(VLOOKUP(G14,Rest_satisfacao[#All],5,FALSE)))*100)</f>
        <v>14.963503649635038</v>
      </c>
      <c r="Q14">
        <f>((VLOOKUP(G14,restaurantes[#All],22,FALSE)/(VLOOKUP(G14,Rest_satisfacao[#All],5,FALSE)))*100)</f>
        <v>13.138686131386862</v>
      </c>
      <c r="R14">
        <f>((VLOOKUP(G14,restaurantes[#All],23,FALSE)/(VLOOKUP(G14,Rest_satisfacao[#All],5,FALSE)))*100)</f>
        <v>2.1897810218978102</v>
      </c>
      <c r="S14">
        <f>((VLOOKUP(G14,restaurantes[#All],24,FALSE)/(VLOOKUP(G14,Rest_satisfacao[#All],5,FALSE)))*100)</f>
        <v>0</v>
      </c>
      <c r="T14">
        <f>((VLOOKUP(G14,restaurantes[#All],25,FALSE)/(VLOOKUP(G14,Rest_satisfacao[#All],5,FALSE)))*100)</f>
        <v>0.36496350364963503</v>
      </c>
      <c r="U14">
        <f>((VLOOKUP(G14,restaurantes[#All],26,FALSE)/(VLOOKUP(G14,Rest_satisfacao[#All],5,FALSE)))*100)</f>
        <v>3.2846715328467155</v>
      </c>
      <c r="V14">
        <f>((VLOOKUP(G14,restaurantes[#All],27,FALSE)/(VLOOKUP(G14,Rest_satisfacao[#All],5,FALSE)))*100)</f>
        <v>0.36496350364963503</v>
      </c>
      <c r="W14">
        <f>((VLOOKUP(G14,restaurantes[#All],28,FALSE)/(VLOOKUP(G14,Rest_satisfacao[#All],5,FALSE)))*100)</f>
        <v>0</v>
      </c>
      <c r="X14">
        <f>((VLOOKUP(G14,restaurantes[#All],29,FALSE)/(VLOOKUP(G14,Rest_satisfacao[#All],5,FALSE)))*100)</f>
        <v>1.0948905109489051</v>
      </c>
      <c r="Y14">
        <f>((VLOOKUP(G14,restaurantes[#All],30,FALSE)/(VLOOKUP(G14,Rest_satisfacao[#All],5,FALSE)))*100)</f>
        <v>0.36496350364963503</v>
      </c>
      <c r="Z14">
        <f>((VLOOKUP(G14,restaurantes[#All],31,FALSE)/(VLOOKUP(G14,Rest_satisfacao[#All],5,FALSE)))*100)</f>
        <v>0.72992700729927007</v>
      </c>
      <c r="AA14">
        <f>((VLOOKUP(G14,restaurantes[#All],32,FALSE)/(VLOOKUP(G14,Rest_satisfacao[#All],5,FALSE)))*100)</f>
        <v>0.36496350364963503</v>
      </c>
      <c r="AB14">
        <f>((VLOOKUP(G14,restaurantes[#All],33,FALSE)/(VLOOKUP(G14,Rest_satisfacao[#All],5,FALSE)))*100)</f>
        <v>0.36496350364963503</v>
      </c>
      <c r="AC14">
        <f>((VLOOKUP(G14,restaurantes[#All],34,FALSE)/(VLOOKUP(G14,Rest_satisfacao[#All],5,FALSE)))*100)</f>
        <v>2.5547445255474455</v>
      </c>
    </row>
    <row r="15" spans="1:36" x14ac:dyDescent="0.3">
      <c r="A15">
        <v>13</v>
      </c>
      <c r="B15">
        <f>Rest_satisfacao[[#This Row],[Elogios]]-Rest_satisfacao[[#This Row],[Reclamações]]</f>
        <v>5</v>
      </c>
      <c r="C15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126</v>
      </c>
      <c r="D15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121</v>
      </c>
      <c r="E15">
        <f>Rest_satisfacao[[#This Row],[Elogios]]+Rest_satisfacao[[#This Row],[Reclamações]]</f>
        <v>247</v>
      </c>
      <c r="G15">
        <v>13</v>
      </c>
      <c r="H15">
        <f>((VLOOKUP(G15,restaurantes[#All],13,FALSE)/(VLOOKUP(G15,Rest_satisfacao[#All],5,FALSE)))*100)</f>
        <v>2.42914979757085</v>
      </c>
      <c r="I15">
        <f>((VLOOKUP(G15,restaurantes[#All],14,FALSE)/(VLOOKUP(G15,Rest_satisfacao[#All],5,FALSE)))*100)</f>
        <v>10.121457489878543</v>
      </c>
      <c r="J15">
        <f>((VLOOKUP(G15,restaurantes[#All],15,FALSE)/(VLOOKUP(G15,Rest_satisfacao[#All],5,FALSE)))*100)</f>
        <v>14.979757085020243</v>
      </c>
      <c r="K15">
        <f>((VLOOKUP(G15,restaurantes[#All],16,FALSE)/(VLOOKUP(G15,Rest_satisfacao[#All],5,FALSE)))*100)</f>
        <v>5.2631578947368416</v>
      </c>
      <c r="L15">
        <f>((VLOOKUP(G15,restaurantes[#All],17,FALSE)/(VLOOKUP(G15,Rest_satisfacao[#All],5,FALSE)))*100)</f>
        <v>7.6923076923076925</v>
      </c>
      <c r="M15">
        <f>((VLOOKUP(G15,restaurantes[#All],18,FALSE)/(VLOOKUP(G15,Rest_satisfacao[#All],5,FALSE)))*100)</f>
        <v>8.9068825910931171</v>
      </c>
      <c r="N15">
        <f>((VLOOKUP(G15,restaurantes[#All],19,FALSE)/(VLOOKUP(G15,Rest_satisfacao[#All],5,FALSE)))*100)</f>
        <v>5.668016194331984</v>
      </c>
      <c r="O15">
        <f>((VLOOKUP(G15,restaurantes[#All],20,FALSE)/(VLOOKUP(G15,Rest_satisfacao[#All],5,FALSE)))*100)</f>
        <v>10.121457489878543</v>
      </c>
      <c r="P15">
        <f>((VLOOKUP(G15,restaurantes[#All],21,FALSE)/(VLOOKUP(G15,Rest_satisfacao[#All],5,FALSE)))*100)</f>
        <v>14.17004048582996</v>
      </c>
      <c r="Q15">
        <f>((VLOOKUP(G15,restaurantes[#All],22,FALSE)/(VLOOKUP(G15,Rest_satisfacao[#All],5,FALSE)))*100)</f>
        <v>12.145748987854251</v>
      </c>
      <c r="R15">
        <f>((VLOOKUP(G15,restaurantes[#All],23,FALSE)/(VLOOKUP(G15,Rest_satisfacao[#All],5,FALSE)))*100)</f>
        <v>3.2388663967611335</v>
      </c>
      <c r="S15">
        <f>((VLOOKUP(G15,restaurantes[#All],24,FALSE)/(VLOOKUP(G15,Rest_satisfacao[#All],5,FALSE)))*100)</f>
        <v>0</v>
      </c>
      <c r="T15">
        <f>((VLOOKUP(G15,restaurantes[#All],25,FALSE)/(VLOOKUP(G15,Rest_satisfacao[#All],5,FALSE)))*100)</f>
        <v>0.40485829959514169</v>
      </c>
      <c r="U15">
        <f>((VLOOKUP(G15,restaurantes[#All],26,FALSE)/(VLOOKUP(G15,Rest_satisfacao[#All],5,FALSE)))*100)</f>
        <v>0.40485829959514169</v>
      </c>
      <c r="V15">
        <f>((VLOOKUP(G15,restaurantes[#All],27,FALSE)/(VLOOKUP(G15,Rest_satisfacao[#All],5,FALSE)))*100)</f>
        <v>0</v>
      </c>
      <c r="W15">
        <f>((VLOOKUP(G15,restaurantes[#All],28,FALSE)/(VLOOKUP(G15,Rest_satisfacao[#All],5,FALSE)))*100)</f>
        <v>0</v>
      </c>
      <c r="X15">
        <f>((VLOOKUP(G15,restaurantes[#All],29,FALSE)/(VLOOKUP(G15,Rest_satisfacao[#All],5,FALSE)))*100)</f>
        <v>0.80971659919028338</v>
      </c>
      <c r="Y15">
        <f>((VLOOKUP(G15,restaurantes[#All],30,FALSE)/(VLOOKUP(G15,Rest_satisfacao[#All],5,FALSE)))*100)</f>
        <v>0</v>
      </c>
      <c r="Z15">
        <f>((VLOOKUP(G15,restaurantes[#All],31,FALSE)/(VLOOKUP(G15,Rest_satisfacao[#All],5,FALSE)))*100)</f>
        <v>1.214574898785425</v>
      </c>
      <c r="AA15">
        <f>((VLOOKUP(G15,restaurantes[#All],32,FALSE)/(VLOOKUP(G15,Rest_satisfacao[#All],5,FALSE)))*100)</f>
        <v>1.214574898785425</v>
      </c>
      <c r="AB15">
        <f>((VLOOKUP(G15,restaurantes[#All],33,FALSE)/(VLOOKUP(G15,Rest_satisfacao[#All],5,FALSE)))*100)</f>
        <v>0.40485829959514169</v>
      </c>
      <c r="AC15">
        <f>((VLOOKUP(G15,restaurantes[#All],34,FALSE)/(VLOOKUP(G15,Rest_satisfacao[#All],5,FALSE)))*100)</f>
        <v>0.80971659919028338</v>
      </c>
    </row>
    <row r="16" spans="1:36" x14ac:dyDescent="0.3">
      <c r="A16">
        <v>14</v>
      </c>
      <c r="B16">
        <f>Rest_satisfacao[[#This Row],[Elogios]]-Rest_satisfacao[[#This Row],[Reclamações]]</f>
        <v>16</v>
      </c>
      <c r="C16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150</v>
      </c>
      <c r="D16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134</v>
      </c>
      <c r="E16">
        <f>Rest_satisfacao[[#This Row],[Elogios]]+Rest_satisfacao[[#This Row],[Reclamações]]</f>
        <v>284</v>
      </c>
      <c r="G16">
        <v>14</v>
      </c>
      <c r="H16">
        <f>((VLOOKUP(G16,restaurantes[#All],13,FALSE)/(VLOOKUP(G16,Rest_satisfacao[#All],5,FALSE)))*100)</f>
        <v>3.169014084507042</v>
      </c>
      <c r="I16">
        <f>((VLOOKUP(G16,restaurantes[#All],14,FALSE)/(VLOOKUP(G16,Rest_satisfacao[#All],5,FALSE)))*100)</f>
        <v>5.9859154929577461</v>
      </c>
      <c r="J16">
        <f>((VLOOKUP(G16,restaurantes[#All],15,FALSE)/(VLOOKUP(G16,Rest_satisfacao[#All],5,FALSE)))*100)</f>
        <v>12.323943661971832</v>
      </c>
      <c r="K16">
        <f>((VLOOKUP(G16,restaurantes[#All],16,FALSE)/(VLOOKUP(G16,Rest_satisfacao[#All],5,FALSE)))*100)</f>
        <v>3.873239436619718</v>
      </c>
      <c r="L16">
        <f>((VLOOKUP(G16,restaurantes[#All],17,FALSE)/(VLOOKUP(G16,Rest_satisfacao[#All],5,FALSE)))*100)</f>
        <v>5.6338028169014089</v>
      </c>
      <c r="M16">
        <f>((VLOOKUP(G16,restaurantes[#All],18,FALSE)/(VLOOKUP(G16,Rest_satisfacao[#All],5,FALSE)))*100)</f>
        <v>9.1549295774647899</v>
      </c>
      <c r="N16">
        <f>((VLOOKUP(G16,restaurantes[#All],19,FALSE)/(VLOOKUP(G16,Rest_satisfacao[#All],5,FALSE)))*100)</f>
        <v>5.9859154929577461</v>
      </c>
      <c r="O16">
        <f>((VLOOKUP(G16,restaurantes[#All],20,FALSE)/(VLOOKUP(G16,Rest_satisfacao[#All],5,FALSE)))*100)</f>
        <v>8.4507042253521121</v>
      </c>
      <c r="P16">
        <f>((VLOOKUP(G16,restaurantes[#All],21,FALSE)/(VLOOKUP(G16,Rest_satisfacao[#All],5,FALSE)))*100)</f>
        <v>11.267605633802818</v>
      </c>
      <c r="Q16">
        <f>((VLOOKUP(G16,restaurantes[#All],22,FALSE)/(VLOOKUP(G16,Rest_satisfacao[#All],5,FALSE)))*100)</f>
        <v>6.6901408450704221</v>
      </c>
      <c r="R16">
        <f>((VLOOKUP(G16,restaurantes[#All],23,FALSE)/(VLOOKUP(G16,Rest_satisfacao[#All],5,FALSE)))*100)</f>
        <v>3.873239436619718</v>
      </c>
      <c r="S16">
        <f>((VLOOKUP(G16,restaurantes[#All],24,FALSE)/(VLOOKUP(G16,Rest_satisfacao[#All],5,FALSE)))*100)</f>
        <v>1.7605633802816902</v>
      </c>
      <c r="T16">
        <f>((VLOOKUP(G16,restaurantes[#All],25,FALSE)/(VLOOKUP(G16,Rest_satisfacao[#All],5,FALSE)))*100)</f>
        <v>0.70422535211267612</v>
      </c>
      <c r="U16">
        <f>((VLOOKUP(G16,restaurantes[#All],26,FALSE)/(VLOOKUP(G16,Rest_satisfacao[#All],5,FALSE)))*100)</f>
        <v>4.929577464788732</v>
      </c>
      <c r="V16">
        <f>((VLOOKUP(G16,restaurantes[#All],27,FALSE)/(VLOOKUP(G16,Rest_satisfacao[#All],5,FALSE)))*100)</f>
        <v>0.35211267605633806</v>
      </c>
      <c r="W16">
        <f>((VLOOKUP(G16,restaurantes[#All],28,FALSE)/(VLOOKUP(G16,Rest_satisfacao[#All],5,FALSE)))*100)</f>
        <v>1.056338028169014</v>
      </c>
      <c r="X16">
        <f>((VLOOKUP(G16,restaurantes[#All],29,FALSE)/(VLOOKUP(G16,Rest_satisfacao[#All],5,FALSE)))*100)</f>
        <v>3.873239436619718</v>
      </c>
      <c r="Y16">
        <f>((VLOOKUP(G16,restaurantes[#All],30,FALSE)/(VLOOKUP(G16,Rest_satisfacao[#All],5,FALSE)))*100)</f>
        <v>1.056338028169014</v>
      </c>
      <c r="Z16">
        <f>((VLOOKUP(G16,restaurantes[#All],31,FALSE)/(VLOOKUP(G16,Rest_satisfacao[#All],5,FALSE)))*100)</f>
        <v>3.169014084507042</v>
      </c>
      <c r="AA16">
        <f>((VLOOKUP(G16,restaurantes[#All],32,FALSE)/(VLOOKUP(G16,Rest_satisfacao[#All],5,FALSE)))*100)</f>
        <v>2.464788732394366</v>
      </c>
      <c r="AB16">
        <f>((VLOOKUP(G16,restaurantes[#All],33,FALSE)/(VLOOKUP(G16,Rest_satisfacao[#All],5,FALSE)))*100)</f>
        <v>2.464788732394366</v>
      </c>
      <c r="AC16">
        <f>((VLOOKUP(G16,restaurantes[#All],34,FALSE)/(VLOOKUP(G16,Rest_satisfacao[#All],5,FALSE)))*100)</f>
        <v>1.7605633802816902</v>
      </c>
    </row>
    <row r="17" spans="1:29" x14ac:dyDescent="0.3">
      <c r="A17">
        <v>15</v>
      </c>
      <c r="B17">
        <f>Rest_satisfacao[[#This Row],[Elogios]]-Rest_satisfacao[[#This Row],[Reclamações]]</f>
        <v>23</v>
      </c>
      <c r="C17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121</v>
      </c>
      <c r="D17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98</v>
      </c>
      <c r="E17">
        <f>Rest_satisfacao[[#This Row],[Elogios]]+Rest_satisfacao[[#This Row],[Reclamações]]</f>
        <v>219</v>
      </c>
      <c r="G17">
        <v>15</v>
      </c>
      <c r="H17">
        <f>((VLOOKUP(G17,restaurantes[#All],13,FALSE)/(VLOOKUP(G17,Rest_satisfacao[#All],5,FALSE)))*100)</f>
        <v>1.8264840182648401</v>
      </c>
      <c r="I17">
        <f>((VLOOKUP(G17,restaurantes[#All],14,FALSE)/(VLOOKUP(G17,Rest_satisfacao[#All],5,FALSE)))*100)</f>
        <v>5.93607305936073</v>
      </c>
      <c r="J17">
        <f>((VLOOKUP(G17,restaurantes[#All],15,FALSE)/(VLOOKUP(G17,Rest_satisfacao[#All],5,FALSE)))*100)</f>
        <v>11.87214611872146</v>
      </c>
      <c r="K17">
        <f>((VLOOKUP(G17,restaurantes[#All],16,FALSE)/(VLOOKUP(G17,Rest_satisfacao[#All],5,FALSE)))*100)</f>
        <v>2.2831050228310499</v>
      </c>
      <c r="L17">
        <f>((VLOOKUP(G17,restaurantes[#All],17,FALSE)/(VLOOKUP(G17,Rest_satisfacao[#All],5,FALSE)))*100)</f>
        <v>4.10958904109589</v>
      </c>
      <c r="M17">
        <f>((VLOOKUP(G17,restaurantes[#All],18,FALSE)/(VLOOKUP(G17,Rest_satisfacao[#All],5,FALSE)))*100)</f>
        <v>9.5890410958904102</v>
      </c>
      <c r="N17">
        <f>((VLOOKUP(G17,restaurantes[#All],19,FALSE)/(VLOOKUP(G17,Rest_satisfacao[#All],5,FALSE)))*100)</f>
        <v>11.87214611872146</v>
      </c>
      <c r="O17">
        <f>((VLOOKUP(G17,restaurantes[#All],20,FALSE)/(VLOOKUP(G17,Rest_satisfacao[#All],5,FALSE)))*100)</f>
        <v>6.8493150684931505</v>
      </c>
      <c r="P17">
        <f>((VLOOKUP(G17,restaurantes[#All],21,FALSE)/(VLOOKUP(G17,Rest_satisfacao[#All],5,FALSE)))*100)</f>
        <v>11.87214611872146</v>
      </c>
      <c r="Q17">
        <f>((VLOOKUP(G17,restaurantes[#All],22,FALSE)/(VLOOKUP(G17,Rest_satisfacao[#All],5,FALSE)))*100)</f>
        <v>10.50228310502283</v>
      </c>
      <c r="R17">
        <f>((VLOOKUP(G17,restaurantes[#All],23,FALSE)/(VLOOKUP(G17,Rest_satisfacao[#All],5,FALSE)))*100)</f>
        <v>4.10958904109589</v>
      </c>
      <c r="S17">
        <f>((VLOOKUP(G17,restaurantes[#All],24,FALSE)/(VLOOKUP(G17,Rest_satisfacao[#All],5,FALSE)))*100)</f>
        <v>1.3698630136986301</v>
      </c>
      <c r="T17">
        <f>((VLOOKUP(G17,restaurantes[#All],25,FALSE)/(VLOOKUP(G17,Rest_satisfacao[#All],5,FALSE)))*100)</f>
        <v>0.45662100456621002</v>
      </c>
      <c r="U17">
        <f>((VLOOKUP(G17,restaurantes[#All],26,FALSE)/(VLOOKUP(G17,Rest_satisfacao[#All],5,FALSE)))*100)</f>
        <v>1.8264840182648401</v>
      </c>
      <c r="V17">
        <f>((VLOOKUP(G17,restaurantes[#All],27,FALSE)/(VLOOKUP(G17,Rest_satisfacao[#All],5,FALSE)))*100)</f>
        <v>0.45662100456621002</v>
      </c>
      <c r="W17">
        <f>((VLOOKUP(G17,restaurantes[#All],28,FALSE)/(VLOOKUP(G17,Rest_satisfacao[#All],5,FALSE)))*100)</f>
        <v>1.3698630136986301</v>
      </c>
      <c r="X17">
        <f>((VLOOKUP(G17,restaurantes[#All],29,FALSE)/(VLOOKUP(G17,Rest_satisfacao[#All],5,FALSE)))*100)</f>
        <v>4.10958904109589</v>
      </c>
      <c r="Y17">
        <f>((VLOOKUP(G17,restaurantes[#All],30,FALSE)/(VLOOKUP(G17,Rest_satisfacao[#All],5,FALSE)))*100)</f>
        <v>0.91324200913242004</v>
      </c>
      <c r="Z17">
        <f>((VLOOKUP(G17,restaurantes[#All],31,FALSE)/(VLOOKUP(G17,Rest_satisfacao[#All],5,FALSE)))*100)</f>
        <v>1.8264840182648401</v>
      </c>
      <c r="AA17">
        <f>((VLOOKUP(G17,restaurantes[#All],32,FALSE)/(VLOOKUP(G17,Rest_satisfacao[#All],5,FALSE)))*100)</f>
        <v>2.7397260273972601</v>
      </c>
      <c r="AB17">
        <f>((VLOOKUP(G17,restaurantes[#All],33,FALSE)/(VLOOKUP(G17,Rest_satisfacao[#All],5,FALSE)))*100)</f>
        <v>2.7397260273972601</v>
      </c>
      <c r="AC17">
        <f>((VLOOKUP(G17,restaurantes[#All],34,FALSE)/(VLOOKUP(G17,Rest_satisfacao[#All],5,FALSE)))*100)</f>
        <v>1.3698630136986301</v>
      </c>
    </row>
    <row r="18" spans="1:29" x14ac:dyDescent="0.3">
      <c r="A18">
        <v>16</v>
      </c>
      <c r="B18">
        <f>Rest_satisfacao[[#This Row],[Elogios]]-Rest_satisfacao[[#This Row],[Reclamações]]</f>
        <v>6</v>
      </c>
      <c r="C18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29</v>
      </c>
      <c r="D18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23</v>
      </c>
      <c r="E18">
        <f>Rest_satisfacao[[#This Row],[Elogios]]+Rest_satisfacao[[#This Row],[Reclamações]]</f>
        <v>52</v>
      </c>
      <c r="G18">
        <v>16</v>
      </c>
      <c r="H18">
        <f>((VLOOKUP(G18,restaurantes[#All],13,FALSE)/(VLOOKUP(G18,Rest_satisfacao[#All],5,FALSE)))*100)</f>
        <v>1.9230769230769231</v>
      </c>
      <c r="I18">
        <f>((VLOOKUP(G18,restaurantes[#All],14,FALSE)/(VLOOKUP(G18,Rest_satisfacao[#All],5,FALSE)))*100)</f>
        <v>5.7692307692307692</v>
      </c>
      <c r="J18">
        <f>((VLOOKUP(G18,restaurantes[#All],15,FALSE)/(VLOOKUP(G18,Rest_satisfacao[#All],5,FALSE)))*100)</f>
        <v>17.307692307692307</v>
      </c>
      <c r="K18">
        <f>((VLOOKUP(G18,restaurantes[#All],16,FALSE)/(VLOOKUP(G18,Rest_satisfacao[#All],5,FALSE)))*100)</f>
        <v>5.7692307692307692</v>
      </c>
      <c r="L18">
        <f>((VLOOKUP(G18,restaurantes[#All],17,FALSE)/(VLOOKUP(G18,Rest_satisfacao[#All],5,FALSE)))*100)</f>
        <v>1.9230769230769231</v>
      </c>
      <c r="M18">
        <f>((VLOOKUP(G18,restaurantes[#All],18,FALSE)/(VLOOKUP(G18,Rest_satisfacao[#All],5,FALSE)))*100)</f>
        <v>7.6923076923076925</v>
      </c>
      <c r="N18">
        <f>((VLOOKUP(G18,restaurantes[#All],19,FALSE)/(VLOOKUP(G18,Rest_satisfacao[#All],5,FALSE)))*100)</f>
        <v>13.461538461538462</v>
      </c>
      <c r="O18">
        <f>((VLOOKUP(G18,restaurantes[#All],20,FALSE)/(VLOOKUP(G18,Rest_satisfacao[#All],5,FALSE)))*100)</f>
        <v>5.7692307692307692</v>
      </c>
      <c r="P18">
        <f>((VLOOKUP(G18,restaurantes[#All],21,FALSE)/(VLOOKUP(G18,Rest_satisfacao[#All],5,FALSE)))*100)</f>
        <v>15.384615384615385</v>
      </c>
      <c r="Q18">
        <f>((VLOOKUP(G18,restaurantes[#All],22,FALSE)/(VLOOKUP(G18,Rest_satisfacao[#All],5,FALSE)))*100)</f>
        <v>17.307692307692307</v>
      </c>
      <c r="R18">
        <f>((VLOOKUP(G18,restaurantes[#All],23,FALSE)/(VLOOKUP(G18,Rest_satisfacao[#All],5,FALSE)))*100)</f>
        <v>5.7692307692307692</v>
      </c>
      <c r="S18">
        <f>((VLOOKUP(G18,restaurantes[#All],24,FALSE)/(VLOOKUP(G18,Rest_satisfacao[#All],5,FALSE)))*100)</f>
        <v>0</v>
      </c>
      <c r="T18">
        <f>((VLOOKUP(G18,restaurantes[#All],25,FALSE)/(VLOOKUP(G18,Rest_satisfacao[#All],5,FALSE)))*100)</f>
        <v>0</v>
      </c>
      <c r="U18">
        <f>((VLOOKUP(G18,restaurantes[#All],26,FALSE)/(VLOOKUP(G18,Rest_satisfacao[#All],5,FALSE)))*100)</f>
        <v>0</v>
      </c>
      <c r="V18">
        <f>((VLOOKUP(G18,restaurantes[#All],27,FALSE)/(VLOOKUP(G18,Rest_satisfacao[#All],5,FALSE)))*100)</f>
        <v>0</v>
      </c>
      <c r="W18">
        <f>((VLOOKUP(G18,restaurantes[#All],28,FALSE)/(VLOOKUP(G18,Rest_satisfacao[#All],5,FALSE)))*100)</f>
        <v>0</v>
      </c>
      <c r="X18">
        <f>((VLOOKUP(G18,restaurantes[#All],29,FALSE)/(VLOOKUP(G18,Rest_satisfacao[#All],5,FALSE)))*100)</f>
        <v>0</v>
      </c>
      <c r="Y18">
        <f>((VLOOKUP(G18,restaurantes[#All],30,FALSE)/(VLOOKUP(G18,Rest_satisfacao[#All],5,FALSE)))*100)</f>
        <v>0</v>
      </c>
      <c r="Z18">
        <f>((VLOOKUP(G18,restaurantes[#All],31,FALSE)/(VLOOKUP(G18,Rest_satisfacao[#All],5,FALSE)))*100)</f>
        <v>0</v>
      </c>
      <c r="AA18">
        <f>((VLOOKUP(G18,restaurantes[#All],32,FALSE)/(VLOOKUP(G18,Rest_satisfacao[#All],5,FALSE)))*100)</f>
        <v>0</v>
      </c>
      <c r="AB18">
        <f>((VLOOKUP(G18,restaurantes[#All],33,FALSE)/(VLOOKUP(G18,Rest_satisfacao[#All],5,FALSE)))*100)</f>
        <v>0</v>
      </c>
      <c r="AC18">
        <f>((VLOOKUP(G18,restaurantes[#All],34,FALSE)/(VLOOKUP(G18,Rest_satisfacao[#All],5,FALSE)))*100)</f>
        <v>1.9230769230769231</v>
      </c>
    </row>
    <row r="19" spans="1:29" x14ac:dyDescent="0.3">
      <c r="A19">
        <v>17</v>
      </c>
      <c r="B19">
        <f>Rest_satisfacao[[#This Row],[Elogios]]-Rest_satisfacao[[#This Row],[Reclamações]]</f>
        <v>17</v>
      </c>
      <c r="C19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57</v>
      </c>
      <c r="D19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40</v>
      </c>
      <c r="E19">
        <f>Rest_satisfacao[[#This Row],[Elogios]]+Rest_satisfacao[[#This Row],[Reclamações]]</f>
        <v>97</v>
      </c>
      <c r="G19">
        <v>17</v>
      </c>
      <c r="H19">
        <f>((VLOOKUP(G19,restaurantes[#All],13,FALSE)/(VLOOKUP(G19,Rest_satisfacao[#All],5,FALSE)))*100)</f>
        <v>2.0618556701030926</v>
      </c>
      <c r="I19">
        <f>((VLOOKUP(G19,restaurantes[#All],14,FALSE)/(VLOOKUP(G19,Rest_satisfacao[#All],5,FALSE)))*100)</f>
        <v>8.2474226804123703</v>
      </c>
      <c r="J19">
        <f>((VLOOKUP(G19,restaurantes[#All],15,FALSE)/(VLOOKUP(G19,Rest_satisfacao[#All],5,FALSE)))*100)</f>
        <v>18.556701030927837</v>
      </c>
      <c r="K19">
        <f>((VLOOKUP(G19,restaurantes[#All],16,FALSE)/(VLOOKUP(G19,Rest_satisfacao[#All],5,FALSE)))*100)</f>
        <v>5.1546391752577314</v>
      </c>
      <c r="L19">
        <f>((VLOOKUP(G19,restaurantes[#All],17,FALSE)/(VLOOKUP(G19,Rest_satisfacao[#All],5,FALSE)))*100)</f>
        <v>5.1546391752577314</v>
      </c>
      <c r="M19">
        <f>((VLOOKUP(G19,restaurantes[#All],18,FALSE)/(VLOOKUP(G19,Rest_satisfacao[#All],5,FALSE)))*100)</f>
        <v>5.1546391752577314</v>
      </c>
      <c r="N19">
        <f>((VLOOKUP(G19,restaurantes[#All],19,FALSE)/(VLOOKUP(G19,Rest_satisfacao[#All],5,FALSE)))*100)</f>
        <v>4.1237113402061851</v>
      </c>
      <c r="O19">
        <f>((VLOOKUP(G19,restaurantes[#All],20,FALSE)/(VLOOKUP(G19,Rest_satisfacao[#All],5,FALSE)))*100)</f>
        <v>10.309278350515463</v>
      </c>
      <c r="P19">
        <f>((VLOOKUP(G19,restaurantes[#All],21,FALSE)/(VLOOKUP(G19,Rest_satisfacao[#All],5,FALSE)))*100)</f>
        <v>14.432989690721648</v>
      </c>
      <c r="Q19">
        <f>((VLOOKUP(G19,restaurantes[#All],22,FALSE)/(VLOOKUP(G19,Rest_satisfacao[#All],5,FALSE)))*100)</f>
        <v>6.1855670103092786</v>
      </c>
      <c r="R19">
        <f>((VLOOKUP(G19,restaurantes[#All],23,FALSE)/(VLOOKUP(G19,Rest_satisfacao[#All],5,FALSE)))*100)</f>
        <v>6.1855670103092786</v>
      </c>
      <c r="S19">
        <f>((VLOOKUP(G19,restaurantes[#All],24,FALSE)/(VLOOKUP(G19,Rest_satisfacao[#All],5,FALSE)))*100)</f>
        <v>0</v>
      </c>
      <c r="T19">
        <f>((VLOOKUP(G19,restaurantes[#All],25,FALSE)/(VLOOKUP(G19,Rest_satisfacao[#All],5,FALSE)))*100)</f>
        <v>0</v>
      </c>
      <c r="U19">
        <f>((VLOOKUP(G19,restaurantes[#All],26,FALSE)/(VLOOKUP(G19,Rest_satisfacao[#All],5,FALSE)))*100)</f>
        <v>4.1237113402061851</v>
      </c>
      <c r="V19">
        <f>((VLOOKUP(G19,restaurantes[#All],27,FALSE)/(VLOOKUP(G19,Rest_satisfacao[#All],5,FALSE)))*100)</f>
        <v>2.0618556701030926</v>
      </c>
      <c r="W19">
        <f>((VLOOKUP(G19,restaurantes[#All],28,FALSE)/(VLOOKUP(G19,Rest_satisfacao[#All],5,FALSE)))*100)</f>
        <v>1.0309278350515463</v>
      </c>
      <c r="X19">
        <f>((VLOOKUP(G19,restaurantes[#All],29,FALSE)/(VLOOKUP(G19,Rest_satisfacao[#All],5,FALSE)))*100)</f>
        <v>0</v>
      </c>
      <c r="Y19">
        <f>((VLOOKUP(G19,restaurantes[#All],30,FALSE)/(VLOOKUP(G19,Rest_satisfacao[#All],5,FALSE)))*100)</f>
        <v>0</v>
      </c>
      <c r="Z19">
        <f>((VLOOKUP(G19,restaurantes[#All],31,FALSE)/(VLOOKUP(G19,Rest_satisfacao[#All],5,FALSE)))*100)</f>
        <v>5.1546391752577314</v>
      </c>
      <c r="AA19">
        <f>((VLOOKUP(G19,restaurantes[#All],32,FALSE)/(VLOOKUP(G19,Rest_satisfacao[#All],5,FALSE)))*100)</f>
        <v>1.0309278350515463</v>
      </c>
      <c r="AB19">
        <f>((VLOOKUP(G19,restaurantes[#All],33,FALSE)/(VLOOKUP(G19,Rest_satisfacao[#All],5,FALSE)))*100)</f>
        <v>1.0309278350515463</v>
      </c>
      <c r="AC19">
        <f>((VLOOKUP(G19,restaurantes[#All],34,FALSE)/(VLOOKUP(G19,Rest_satisfacao[#All],5,FALSE)))*100)</f>
        <v>0</v>
      </c>
    </row>
    <row r="20" spans="1:29" x14ac:dyDescent="0.3">
      <c r="A20">
        <v>18</v>
      </c>
      <c r="B20">
        <f>Rest_satisfacao[[#This Row],[Elogios]]-Rest_satisfacao[[#This Row],[Reclamações]]</f>
        <v>-2</v>
      </c>
      <c r="C20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95</v>
      </c>
      <c r="D20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97</v>
      </c>
      <c r="E20">
        <f>Rest_satisfacao[[#This Row],[Elogios]]+Rest_satisfacao[[#This Row],[Reclamações]]</f>
        <v>192</v>
      </c>
      <c r="G20">
        <v>18</v>
      </c>
      <c r="H20">
        <f>((VLOOKUP(G20,restaurantes[#All],13,FALSE)/(VLOOKUP(G20,Rest_satisfacao[#All],5,FALSE)))*100)</f>
        <v>1.0416666666666665</v>
      </c>
      <c r="I20">
        <f>((VLOOKUP(G20,restaurantes[#All],14,FALSE)/(VLOOKUP(G20,Rest_satisfacao[#All],5,FALSE)))*100)</f>
        <v>6.770833333333333</v>
      </c>
      <c r="J20">
        <f>((VLOOKUP(G20,restaurantes[#All],15,FALSE)/(VLOOKUP(G20,Rest_satisfacao[#All],5,FALSE)))*100)</f>
        <v>14.583333333333334</v>
      </c>
      <c r="K20">
        <f>((VLOOKUP(G20,restaurantes[#All],16,FALSE)/(VLOOKUP(G20,Rest_satisfacao[#All],5,FALSE)))*100)</f>
        <v>2.604166666666667</v>
      </c>
      <c r="L20">
        <f>((VLOOKUP(G20,restaurantes[#All],17,FALSE)/(VLOOKUP(G20,Rest_satisfacao[#All],5,FALSE)))*100)</f>
        <v>6.770833333333333</v>
      </c>
      <c r="M20">
        <f>((VLOOKUP(G20,restaurantes[#All],18,FALSE)/(VLOOKUP(G20,Rest_satisfacao[#All],5,FALSE)))*100)</f>
        <v>8.3333333333333321</v>
      </c>
      <c r="N20">
        <f>((VLOOKUP(G20,restaurantes[#All],19,FALSE)/(VLOOKUP(G20,Rest_satisfacao[#All],5,FALSE)))*100)</f>
        <v>4.1666666666666661</v>
      </c>
      <c r="O20">
        <f>((VLOOKUP(G20,restaurantes[#All],20,FALSE)/(VLOOKUP(G20,Rest_satisfacao[#All],5,FALSE)))*100)</f>
        <v>11.458333333333332</v>
      </c>
      <c r="P20">
        <f>((VLOOKUP(G20,restaurantes[#All],21,FALSE)/(VLOOKUP(G20,Rest_satisfacao[#All],5,FALSE)))*100)</f>
        <v>14.0625</v>
      </c>
      <c r="Q20">
        <f>((VLOOKUP(G20,restaurantes[#All],22,FALSE)/(VLOOKUP(G20,Rest_satisfacao[#All],5,FALSE)))*100)</f>
        <v>11.979166666666668</v>
      </c>
      <c r="R20">
        <f>((VLOOKUP(G20,restaurantes[#All],23,FALSE)/(VLOOKUP(G20,Rest_satisfacao[#All],5,FALSE)))*100)</f>
        <v>2.604166666666667</v>
      </c>
      <c r="S20">
        <f>((VLOOKUP(G20,restaurantes[#All],24,FALSE)/(VLOOKUP(G20,Rest_satisfacao[#All],5,FALSE)))*100)</f>
        <v>1.0416666666666665</v>
      </c>
      <c r="T20">
        <f>((VLOOKUP(G20,restaurantes[#All],25,FALSE)/(VLOOKUP(G20,Rest_satisfacao[#All],5,FALSE)))*100)</f>
        <v>0</v>
      </c>
      <c r="U20">
        <f>((VLOOKUP(G20,restaurantes[#All],26,FALSE)/(VLOOKUP(G20,Rest_satisfacao[#All],5,FALSE)))*100)</f>
        <v>3.125</v>
      </c>
      <c r="V20">
        <f>((VLOOKUP(G20,restaurantes[#All],27,FALSE)/(VLOOKUP(G20,Rest_satisfacao[#All],5,FALSE)))*100)</f>
        <v>1.0416666666666665</v>
      </c>
      <c r="W20">
        <f>((VLOOKUP(G20,restaurantes[#All],28,FALSE)/(VLOOKUP(G20,Rest_satisfacao[#All],5,FALSE)))*100)</f>
        <v>0</v>
      </c>
      <c r="X20">
        <f>((VLOOKUP(G20,restaurantes[#All],29,FALSE)/(VLOOKUP(G20,Rest_satisfacao[#All],5,FALSE)))*100)</f>
        <v>3.6458333333333335</v>
      </c>
      <c r="Y20">
        <f>((VLOOKUP(G20,restaurantes[#All],30,FALSE)/(VLOOKUP(G20,Rest_satisfacao[#All],5,FALSE)))*100)</f>
        <v>1.0416666666666665</v>
      </c>
      <c r="Z20">
        <f>((VLOOKUP(G20,restaurantes[#All],31,FALSE)/(VLOOKUP(G20,Rest_satisfacao[#All],5,FALSE)))*100)</f>
        <v>0.52083333333333326</v>
      </c>
      <c r="AA20">
        <f>((VLOOKUP(G20,restaurantes[#All],32,FALSE)/(VLOOKUP(G20,Rest_satisfacao[#All],5,FALSE)))*100)</f>
        <v>2.604166666666667</v>
      </c>
      <c r="AB20">
        <f>((VLOOKUP(G20,restaurantes[#All],33,FALSE)/(VLOOKUP(G20,Rest_satisfacao[#All],5,FALSE)))*100)</f>
        <v>1.0416666666666665</v>
      </c>
      <c r="AC20">
        <f>((VLOOKUP(G20,restaurantes[#All],34,FALSE)/(VLOOKUP(G20,Rest_satisfacao[#All],5,FALSE)))*100)</f>
        <v>1.5625</v>
      </c>
    </row>
    <row r="21" spans="1:29" x14ac:dyDescent="0.3">
      <c r="A21">
        <v>19</v>
      </c>
      <c r="B21">
        <f>Rest_satisfacao[[#This Row],[Elogios]]-Rest_satisfacao[[#This Row],[Reclamações]]</f>
        <v>3</v>
      </c>
      <c r="C21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30</v>
      </c>
      <c r="D21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27</v>
      </c>
      <c r="E21">
        <f>Rest_satisfacao[[#This Row],[Elogios]]+Rest_satisfacao[[#This Row],[Reclamações]]</f>
        <v>57</v>
      </c>
      <c r="G21">
        <v>19</v>
      </c>
      <c r="H21">
        <f>((VLOOKUP(G21,restaurantes[#All],13,FALSE)/(VLOOKUP(G21,Rest_satisfacao[#All],5,FALSE)))*100)</f>
        <v>3.5087719298245612</v>
      </c>
      <c r="I21">
        <f>((VLOOKUP(G21,restaurantes[#All],14,FALSE)/(VLOOKUP(G21,Rest_satisfacao[#All],5,FALSE)))*100)</f>
        <v>7.0175438596491224</v>
      </c>
      <c r="J21">
        <f>((VLOOKUP(G21,restaurantes[#All],15,FALSE)/(VLOOKUP(G21,Rest_satisfacao[#All],5,FALSE)))*100)</f>
        <v>14.035087719298245</v>
      </c>
      <c r="K21">
        <f>((VLOOKUP(G21,restaurantes[#All],16,FALSE)/(VLOOKUP(G21,Rest_satisfacao[#All],5,FALSE)))*100)</f>
        <v>1.7543859649122806</v>
      </c>
      <c r="L21">
        <f>((VLOOKUP(G21,restaurantes[#All],17,FALSE)/(VLOOKUP(G21,Rest_satisfacao[#All],5,FALSE)))*100)</f>
        <v>3.5087719298245612</v>
      </c>
      <c r="M21">
        <f>((VLOOKUP(G21,restaurantes[#All],18,FALSE)/(VLOOKUP(G21,Rest_satisfacao[#All],5,FALSE)))*100)</f>
        <v>7.0175438596491224</v>
      </c>
      <c r="N21">
        <f>((VLOOKUP(G21,restaurantes[#All],19,FALSE)/(VLOOKUP(G21,Rest_satisfacao[#All],5,FALSE)))*100)</f>
        <v>14.035087719298245</v>
      </c>
      <c r="O21">
        <f>((VLOOKUP(G21,restaurantes[#All],20,FALSE)/(VLOOKUP(G21,Rest_satisfacao[#All],5,FALSE)))*100)</f>
        <v>14.035087719298245</v>
      </c>
      <c r="P21">
        <f>((VLOOKUP(G21,restaurantes[#All],21,FALSE)/(VLOOKUP(G21,Rest_satisfacao[#All],5,FALSE)))*100)</f>
        <v>15.789473684210526</v>
      </c>
      <c r="Q21">
        <f>((VLOOKUP(G21,restaurantes[#All],22,FALSE)/(VLOOKUP(G21,Rest_satisfacao[#All],5,FALSE)))*100)</f>
        <v>14.035087719298245</v>
      </c>
      <c r="R21">
        <f>((VLOOKUP(G21,restaurantes[#All],23,FALSE)/(VLOOKUP(G21,Rest_satisfacao[#All],5,FALSE)))*100)</f>
        <v>1.7543859649122806</v>
      </c>
      <c r="S21">
        <f>((VLOOKUP(G21,restaurantes[#All],24,FALSE)/(VLOOKUP(G21,Rest_satisfacao[#All],5,FALSE)))*100)</f>
        <v>0</v>
      </c>
      <c r="T21">
        <f>((VLOOKUP(G21,restaurantes[#All],25,FALSE)/(VLOOKUP(G21,Rest_satisfacao[#All],5,FALSE)))*100)</f>
        <v>0</v>
      </c>
      <c r="U21">
        <f>((VLOOKUP(G21,restaurantes[#All],26,FALSE)/(VLOOKUP(G21,Rest_satisfacao[#All],5,FALSE)))*100)</f>
        <v>1.7543859649122806</v>
      </c>
      <c r="V21">
        <f>((VLOOKUP(G21,restaurantes[#All],27,FALSE)/(VLOOKUP(G21,Rest_satisfacao[#All],5,FALSE)))*100)</f>
        <v>0</v>
      </c>
      <c r="W21">
        <f>((VLOOKUP(G21,restaurantes[#All],28,FALSE)/(VLOOKUP(G21,Rest_satisfacao[#All],5,FALSE)))*100)</f>
        <v>0</v>
      </c>
      <c r="X21">
        <f>((VLOOKUP(G21,restaurantes[#All],29,FALSE)/(VLOOKUP(G21,Rest_satisfacao[#All],5,FALSE)))*100)</f>
        <v>0</v>
      </c>
      <c r="Y21">
        <f>((VLOOKUP(G21,restaurantes[#All],30,FALSE)/(VLOOKUP(G21,Rest_satisfacao[#All],5,FALSE)))*100)</f>
        <v>1.7543859649122806</v>
      </c>
      <c r="Z21">
        <f>((VLOOKUP(G21,restaurantes[#All],31,FALSE)/(VLOOKUP(G21,Rest_satisfacao[#All],5,FALSE)))*100)</f>
        <v>0</v>
      </c>
      <c r="AA21">
        <f>((VLOOKUP(G21,restaurantes[#All],32,FALSE)/(VLOOKUP(G21,Rest_satisfacao[#All],5,FALSE)))*100)</f>
        <v>0</v>
      </c>
      <c r="AB21">
        <f>((VLOOKUP(G21,restaurantes[#All],33,FALSE)/(VLOOKUP(G21,Rest_satisfacao[#All],5,FALSE)))*100)</f>
        <v>0</v>
      </c>
      <c r="AC21">
        <f>((VLOOKUP(G21,restaurantes[#All],34,FALSE)/(VLOOKUP(G21,Rest_satisfacao[#All],5,FALSE)))*100)</f>
        <v>0</v>
      </c>
    </row>
    <row r="22" spans="1:29" x14ac:dyDescent="0.3">
      <c r="A22">
        <v>20</v>
      </c>
      <c r="B22">
        <f>Rest_satisfacao[[#This Row],[Elogios]]-Rest_satisfacao[[#This Row],[Reclamações]]</f>
        <v>-7</v>
      </c>
      <c r="C22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61</v>
      </c>
      <c r="D22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68</v>
      </c>
      <c r="E22">
        <f>Rest_satisfacao[[#This Row],[Elogios]]+Rest_satisfacao[[#This Row],[Reclamações]]</f>
        <v>129</v>
      </c>
      <c r="G22">
        <v>20</v>
      </c>
      <c r="H22">
        <f>((VLOOKUP(G22,restaurantes[#All],13,FALSE)/(VLOOKUP(G22,Rest_satisfacao[#All],5,FALSE)))*100)</f>
        <v>0</v>
      </c>
      <c r="I22">
        <f>((VLOOKUP(G22,restaurantes[#All],14,FALSE)/(VLOOKUP(G22,Rest_satisfacao[#All],5,FALSE)))*100)</f>
        <v>9.3023255813953494</v>
      </c>
      <c r="J22">
        <f>((VLOOKUP(G22,restaurantes[#All],15,FALSE)/(VLOOKUP(G22,Rest_satisfacao[#All],5,FALSE)))*100)</f>
        <v>15.503875968992247</v>
      </c>
      <c r="K22">
        <f>((VLOOKUP(G22,restaurantes[#All],16,FALSE)/(VLOOKUP(G22,Rest_satisfacao[#All],5,FALSE)))*100)</f>
        <v>1.5503875968992249</v>
      </c>
      <c r="L22">
        <f>((VLOOKUP(G22,restaurantes[#All],17,FALSE)/(VLOOKUP(G22,Rest_satisfacao[#All],5,FALSE)))*100)</f>
        <v>3.8759689922480618</v>
      </c>
      <c r="M22">
        <f>((VLOOKUP(G22,restaurantes[#All],18,FALSE)/(VLOOKUP(G22,Rest_satisfacao[#All],5,FALSE)))*100)</f>
        <v>10.077519379844961</v>
      </c>
      <c r="N22">
        <f>((VLOOKUP(G22,restaurantes[#All],19,FALSE)/(VLOOKUP(G22,Rest_satisfacao[#All],5,FALSE)))*100)</f>
        <v>1.5503875968992249</v>
      </c>
      <c r="O22">
        <f>((VLOOKUP(G22,restaurantes[#All],20,FALSE)/(VLOOKUP(G22,Rest_satisfacao[#All],5,FALSE)))*100)</f>
        <v>10.077519379844961</v>
      </c>
      <c r="P22">
        <f>((VLOOKUP(G22,restaurantes[#All],21,FALSE)/(VLOOKUP(G22,Rest_satisfacao[#All],5,FALSE)))*100)</f>
        <v>12.403100775193799</v>
      </c>
      <c r="Q22">
        <f>((VLOOKUP(G22,restaurantes[#All],22,FALSE)/(VLOOKUP(G22,Rest_satisfacao[#All],5,FALSE)))*100)</f>
        <v>9.3023255813953494</v>
      </c>
      <c r="R22">
        <f>((VLOOKUP(G22,restaurantes[#All],23,FALSE)/(VLOOKUP(G22,Rest_satisfacao[#All],5,FALSE)))*100)</f>
        <v>3.1007751937984498</v>
      </c>
      <c r="S22">
        <f>((VLOOKUP(G22,restaurantes[#All],24,FALSE)/(VLOOKUP(G22,Rest_satisfacao[#All],5,FALSE)))*100)</f>
        <v>2.3255813953488373</v>
      </c>
      <c r="T22">
        <f>((VLOOKUP(G22,restaurantes[#All],25,FALSE)/(VLOOKUP(G22,Rest_satisfacao[#All],5,FALSE)))*100)</f>
        <v>0.77519379844961245</v>
      </c>
      <c r="U22">
        <f>((VLOOKUP(G22,restaurantes[#All],26,FALSE)/(VLOOKUP(G22,Rest_satisfacao[#All],5,FALSE)))*100)</f>
        <v>3.8759689922480618</v>
      </c>
      <c r="V22">
        <f>((VLOOKUP(G22,restaurantes[#All],27,FALSE)/(VLOOKUP(G22,Rest_satisfacao[#All],5,FALSE)))*100)</f>
        <v>0.77519379844961245</v>
      </c>
      <c r="W22">
        <f>((VLOOKUP(G22,restaurantes[#All],28,FALSE)/(VLOOKUP(G22,Rest_satisfacao[#All],5,FALSE)))*100)</f>
        <v>0.77519379844961245</v>
      </c>
      <c r="X22">
        <f>((VLOOKUP(G22,restaurantes[#All],29,FALSE)/(VLOOKUP(G22,Rest_satisfacao[#All],5,FALSE)))*100)</f>
        <v>5.4263565891472867</v>
      </c>
      <c r="Y22">
        <f>((VLOOKUP(G22,restaurantes[#All],30,FALSE)/(VLOOKUP(G22,Rest_satisfacao[#All],5,FALSE)))*100)</f>
        <v>1.5503875968992249</v>
      </c>
      <c r="Z22">
        <f>((VLOOKUP(G22,restaurantes[#All],31,FALSE)/(VLOOKUP(G22,Rest_satisfacao[#All],5,FALSE)))*100)</f>
        <v>2.3255813953488373</v>
      </c>
      <c r="AA22">
        <f>((VLOOKUP(G22,restaurantes[#All],32,FALSE)/(VLOOKUP(G22,Rest_satisfacao[#All],5,FALSE)))*100)</f>
        <v>0.77519379844961245</v>
      </c>
      <c r="AB22">
        <f>((VLOOKUP(G22,restaurantes[#All],33,FALSE)/(VLOOKUP(G22,Rest_satisfacao[#All],5,FALSE)))*100)</f>
        <v>1.5503875968992249</v>
      </c>
      <c r="AC22">
        <f>((VLOOKUP(G22,restaurantes[#All],34,FALSE)/(VLOOKUP(G22,Rest_satisfacao[#All],5,FALSE)))*100)</f>
        <v>3.1007751937984498</v>
      </c>
    </row>
    <row r="23" spans="1:29" x14ac:dyDescent="0.3">
      <c r="A23">
        <v>21</v>
      </c>
      <c r="B23">
        <f>Rest_satisfacao[[#This Row],[Elogios]]-Rest_satisfacao[[#This Row],[Reclamações]]</f>
        <v>-1</v>
      </c>
      <c r="C23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54</v>
      </c>
      <c r="D23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55</v>
      </c>
      <c r="E23">
        <f>Rest_satisfacao[[#This Row],[Elogios]]+Rest_satisfacao[[#This Row],[Reclamações]]</f>
        <v>109</v>
      </c>
      <c r="G23">
        <v>21</v>
      </c>
      <c r="H23">
        <f>((VLOOKUP(G23,restaurantes[#All],13,FALSE)/(VLOOKUP(G23,Rest_satisfacao[#All],5,FALSE)))*100)</f>
        <v>1.834862385321101</v>
      </c>
      <c r="I23">
        <f>((VLOOKUP(G23,restaurantes[#All],14,FALSE)/(VLOOKUP(G23,Rest_satisfacao[#All],5,FALSE)))*100)</f>
        <v>3.669724770642202</v>
      </c>
      <c r="J23">
        <f>((VLOOKUP(G23,restaurantes[#All],15,FALSE)/(VLOOKUP(G23,Rest_satisfacao[#All],5,FALSE)))*100)</f>
        <v>12.844036697247708</v>
      </c>
      <c r="K23">
        <f>((VLOOKUP(G23,restaurantes[#All],16,FALSE)/(VLOOKUP(G23,Rest_satisfacao[#All],5,FALSE)))*100)</f>
        <v>5.5045871559633035</v>
      </c>
      <c r="L23">
        <f>((VLOOKUP(G23,restaurantes[#All],17,FALSE)/(VLOOKUP(G23,Rest_satisfacao[#All],5,FALSE)))*100)</f>
        <v>6.4220183486238538</v>
      </c>
      <c r="M23">
        <f>((VLOOKUP(G23,restaurantes[#All],18,FALSE)/(VLOOKUP(G23,Rest_satisfacao[#All],5,FALSE)))*100)</f>
        <v>11.009174311926607</v>
      </c>
      <c r="N23">
        <f>((VLOOKUP(G23,restaurantes[#All],19,FALSE)/(VLOOKUP(G23,Rest_satisfacao[#All],5,FALSE)))*100)</f>
        <v>6.4220183486238538</v>
      </c>
      <c r="O23">
        <f>((VLOOKUP(G23,restaurantes[#All],20,FALSE)/(VLOOKUP(G23,Rest_satisfacao[#All],5,FALSE)))*100)</f>
        <v>9.1743119266055047</v>
      </c>
      <c r="P23">
        <f>((VLOOKUP(G23,restaurantes[#All],21,FALSE)/(VLOOKUP(G23,Rest_satisfacao[#All],5,FALSE)))*100)</f>
        <v>13.761467889908257</v>
      </c>
      <c r="Q23">
        <f>((VLOOKUP(G23,restaurantes[#All],22,FALSE)/(VLOOKUP(G23,Rest_satisfacao[#All],5,FALSE)))*100)</f>
        <v>14.678899082568808</v>
      </c>
      <c r="R23">
        <f>((VLOOKUP(G23,restaurantes[#All],23,FALSE)/(VLOOKUP(G23,Rest_satisfacao[#All],5,FALSE)))*100)</f>
        <v>1.834862385321101</v>
      </c>
      <c r="S23">
        <f>((VLOOKUP(G23,restaurantes[#All],24,FALSE)/(VLOOKUP(G23,Rest_satisfacao[#All],5,FALSE)))*100)</f>
        <v>0.91743119266055051</v>
      </c>
      <c r="T23">
        <f>((VLOOKUP(G23,restaurantes[#All],25,FALSE)/(VLOOKUP(G23,Rest_satisfacao[#All],5,FALSE)))*100)</f>
        <v>0.91743119266055051</v>
      </c>
      <c r="U23">
        <f>((VLOOKUP(G23,restaurantes[#All],26,FALSE)/(VLOOKUP(G23,Rest_satisfacao[#All],5,FALSE)))*100)</f>
        <v>0.91743119266055051</v>
      </c>
      <c r="V23">
        <f>((VLOOKUP(G23,restaurantes[#All],27,FALSE)/(VLOOKUP(G23,Rest_satisfacao[#All],5,FALSE)))*100)</f>
        <v>0</v>
      </c>
      <c r="W23">
        <f>((VLOOKUP(G23,restaurantes[#All],28,FALSE)/(VLOOKUP(G23,Rest_satisfacao[#All],5,FALSE)))*100)</f>
        <v>0</v>
      </c>
      <c r="X23">
        <f>((VLOOKUP(G23,restaurantes[#All],29,FALSE)/(VLOOKUP(G23,Rest_satisfacao[#All],5,FALSE)))*100)</f>
        <v>2.7522935779816518</v>
      </c>
      <c r="Y23">
        <f>((VLOOKUP(G23,restaurantes[#All],30,FALSE)/(VLOOKUP(G23,Rest_satisfacao[#All],5,FALSE)))*100)</f>
        <v>0.91743119266055051</v>
      </c>
      <c r="Z23">
        <f>((VLOOKUP(G23,restaurantes[#All],31,FALSE)/(VLOOKUP(G23,Rest_satisfacao[#All],5,FALSE)))*100)</f>
        <v>0</v>
      </c>
      <c r="AA23">
        <f>((VLOOKUP(G23,restaurantes[#All],32,FALSE)/(VLOOKUP(G23,Rest_satisfacao[#All],5,FALSE)))*100)</f>
        <v>2.7522935779816518</v>
      </c>
      <c r="AB23">
        <f>((VLOOKUP(G23,restaurantes[#All],33,FALSE)/(VLOOKUP(G23,Rest_satisfacao[#All],5,FALSE)))*100)</f>
        <v>2.7522935779816518</v>
      </c>
      <c r="AC23">
        <f>((VLOOKUP(G23,restaurantes[#All],34,FALSE)/(VLOOKUP(G23,Rest_satisfacao[#All],5,FALSE)))*100)</f>
        <v>0.91743119266055051</v>
      </c>
    </row>
    <row r="24" spans="1:29" x14ac:dyDescent="0.3">
      <c r="A24">
        <v>22</v>
      </c>
      <c r="B24">
        <f>Rest_satisfacao[[#This Row],[Elogios]]-Rest_satisfacao[[#This Row],[Reclamações]]</f>
        <v>-11</v>
      </c>
      <c r="C24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50</v>
      </c>
      <c r="D24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61</v>
      </c>
      <c r="E24">
        <f>Rest_satisfacao[[#This Row],[Elogios]]+Rest_satisfacao[[#This Row],[Reclamações]]</f>
        <v>111</v>
      </c>
      <c r="G24">
        <v>22</v>
      </c>
      <c r="H24">
        <f>((VLOOKUP(G24,restaurantes[#All],13,FALSE)/(VLOOKUP(G24,Rest_satisfacao[#All],5,FALSE)))*100)</f>
        <v>3.6036036036036037</v>
      </c>
      <c r="I24">
        <f>((VLOOKUP(G24,restaurantes[#All],14,FALSE)/(VLOOKUP(G24,Rest_satisfacao[#All],5,FALSE)))*100)</f>
        <v>10.810810810810811</v>
      </c>
      <c r="J24">
        <f>((VLOOKUP(G24,restaurantes[#All],15,FALSE)/(VLOOKUP(G24,Rest_satisfacao[#All],5,FALSE)))*100)</f>
        <v>12.612612612612612</v>
      </c>
      <c r="K24">
        <f>((VLOOKUP(G24,restaurantes[#All],16,FALSE)/(VLOOKUP(G24,Rest_satisfacao[#All],5,FALSE)))*100)</f>
        <v>3.6036036036036037</v>
      </c>
      <c r="L24">
        <f>((VLOOKUP(G24,restaurantes[#All],17,FALSE)/(VLOOKUP(G24,Rest_satisfacao[#All],5,FALSE)))*100)</f>
        <v>2.7027027027027026</v>
      </c>
      <c r="M24">
        <f>((VLOOKUP(G24,restaurantes[#All],18,FALSE)/(VLOOKUP(G24,Rest_satisfacao[#All],5,FALSE)))*100)</f>
        <v>8.1081081081081088</v>
      </c>
      <c r="N24">
        <f>((VLOOKUP(G24,restaurantes[#All],19,FALSE)/(VLOOKUP(G24,Rest_satisfacao[#All],5,FALSE)))*100)</f>
        <v>3.6036036036036037</v>
      </c>
      <c r="O24">
        <f>((VLOOKUP(G24,restaurantes[#All],20,FALSE)/(VLOOKUP(G24,Rest_satisfacao[#All],5,FALSE)))*100)</f>
        <v>9.0090090090090094</v>
      </c>
      <c r="P24">
        <f>((VLOOKUP(G24,restaurantes[#All],21,FALSE)/(VLOOKUP(G24,Rest_satisfacao[#All],5,FALSE)))*100)</f>
        <v>13.513513513513514</v>
      </c>
      <c r="Q24">
        <f>((VLOOKUP(G24,restaurantes[#All],22,FALSE)/(VLOOKUP(G24,Rest_satisfacao[#All],5,FALSE)))*100)</f>
        <v>12.612612612612612</v>
      </c>
      <c r="R24">
        <f>((VLOOKUP(G24,restaurantes[#All],23,FALSE)/(VLOOKUP(G24,Rest_satisfacao[#All],5,FALSE)))*100)</f>
        <v>3.6036036036036037</v>
      </c>
      <c r="S24">
        <f>((VLOOKUP(G24,restaurantes[#All],24,FALSE)/(VLOOKUP(G24,Rest_satisfacao[#All],5,FALSE)))*100)</f>
        <v>0.90090090090090091</v>
      </c>
      <c r="T24">
        <f>((VLOOKUP(G24,restaurantes[#All],25,FALSE)/(VLOOKUP(G24,Rest_satisfacao[#All],5,FALSE)))*100)</f>
        <v>0</v>
      </c>
      <c r="U24">
        <f>((VLOOKUP(G24,restaurantes[#All],26,FALSE)/(VLOOKUP(G24,Rest_satisfacao[#All],5,FALSE)))*100)</f>
        <v>3.6036036036036037</v>
      </c>
      <c r="V24">
        <f>((VLOOKUP(G24,restaurantes[#All],27,FALSE)/(VLOOKUP(G24,Rest_satisfacao[#All],5,FALSE)))*100)</f>
        <v>0.90090090090090091</v>
      </c>
      <c r="W24">
        <f>((VLOOKUP(G24,restaurantes[#All],28,FALSE)/(VLOOKUP(G24,Rest_satisfacao[#All],5,FALSE)))*100)</f>
        <v>0</v>
      </c>
      <c r="X24">
        <f>((VLOOKUP(G24,restaurantes[#All],29,FALSE)/(VLOOKUP(G24,Rest_satisfacao[#All],5,FALSE)))*100)</f>
        <v>2.7027027027027026</v>
      </c>
      <c r="Y24">
        <f>((VLOOKUP(G24,restaurantes[#All],30,FALSE)/(VLOOKUP(G24,Rest_satisfacao[#All],5,FALSE)))*100)</f>
        <v>0.90090090090090091</v>
      </c>
      <c r="Z24">
        <f>((VLOOKUP(G24,restaurantes[#All],31,FALSE)/(VLOOKUP(G24,Rest_satisfacao[#All],5,FALSE)))*100)</f>
        <v>1.8018018018018018</v>
      </c>
      <c r="AA24">
        <f>((VLOOKUP(G24,restaurantes[#All],32,FALSE)/(VLOOKUP(G24,Rest_satisfacao[#All],5,FALSE)))*100)</f>
        <v>3.6036036036036037</v>
      </c>
      <c r="AB24">
        <f>((VLOOKUP(G24,restaurantes[#All],33,FALSE)/(VLOOKUP(G24,Rest_satisfacao[#All],5,FALSE)))*100)</f>
        <v>0</v>
      </c>
      <c r="AC24">
        <f>((VLOOKUP(G24,restaurantes[#All],34,FALSE)/(VLOOKUP(G24,Rest_satisfacao[#All],5,FALSE)))*100)</f>
        <v>1.8018018018018018</v>
      </c>
    </row>
    <row r="25" spans="1:29" x14ac:dyDescent="0.3">
      <c r="A25">
        <v>23</v>
      </c>
      <c r="B25">
        <f>Rest_satisfacao[[#This Row],[Elogios]]-Rest_satisfacao[[#This Row],[Reclamações]]</f>
        <v>3</v>
      </c>
      <c r="C25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59</v>
      </c>
      <c r="D25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56</v>
      </c>
      <c r="E25">
        <f>Rest_satisfacao[[#This Row],[Elogios]]+Rest_satisfacao[[#This Row],[Reclamações]]</f>
        <v>115</v>
      </c>
      <c r="G25">
        <v>23</v>
      </c>
      <c r="H25">
        <f>((VLOOKUP(G25,restaurantes[#All],13,FALSE)/(VLOOKUP(G25,Rest_satisfacao[#All],5,FALSE)))*100)</f>
        <v>1.7391304347826086</v>
      </c>
      <c r="I25">
        <f>((VLOOKUP(G25,restaurantes[#All],14,FALSE)/(VLOOKUP(G25,Rest_satisfacao[#All],5,FALSE)))*100)</f>
        <v>6.0869565217391308</v>
      </c>
      <c r="J25">
        <f>((VLOOKUP(G25,restaurantes[#All],15,FALSE)/(VLOOKUP(G25,Rest_satisfacao[#All],5,FALSE)))*100)</f>
        <v>15.65217391304348</v>
      </c>
      <c r="K25">
        <f>((VLOOKUP(G25,restaurantes[#All],16,FALSE)/(VLOOKUP(G25,Rest_satisfacao[#All],5,FALSE)))*100)</f>
        <v>4.3478260869565215</v>
      </c>
      <c r="L25">
        <f>((VLOOKUP(G25,restaurantes[#All],17,FALSE)/(VLOOKUP(G25,Rest_satisfacao[#All],5,FALSE)))*100)</f>
        <v>3.4782608695652173</v>
      </c>
      <c r="M25">
        <f>((VLOOKUP(G25,restaurantes[#All],18,FALSE)/(VLOOKUP(G25,Rest_satisfacao[#All],5,FALSE)))*100)</f>
        <v>12.173913043478262</v>
      </c>
      <c r="N25">
        <f>((VLOOKUP(G25,restaurantes[#All],19,FALSE)/(VLOOKUP(G25,Rest_satisfacao[#All],5,FALSE)))*100)</f>
        <v>10.434782608695652</v>
      </c>
      <c r="O25">
        <f>((VLOOKUP(G25,restaurantes[#All],20,FALSE)/(VLOOKUP(G25,Rest_satisfacao[#All],5,FALSE)))*100)</f>
        <v>10.434782608695652</v>
      </c>
      <c r="P25">
        <f>((VLOOKUP(G25,restaurantes[#All],21,FALSE)/(VLOOKUP(G25,Rest_satisfacao[#All],5,FALSE)))*100)</f>
        <v>13.913043478260869</v>
      </c>
      <c r="Q25">
        <f>((VLOOKUP(G25,restaurantes[#All],22,FALSE)/(VLOOKUP(G25,Rest_satisfacao[#All],5,FALSE)))*100)</f>
        <v>12.173913043478262</v>
      </c>
      <c r="R25">
        <f>((VLOOKUP(G25,restaurantes[#All],23,FALSE)/(VLOOKUP(G25,Rest_satisfacao[#All],5,FALSE)))*100)</f>
        <v>3.4782608695652173</v>
      </c>
      <c r="S25">
        <f>((VLOOKUP(G25,restaurantes[#All],24,FALSE)/(VLOOKUP(G25,Rest_satisfacao[#All],5,FALSE)))*100)</f>
        <v>0.86956521739130432</v>
      </c>
      <c r="T25">
        <f>((VLOOKUP(G25,restaurantes[#All],25,FALSE)/(VLOOKUP(G25,Rest_satisfacao[#All],5,FALSE)))*100)</f>
        <v>0</v>
      </c>
      <c r="U25">
        <f>((VLOOKUP(G25,restaurantes[#All],26,FALSE)/(VLOOKUP(G25,Rest_satisfacao[#All],5,FALSE)))*100)</f>
        <v>0.86956521739130432</v>
      </c>
      <c r="V25">
        <f>((VLOOKUP(G25,restaurantes[#All],27,FALSE)/(VLOOKUP(G25,Rest_satisfacao[#All],5,FALSE)))*100)</f>
        <v>0</v>
      </c>
      <c r="W25">
        <f>((VLOOKUP(G25,restaurantes[#All],28,FALSE)/(VLOOKUP(G25,Rest_satisfacao[#All],5,FALSE)))*100)</f>
        <v>0</v>
      </c>
      <c r="X25">
        <f>((VLOOKUP(G25,restaurantes[#All],29,FALSE)/(VLOOKUP(G25,Rest_satisfacao[#All],5,FALSE)))*100)</f>
        <v>1.7391304347826086</v>
      </c>
      <c r="Y25">
        <f>((VLOOKUP(G25,restaurantes[#All],30,FALSE)/(VLOOKUP(G25,Rest_satisfacao[#All],5,FALSE)))*100)</f>
        <v>0.86956521739130432</v>
      </c>
      <c r="Z25">
        <f>((VLOOKUP(G25,restaurantes[#All],31,FALSE)/(VLOOKUP(G25,Rest_satisfacao[#All],5,FALSE)))*100)</f>
        <v>0.86956521739130432</v>
      </c>
      <c r="AA25">
        <f>((VLOOKUP(G25,restaurantes[#All],32,FALSE)/(VLOOKUP(G25,Rest_satisfacao[#All],5,FALSE)))*100)</f>
        <v>0.86956521739130432</v>
      </c>
      <c r="AB25">
        <f>((VLOOKUP(G25,restaurantes[#All],33,FALSE)/(VLOOKUP(G25,Rest_satisfacao[#All],5,FALSE)))*100)</f>
        <v>0</v>
      </c>
      <c r="AC25">
        <f>((VLOOKUP(G25,restaurantes[#All],34,FALSE)/(VLOOKUP(G25,Rest_satisfacao[#All],5,FALSE)))*100)</f>
        <v>0</v>
      </c>
    </row>
    <row r="26" spans="1:29" x14ac:dyDescent="0.3">
      <c r="A26">
        <v>24</v>
      </c>
      <c r="B26">
        <f>Rest_satisfacao[[#This Row],[Elogios]]-Rest_satisfacao[[#This Row],[Reclamações]]</f>
        <v>15</v>
      </c>
      <c r="C26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101</v>
      </c>
      <c r="D26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86</v>
      </c>
      <c r="E26">
        <f>Rest_satisfacao[[#This Row],[Elogios]]+Rest_satisfacao[[#This Row],[Reclamações]]</f>
        <v>187</v>
      </c>
      <c r="G26">
        <v>24</v>
      </c>
      <c r="H26">
        <f>((VLOOKUP(G26,restaurantes[#All],13,FALSE)/(VLOOKUP(G26,Rest_satisfacao[#All],5,FALSE)))*100)</f>
        <v>3.2085561497326207</v>
      </c>
      <c r="I26">
        <f>((VLOOKUP(G26,restaurantes[#All],14,FALSE)/(VLOOKUP(G26,Rest_satisfacao[#All],5,FALSE)))*100)</f>
        <v>6.9518716577540109</v>
      </c>
      <c r="J26">
        <f>((VLOOKUP(G26,restaurantes[#All],15,FALSE)/(VLOOKUP(G26,Rest_satisfacao[#All],5,FALSE)))*100)</f>
        <v>12.299465240641712</v>
      </c>
      <c r="K26">
        <f>((VLOOKUP(G26,restaurantes[#All],16,FALSE)/(VLOOKUP(G26,Rest_satisfacao[#All],5,FALSE)))*100)</f>
        <v>5.3475935828877006</v>
      </c>
      <c r="L26">
        <f>((VLOOKUP(G26,restaurantes[#All],17,FALSE)/(VLOOKUP(G26,Rest_satisfacao[#All],5,FALSE)))*100)</f>
        <v>10.160427807486631</v>
      </c>
      <c r="M26">
        <f>((VLOOKUP(G26,restaurantes[#All],18,FALSE)/(VLOOKUP(G26,Rest_satisfacao[#All],5,FALSE)))*100)</f>
        <v>11.229946524064172</v>
      </c>
      <c r="N26">
        <f>((VLOOKUP(G26,restaurantes[#All],19,FALSE)/(VLOOKUP(G26,Rest_satisfacao[#All],5,FALSE)))*100)</f>
        <v>8.0213903743315509</v>
      </c>
      <c r="O26">
        <f>((VLOOKUP(G26,restaurantes[#All],20,FALSE)/(VLOOKUP(G26,Rest_satisfacao[#All],5,FALSE)))*100)</f>
        <v>4.8128342245989302</v>
      </c>
      <c r="P26">
        <f>((VLOOKUP(G26,restaurantes[#All],21,FALSE)/(VLOOKUP(G26,Rest_satisfacao[#All],5,FALSE)))*100)</f>
        <v>13.903743315508022</v>
      </c>
      <c r="Q26">
        <f>((VLOOKUP(G26,restaurantes[#All],22,FALSE)/(VLOOKUP(G26,Rest_satisfacao[#All],5,FALSE)))*100)</f>
        <v>12.834224598930483</v>
      </c>
      <c r="R26">
        <f>((VLOOKUP(G26,restaurantes[#All],23,FALSE)/(VLOOKUP(G26,Rest_satisfacao[#All],5,FALSE)))*100)</f>
        <v>4.2780748663101598</v>
      </c>
      <c r="S26">
        <f>((VLOOKUP(G26,restaurantes[#All],24,FALSE)/(VLOOKUP(G26,Rest_satisfacao[#All],5,FALSE)))*100)</f>
        <v>0.53475935828876997</v>
      </c>
      <c r="T26">
        <f>((VLOOKUP(G26,restaurantes[#All],25,FALSE)/(VLOOKUP(G26,Rest_satisfacao[#All],5,FALSE)))*100)</f>
        <v>0</v>
      </c>
      <c r="U26">
        <f>((VLOOKUP(G26,restaurantes[#All],26,FALSE)/(VLOOKUP(G26,Rest_satisfacao[#All],5,FALSE)))*100)</f>
        <v>1.0695187165775399</v>
      </c>
      <c r="V26">
        <f>((VLOOKUP(G26,restaurantes[#All],27,FALSE)/(VLOOKUP(G26,Rest_satisfacao[#All],5,FALSE)))*100)</f>
        <v>0</v>
      </c>
      <c r="W26">
        <f>((VLOOKUP(G26,restaurantes[#All],28,FALSE)/(VLOOKUP(G26,Rest_satisfacao[#All],5,FALSE)))*100)</f>
        <v>0</v>
      </c>
      <c r="X26">
        <f>((VLOOKUP(G26,restaurantes[#All],29,FALSE)/(VLOOKUP(G26,Rest_satisfacao[#All],5,FALSE)))*100)</f>
        <v>1.0695187165775399</v>
      </c>
      <c r="Y26">
        <f>((VLOOKUP(G26,restaurantes[#All],30,FALSE)/(VLOOKUP(G26,Rest_satisfacao[#All],5,FALSE)))*100)</f>
        <v>0.53475935828876997</v>
      </c>
      <c r="Z26">
        <f>((VLOOKUP(G26,restaurantes[#All],31,FALSE)/(VLOOKUP(G26,Rest_satisfacao[#All],5,FALSE)))*100)</f>
        <v>0.53475935828876997</v>
      </c>
      <c r="AA26">
        <f>((VLOOKUP(G26,restaurantes[#All],32,FALSE)/(VLOOKUP(G26,Rest_satisfacao[#All],5,FALSE)))*100)</f>
        <v>1.6042780748663104</v>
      </c>
      <c r="AB26">
        <f>((VLOOKUP(G26,restaurantes[#All],33,FALSE)/(VLOOKUP(G26,Rest_satisfacao[#All],5,FALSE)))*100)</f>
        <v>0.53475935828876997</v>
      </c>
      <c r="AC26">
        <f>((VLOOKUP(G26,restaurantes[#All],34,FALSE)/(VLOOKUP(G26,Rest_satisfacao[#All],5,FALSE)))*100)</f>
        <v>1.0695187165775399</v>
      </c>
    </row>
    <row r="27" spans="1:29" x14ac:dyDescent="0.3">
      <c r="A27">
        <v>25</v>
      </c>
      <c r="B27">
        <f>Rest_satisfacao[[#This Row],[Elogios]]-Rest_satisfacao[[#This Row],[Reclamações]]</f>
        <v>11</v>
      </c>
      <c r="C27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87</v>
      </c>
      <c r="D27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76</v>
      </c>
      <c r="E27">
        <f>Rest_satisfacao[[#This Row],[Elogios]]+Rest_satisfacao[[#This Row],[Reclamações]]</f>
        <v>163</v>
      </c>
      <c r="G27">
        <v>25</v>
      </c>
      <c r="H27">
        <f>((VLOOKUP(G27,restaurantes[#All],13,FALSE)/(VLOOKUP(G27,Rest_satisfacao[#All],5,FALSE)))*100)</f>
        <v>2.4539877300613497</v>
      </c>
      <c r="I27">
        <f>((VLOOKUP(G27,restaurantes[#All],14,FALSE)/(VLOOKUP(G27,Rest_satisfacao[#All],5,FALSE)))*100)</f>
        <v>6.1349693251533743</v>
      </c>
      <c r="J27">
        <f>((VLOOKUP(G27,restaurantes[#All],15,FALSE)/(VLOOKUP(G27,Rest_satisfacao[#All],5,FALSE)))*100)</f>
        <v>15.337423312883436</v>
      </c>
      <c r="K27">
        <f>((VLOOKUP(G27,restaurantes[#All],16,FALSE)/(VLOOKUP(G27,Rest_satisfacao[#All],5,FALSE)))*100)</f>
        <v>7.3619631901840492</v>
      </c>
      <c r="L27">
        <f>((VLOOKUP(G27,restaurantes[#All],17,FALSE)/(VLOOKUP(G27,Rest_satisfacao[#All],5,FALSE)))*100)</f>
        <v>6.7484662576687118</v>
      </c>
      <c r="M27">
        <f>((VLOOKUP(G27,restaurantes[#All],18,FALSE)/(VLOOKUP(G27,Rest_satisfacao[#All],5,FALSE)))*100)</f>
        <v>6.7484662576687118</v>
      </c>
      <c r="N27">
        <f>((VLOOKUP(G27,restaurantes[#All],19,FALSE)/(VLOOKUP(G27,Rest_satisfacao[#All],5,FALSE)))*100)</f>
        <v>4.9079754601226995</v>
      </c>
      <c r="O27">
        <f>((VLOOKUP(G27,restaurantes[#All],20,FALSE)/(VLOOKUP(G27,Rest_satisfacao[#All],5,FALSE)))*100)</f>
        <v>6.1349693251533743</v>
      </c>
      <c r="P27">
        <f>((VLOOKUP(G27,restaurantes[#All],21,FALSE)/(VLOOKUP(G27,Rest_satisfacao[#All],5,FALSE)))*100)</f>
        <v>14.723926380368098</v>
      </c>
      <c r="Q27">
        <f>((VLOOKUP(G27,restaurantes[#All],22,FALSE)/(VLOOKUP(G27,Rest_satisfacao[#All],5,FALSE)))*100)</f>
        <v>12.269938650306749</v>
      </c>
      <c r="R27">
        <f>((VLOOKUP(G27,restaurantes[#All],23,FALSE)/(VLOOKUP(G27,Rest_satisfacao[#All],5,FALSE)))*100)</f>
        <v>3.0674846625766872</v>
      </c>
      <c r="S27">
        <f>((VLOOKUP(G27,restaurantes[#All],24,FALSE)/(VLOOKUP(G27,Rest_satisfacao[#All],5,FALSE)))*100)</f>
        <v>1.2269938650306749</v>
      </c>
      <c r="T27">
        <f>((VLOOKUP(G27,restaurantes[#All],25,FALSE)/(VLOOKUP(G27,Rest_satisfacao[#All],5,FALSE)))*100)</f>
        <v>0.61349693251533743</v>
      </c>
      <c r="U27">
        <f>((VLOOKUP(G27,restaurantes[#All],26,FALSE)/(VLOOKUP(G27,Rest_satisfacao[#All],5,FALSE)))*100)</f>
        <v>2.4539877300613497</v>
      </c>
      <c r="V27">
        <f>((VLOOKUP(G27,restaurantes[#All],27,FALSE)/(VLOOKUP(G27,Rest_satisfacao[#All],5,FALSE)))*100)</f>
        <v>0</v>
      </c>
      <c r="W27">
        <f>((VLOOKUP(G27,restaurantes[#All],28,FALSE)/(VLOOKUP(G27,Rest_satisfacao[#All],5,FALSE)))*100)</f>
        <v>0</v>
      </c>
      <c r="X27">
        <f>((VLOOKUP(G27,restaurantes[#All],29,FALSE)/(VLOOKUP(G27,Rest_satisfacao[#All],5,FALSE)))*100)</f>
        <v>1.8404907975460123</v>
      </c>
      <c r="Y27">
        <f>((VLOOKUP(G27,restaurantes[#All],30,FALSE)/(VLOOKUP(G27,Rest_satisfacao[#All],5,FALSE)))*100)</f>
        <v>0.61349693251533743</v>
      </c>
      <c r="Z27">
        <f>((VLOOKUP(G27,restaurantes[#All],31,FALSE)/(VLOOKUP(G27,Rest_satisfacao[#All],5,FALSE)))*100)</f>
        <v>2.4539877300613497</v>
      </c>
      <c r="AA27">
        <f>((VLOOKUP(G27,restaurantes[#All],32,FALSE)/(VLOOKUP(G27,Rest_satisfacao[#All],5,FALSE)))*100)</f>
        <v>2.4539877300613497</v>
      </c>
      <c r="AB27">
        <f>((VLOOKUP(G27,restaurantes[#All],33,FALSE)/(VLOOKUP(G27,Rest_satisfacao[#All],5,FALSE)))*100)</f>
        <v>1.2269938650306749</v>
      </c>
      <c r="AC27">
        <f>((VLOOKUP(G27,restaurantes[#All],34,FALSE)/(VLOOKUP(G27,Rest_satisfacao[#All],5,FALSE)))*100)</f>
        <v>1.2269938650306749</v>
      </c>
    </row>
    <row r="28" spans="1:29" x14ac:dyDescent="0.3">
      <c r="A28">
        <v>26</v>
      </c>
      <c r="B28">
        <f>Rest_satisfacao[[#This Row],[Elogios]]-Rest_satisfacao[[#This Row],[Reclamações]]</f>
        <v>-6</v>
      </c>
      <c r="C28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83</v>
      </c>
      <c r="D28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89</v>
      </c>
      <c r="E28">
        <f>Rest_satisfacao[[#This Row],[Elogios]]+Rest_satisfacao[[#This Row],[Reclamações]]</f>
        <v>172</v>
      </c>
      <c r="G28">
        <v>26</v>
      </c>
      <c r="H28">
        <f>((VLOOKUP(G28,restaurantes[#All],13,FALSE)/(VLOOKUP(G28,Rest_satisfacao[#All],5,FALSE)))*100)</f>
        <v>1.7441860465116279</v>
      </c>
      <c r="I28">
        <f>((VLOOKUP(G28,restaurantes[#All],14,FALSE)/(VLOOKUP(G28,Rest_satisfacao[#All],5,FALSE)))*100)</f>
        <v>5.2325581395348841</v>
      </c>
      <c r="J28">
        <f>((VLOOKUP(G28,restaurantes[#All],15,FALSE)/(VLOOKUP(G28,Rest_satisfacao[#All],5,FALSE)))*100)</f>
        <v>15.697674418604651</v>
      </c>
      <c r="K28">
        <f>((VLOOKUP(G28,restaurantes[#All],16,FALSE)/(VLOOKUP(G28,Rest_satisfacao[#All],5,FALSE)))*100)</f>
        <v>3.4883720930232558</v>
      </c>
      <c r="L28">
        <f>((VLOOKUP(G28,restaurantes[#All],17,FALSE)/(VLOOKUP(G28,Rest_satisfacao[#All],5,FALSE)))*100)</f>
        <v>5.8139534883720927</v>
      </c>
      <c r="M28">
        <f>((VLOOKUP(G28,restaurantes[#All],18,FALSE)/(VLOOKUP(G28,Rest_satisfacao[#All],5,FALSE)))*100)</f>
        <v>11.627906976744185</v>
      </c>
      <c r="N28">
        <f>((VLOOKUP(G28,restaurantes[#All],19,FALSE)/(VLOOKUP(G28,Rest_satisfacao[#All],5,FALSE)))*100)</f>
        <v>2.9069767441860463</v>
      </c>
      <c r="O28">
        <f>((VLOOKUP(G28,restaurantes[#All],20,FALSE)/(VLOOKUP(G28,Rest_satisfacao[#All],5,FALSE)))*100)</f>
        <v>12.209302325581394</v>
      </c>
      <c r="P28">
        <f>((VLOOKUP(G28,restaurantes[#All],21,FALSE)/(VLOOKUP(G28,Rest_satisfacao[#All],5,FALSE)))*100)</f>
        <v>14.534883720930234</v>
      </c>
      <c r="Q28">
        <f>((VLOOKUP(G28,restaurantes[#All],22,FALSE)/(VLOOKUP(G28,Rest_satisfacao[#All],5,FALSE)))*100)</f>
        <v>13.953488372093023</v>
      </c>
      <c r="R28">
        <f>((VLOOKUP(G28,restaurantes[#All],23,FALSE)/(VLOOKUP(G28,Rest_satisfacao[#All],5,FALSE)))*100)</f>
        <v>2.9069767441860463</v>
      </c>
      <c r="S28">
        <f>((VLOOKUP(G28,restaurantes[#All],24,FALSE)/(VLOOKUP(G28,Rest_satisfacao[#All],5,FALSE)))*100)</f>
        <v>0.58139534883720934</v>
      </c>
      <c r="T28">
        <f>((VLOOKUP(G28,restaurantes[#All],25,FALSE)/(VLOOKUP(G28,Rest_satisfacao[#All],5,FALSE)))*100)</f>
        <v>0.58139534883720934</v>
      </c>
      <c r="U28">
        <f>((VLOOKUP(G28,restaurantes[#All],26,FALSE)/(VLOOKUP(G28,Rest_satisfacao[#All],5,FALSE)))*100)</f>
        <v>1.1627906976744187</v>
      </c>
      <c r="V28">
        <f>((VLOOKUP(G28,restaurantes[#All],27,FALSE)/(VLOOKUP(G28,Rest_satisfacao[#All],5,FALSE)))*100)</f>
        <v>0.58139534883720934</v>
      </c>
      <c r="W28">
        <f>((VLOOKUP(G28,restaurantes[#All],28,FALSE)/(VLOOKUP(G28,Rest_satisfacao[#All],5,FALSE)))*100)</f>
        <v>0.58139534883720934</v>
      </c>
      <c r="X28">
        <f>((VLOOKUP(G28,restaurantes[#All],29,FALSE)/(VLOOKUP(G28,Rest_satisfacao[#All],5,FALSE)))*100)</f>
        <v>0.58139534883720934</v>
      </c>
      <c r="Y28">
        <f>((VLOOKUP(G28,restaurantes[#All],30,FALSE)/(VLOOKUP(G28,Rest_satisfacao[#All],5,FALSE)))*100)</f>
        <v>0.58139534883720934</v>
      </c>
      <c r="Z28">
        <f>((VLOOKUP(G28,restaurantes[#All],31,FALSE)/(VLOOKUP(G28,Rest_satisfacao[#All],5,FALSE)))*100)</f>
        <v>1.7441860465116279</v>
      </c>
      <c r="AA28">
        <f>((VLOOKUP(G28,restaurantes[#All],32,FALSE)/(VLOOKUP(G28,Rest_satisfacao[#All],5,FALSE)))*100)</f>
        <v>1.7441860465116279</v>
      </c>
      <c r="AB28">
        <f>((VLOOKUP(G28,restaurantes[#All],33,FALSE)/(VLOOKUP(G28,Rest_satisfacao[#All],5,FALSE)))*100)</f>
        <v>1.1627906976744187</v>
      </c>
      <c r="AC28">
        <f>((VLOOKUP(G28,restaurantes[#All],34,FALSE)/(VLOOKUP(G28,Rest_satisfacao[#All],5,FALSE)))*100)</f>
        <v>0.58139534883720934</v>
      </c>
    </row>
    <row r="29" spans="1:29" x14ac:dyDescent="0.3">
      <c r="A29">
        <v>27</v>
      </c>
      <c r="B29">
        <f>Rest_satisfacao[[#This Row],[Elogios]]-Rest_satisfacao[[#This Row],[Reclamações]]</f>
        <v>13</v>
      </c>
      <c r="C29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64</v>
      </c>
      <c r="D29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51</v>
      </c>
      <c r="E29">
        <f>Rest_satisfacao[[#This Row],[Elogios]]+Rest_satisfacao[[#This Row],[Reclamações]]</f>
        <v>115</v>
      </c>
      <c r="G29">
        <v>27</v>
      </c>
      <c r="H29">
        <f>((VLOOKUP(G29,restaurantes[#All],13,FALSE)/(VLOOKUP(G29,Rest_satisfacao[#All],5,FALSE)))*100)</f>
        <v>1.7391304347826086</v>
      </c>
      <c r="I29">
        <f>((VLOOKUP(G29,restaurantes[#All],14,FALSE)/(VLOOKUP(G29,Rest_satisfacao[#All],5,FALSE)))*100)</f>
        <v>4.3478260869565215</v>
      </c>
      <c r="J29">
        <f>((VLOOKUP(G29,restaurantes[#All],15,FALSE)/(VLOOKUP(G29,Rest_satisfacao[#All],5,FALSE)))*100)</f>
        <v>13.913043478260869</v>
      </c>
      <c r="K29">
        <f>((VLOOKUP(G29,restaurantes[#All],16,FALSE)/(VLOOKUP(G29,Rest_satisfacao[#All],5,FALSE)))*100)</f>
        <v>2.6086956521739131</v>
      </c>
      <c r="L29">
        <f>((VLOOKUP(G29,restaurantes[#All],17,FALSE)/(VLOOKUP(G29,Rest_satisfacao[#All],5,FALSE)))*100)</f>
        <v>6.9565217391304346</v>
      </c>
      <c r="M29">
        <f>((VLOOKUP(G29,restaurantes[#All],18,FALSE)/(VLOOKUP(G29,Rest_satisfacao[#All],5,FALSE)))*100)</f>
        <v>9.5652173913043477</v>
      </c>
      <c r="N29">
        <f>((VLOOKUP(G29,restaurantes[#All],19,FALSE)/(VLOOKUP(G29,Rest_satisfacao[#All],5,FALSE)))*100)</f>
        <v>6.9565217391304346</v>
      </c>
      <c r="O29">
        <f>((VLOOKUP(G29,restaurantes[#All],20,FALSE)/(VLOOKUP(G29,Rest_satisfacao[#All],5,FALSE)))*100)</f>
        <v>9.5652173913043477</v>
      </c>
      <c r="P29">
        <f>((VLOOKUP(G29,restaurantes[#All],21,FALSE)/(VLOOKUP(G29,Rest_satisfacao[#All],5,FALSE)))*100)</f>
        <v>11.304347826086957</v>
      </c>
      <c r="Q29">
        <f>((VLOOKUP(G29,restaurantes[#All],22,FALSE)/(VLOOKUP(G29,Rest_satisfacao[#All],5,FALSE)))*100)</f>
        <v>9.5652173913043477</v>
      </c>
      <c r="R29">
        <f>((VLOOKUP(G29,restaurantes[#All],23,FALSE)/(VLOOKUP(G29,Rest_satisfacao[#All],5,FALSE)))*100)</f>
        <v>4.3478260869565215</v>
      </c>
      <c r="S29">
        <f>((VLOOKUP(G29,restaurantes[#All],24,FALSE)/(VLOOKUP(G29,Rest_satisfacao[#All],5,FALSE)))*100)</f>
        <v>0.86956521739130432</v>
      </c>
      <c r="T29">
        <f>((VLOOKUP(G29,restaurantes[#All],25,FALSE)/(VLOOKUP(G29,Rest_satisfacao[#All],5,FALSE)))*100)</f>
        <v>0.86956521739130432</v>
      </c>
      <c r="U29">
        <f>((VLOOKUP(G29,restaurantes[#All],26,FALSE)/(VLOOKUP(G29,Rest_satisfacao[#All],5,FALSE)))*100)</f>
        <v>1.7391304347826086</v>
      </c>
      <c r="V29">
        <f>((VLOOKUP(G29,restaurantes[#All],27,FALSE)/(VLOOKUP(G29,Rest_satisfacao[#All],5,FALSE)))*100)</f>
        <v>0.86956521739130432</v>
      </c>
      <c r="W29">
        <f>((VLOOKUP(G29,restaurantes[#All],28,FALSE)/(VLOOKUP(G29,Rest_satisfacao[#All],5,FALSE)))*100)</f>
        <v>0.86956521739130432</v>
      </c>
      <c r="X29">
        <f>((VLOOKUP(G29,restaurantes[#All],29,FALSE)/(VLOOKUP(G29,Rest_satisfacao[#All],5,FALSE)))*100)</f>
        <v>2.6086956521739131</v>
      </c>
      <c r="Y29">
        <f>((VLOOKUP(G29,restaurantes[#All],30,FALSE)/(VLOOKUP(G29,Rest_satisfacao[#All],5,FALSE)))*100)</f>
        <v>0.86956521739130432</v>
      </c>
      <c r="Z29">
        <f>((VLOOKUP(G29,restaurantes[#All],31,FALSE)/(VLOOKUP(G29,Rest_satisfacao[#All],5,FALSE)))*100)</f>
        <v>5.2173913043478262</v>
      </c>
      <c r="AA29">
        <f>((VLOOKUP(G29,restaurantes[#All],32,FALSE)/(VLOOKUP(G29,Rest_satisfacao[#All],5,FALSE)))*100)</f>
        <v>1.7391304347826086</v>
      </c>
      <c r="AB29">
        <f>((VLOOKUP(G29,restaurantes[#All],33,FALSE)/(VLOOKUP(G29,Rest_satisfacao[#All],5,FALSE)))*100)</f>
        <v>0.86956521739130432</v>
      </c>
      <c r="AC29">
        <f>((VLOOKUP(G29,restaurantes[#All],34,FALSE)/(VLOOKUP(G29,Rest_satisfacao[#All],5,FALSE)))*100)</f>
        <v>2.6086956521739131</v>
      </c>
    </row>
    <row r="30" spans="1:29" x14ac:dyDescent="0.3">
      <c r="A30">
        <v>28</v>
      </c>
      <c r="B30">
        <f>Rest_satisfacao[[#This Row],[Elogios]]-Rest_satisfacao[[#This Row],[Reclamações]]</f>
        <v>2</v>
      </c>
      <c r="C30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69</v>
      </c>
      <c r="D30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67</v>
      </c>
      <c r="E30">
        <f>Rest_satisfacao[[#This Row],[Elogios]]+Rest_satisfacao[[#This Row],[Reclamações]]</f>
        <v>136</v>
      </c>
      <c r="G30">
        <v>28</v>
      </c>
      <c r="H30">
        <f>((VLOOKUP(G30,restaurantes[#All],13,FALSE)/(VLOOKUP(G30,Rest_satisfacao[#All],5,FALSE)))*100)</f>
        <v>3.6764705882352944</v>
      </c>
      <c r="I30">
        <f>((VLOOKUP(G30,restaurantes[#All],14,FALSE)/(VLOOKUP(G30,Rest_satisfacao[#All],5,FALSE)))*100)</f>
        <v>11.029411764705882</v>
      </c>
      <c r="J30">
        <f>((VLOOKUP(G30,restaurantes[#All],15,FALSE)/(VLOOKUP(G30,Rest_satisfacao[#All],5,FALSE)))*100)</f>
        <v>13.23529411764706</v>
      </c>
      <c r="K30">
        <f>((VLOOKUP(G30,restaurantes[#All],16,FALSE)/(VLOOKUP(G30,Rest_satisfacao[#All],5,FALSE)))*100)</f>
        <v>5.1470588235294112</v>
      </c>
      <c r="L30">
        <f>((VLOOKUP(G30,restaurantes[#All],17,FALSE)/(VLOOKUP(G30,Rest_satisfacao[#All],5,FALSE)))*100)</f>
        <v>6.6176470588235299</v>
      </c>
      <c r="M30">
        <f>((VLOOKUP(G30,restaurantes[#All],18,FALSE)/(VLOOKUP(G30,Rest_satisfacao[#All],5,FALSE)))*100)</f>
        <v>10.294117647058822</v>
      </c>
      <c r="N30">
        <f>((VLOOKUP(G30,restaurantes[#All],19,FALSE)/(VLOOKUP(G30,Rest_satisfacao[#All],5,FALSE)))*100)</f>
        <v>8.0882352941176467</v>
      </c>
      <c r="O30">
        <f>((VLOOKUP(G30,restaurantes[#All],20,FALSE)/(VLOOKUP(G30,Rest_satisfacao[#All],5,FALSE)))*100)</f>
        <v>9.5588235294117645</v>
      </c>
      <c r="P30">
        <f>((VLOOKUP(G30,restaurantes[#All],21,FALSE)/(VLOOKUP(G30,Rest_satisfacao[#All],5,FALSE)))*100)</f>
        <v>13.23529411764706</v>
      </c>
      <c r="Q30">
        <f>((VLOOKUP(G30,restaurantes[#All],22,FALSE)/(VLOOKUP(G30,Rest_satisfacao[#All],5,FALSE)))*100)</f>
        <v>10.294117647058822</v>
      </c>
      <c r="R30">
        <f>((VLOOKUP(G30,restaurantes[#All],23,FALSE)/(VLOOKUP(G30,Rest_satisfacao[#All],5,FALSE)))*100)</f>
        <v>3.6764705882352944</v>
      </c>
      <c r="S30">
        <f>((VLOOKUP(G30,restaurantes[#All],24,FALSE)/(VLOOKUP(G30,Rest_satisfacao[#All],5,FALSE)))*100)</f>
        <v>0.73529411764705876</v>
      </c>
      <c r="T30">
        <f>((VLOOKUP(G30,restaurantes[#All],25,FALSE)/(VLOOKUP(G30,Rest_satisfacao[#All],5,FALSE)))*100)</f>
        <v>0</v>
      </c>
      <c r="U30">
        <f>((VLOOKUP(G30,restaurantes[#All],26,FALSE)/(VLOOKUP(G30,Rest_satisfacao[#All],5,FALSE)))*100)</f>
        <v>0.73529411764705876</v>
      </c>
      <c r="V30">
        <f>((VLOOKUP(G30,restaurantes[#All],27,FALSE)/(VLOOKUP(G30,Rest_satisfacao[#All],5,FALSE)))*100)</f>
        <v>0</v>
      </c>
      <c r="W30">
        <f>((VLOOKUP(G30,restaurantes[#All],28,FALSE)/(VLOOKUP(G30,Rest_satisfacao[#All],5,FALSE)))*100)</f>
        <v>0</v>
      </c>
      <c r="X30">
        <f>((VLOOKUP(G30,restaurantes[#All],29,FALSE)/(VLOOKUP(G30,Rest_satisfacao[#All],5,FALSE)))*100)</f>
        <v>0.73529411764705876</v>
      </c>
      <c r="Y30">
        <f>((VLOOKUP(G30,restaurantes[#All],30,FALSE)/(VLOOKUP(G30,Rest_satisfacao[#All],5,FALSE)))*100)</f>
        <v>0</v>
      </c>
      <c r="Z30">
        <f>((VLOOKUP(G30,restaurantes[#All],31,FALSE)/(VLOOKUP(G30,Rest_satisfacao[#All],5,FALSE)))*100)</f>
        <v>0.73529411764705876</v>
      </c>
      <c r="AA30">
        <f>((VLOOKUP(G30,restaurantes[#All],32,FALSE)/(VLOOKUP(G30,Rest_satisfacao[#All],5,FALSE)))*100)</f>
        <v>0.73529411764705876</v>
      </c>
      <c r="AB30">
        <f>((VLOOKUP(G30,restaurantes[#All],33,FALSE)/(VLOOKUP(G30,Rest_satisfacao[#All],5,FALSE)))*100)</f>
        <v>0.73529411764705876</v>
      </c>
      <c r="AC30">
        <f>((VLOOKUP(G30,restaurantes[#All],34,FALSE)/(VLOOKUP(G30,Rest_satisfacao[#All],5,FALSE)))*100)</f>
        <v>0.73529411764705876</v>
      </c>
    </row>
    <row r="31" spans="1:29" x14ac:dyDescent="0.3">
      <c r="A31">
        <v>29</v>
      </c>
      <c r="B31">
        <f>Rest_satisfacao[[#This Row],[Elogios]]-Rest_satisfacao[[#This Row],[Reclamações]]</f>
        <v>-1</v>
      </c>
      <c r="C31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53</v>
      </c>
      <c r="D31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54</v>
      </c>
      <c r="E31">
        <f>Rest_satisfacao[[#This Row],[Elogios]]+Rest_satisfacao[[#This Row],[Reclamações]]</f>
        <v>107</v>
      </c>
      <c r="G31">
        <v>29</v>
      </c>
      <c r="H31">
        <f>((VLOOKUP(G31,restaurantes[#All],13,FALSE)/(VLOOKUP(G31,Rest_satisfacao[#All],5,FALSE)))*100)</f>
        <v>2.8037383177570092</v>
      </c>
      <c r="I31">
        <f>((VLOOKUP(G31,restaurantes[#All],14,FALSE)/(VLOOKUP(G31,Rest_satisfacao[#All],5,FALSE)))*100)</f>
        <v>1.8691588785046727</v>
      </c>
      <c r="J31">
        <f>((VLOOKUP(G31,restaurantes[#All],15,FALSE)/(VLOOKUP(G31,Rest_satisfacao[#All],5,FALSE)))*100)</f>
        <v>17.75700934579439</v>
      </c>
      <c r="K31">
        <f>((VLOOKUP(G31,restaurantes[#All],16,FALSE)/(VLOOKUP(G31,Rest_satisfacao[#All],5,FALSE)))*100)</f>
        <v>10.2803738317757</v>
      </c>
      <c r="L31">
        <f>((VLOOKUP(G31,restaurantes[#All],17,FALSE)/(VLOOKUP(G31,Rest_satisfacao[#All],5,FALSE)))*100)</f>
        <v>5.6074766355140184</v>
      </c>
      <c r="M31">
        <f>((VLOOKUP(G31,restaurantes[#All],18,FALSE)/(VLOOKUP(G31,Rest_satisfacao[#All],5,FALSE)))*100)</f>
        <v>9.3457943925233646</v>
      </c>
      <c r="N31">
        <f>((VLOOKUP(G31,restaurantes[#All],19,FALSE)/(VLOOKUP(G31,Rest_satisfacao[#All],5,FALSE)))*100)</f>
        <v>2.8037383177570092</v>
      </c>
      <c r="O31">
        <f>((VLOOKUP(G31,restaurantes[#All],20,FALSE)/(VLOOKUP(G31,Rest_satisfacao[#All],5,FALSE)))*100)</f>
        <v>9.3457943925233646</v>
      </c>
      <c r="P31">
        <f>((VLOOKUP(G31,restaurantes[#All],21,FALSE)/(VLOOKUP(G31,Rest_satisfacao[#All],5,FALSE)))*100)</f>
        <v>15.887850467289718</v>
      </c>
      <c r="Q31">
        <f>((VLOOKUP(G31,restaurantes[#All],22,FALSE)/(VLOOKUP(G31,Rest_satisfacao[#All],5,FALSE)))*100)</f>
        <v>16.822429906542055</v>
      </c>
      <c r="R31">
        <f>((VLOOKUP(G31,restaurantes[#All],23,FALSE)/(VLOOKUP(G31,Rest_satisfacao[#All],5,FALSE)))*100)</f>
        <v>0.93457943925233633</v>
      </c>
      <c r="S31">
        <f>((VLOOKUP(G31,restaurantes[#All],24,FALSE)/(VLOOKUP(G31,Rest_satisfacao[#All],5,FALSE)))*100)</f>
        <v>0</v>
      </c>
      <c r="T31">
        <f>((VLOOKUP(G31,restaurantes[#All],25,FALSE)/(VLOOKUP(G31,Rest_satisfacao[#All],5,FALSE)))*100)</f>
        <v>0</v>
      </c>
      <c r="U31">
        <f>((VLOOKUP(G31,restaurantes[#All],26,FALSE)/(VLOOKUP(G31,Rest_satisfacao[#All],5,FALSE)))*100)</f>
        <v>0.93457943925233633</v>
      </c>
      <c r="V31">
        <f>((VLOOKUP(G31,restaurantes[#All],27,FALSE)/(VLOOKUP(G31,Rest_satisfacao[#All],5,FALSE)))*100)</f>
        <v>0.93457943925233633</v>
      </c>
      <c r="W31">
        <f>((VLOOKUP(G31,restaurantes[#All],28,FALSE)/(VLOOKUP(G31,Rest_satisfacao[#All],5,FALSE)))*100)</f>
        <v>0</v>
      </c>
      <c r="X31">
        <f>((VLOOKUP(G31,restaurantes[#All],29,FALSE)/(VLOOKUP(G31,Rest_satisfacao[#All],5,FALSE)))*100)</f>
        <v>1.8691588785046727</v>
      </c>
      <c r="Y31">
        <f>((VLOOKUP(G31,restaurantes[#All],30,FALSE)/(VLOOKUP(G31,Rest_satisfacao[#All],5,FALSE)))*100)</f>
        <v>0.93457943925233633</v>
      </c>
      <c r="Z31">
        <f>((VLOOKUP(G31,restaurantes[#All],31,FALSE)/(VLOOKUP(G31,Rest_satisfacao[#All],5,FALSE)))*100)</f>
        <v>0</v>
      </c>
      <c r="AA31">
        <f>((VLOOKUP(G31,restaurantes[#All],32,FALSE)/(VLOOKUP(G31,Rest_satisfacao[#All],5,FALSE)))*100)</f>
        <v>0</v>
      </c>
      <c r="AB31">
        <f>((VLOOKUP(G31,restaurantes[#All],33,FALSE)/(VLOOKUP(G31,Rest_satisfacao[#All],5,FALSE)))*100)</f>
        <v>0.93457943925233633</v>
      </c>
      <c r="AC31">
        <f>((VLOOKUP(G31,restaurantes[#All],34,FALSE)/(VLOOKUP(G31,Rest_satisfacao[#All],5,FALSE)))*100)</f>
        <v>0.93457943925233633</v>
      </c>
    </row>
    <row r="32" spans="1:29" x14ac:dyDescent="0.3">
      <c r="A32">
        <v>30</v>
      </c>
      <c r="B32">
        <f>Rest_satisfacao[[#This Row],[Elogios]]-Rest_satisfacao[[#This Row],[Reclamações]]</f>
        <v>5</v>
      </c>
      <c r="C32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85</v>
      </c>
      <c r="D32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80</v>
      </c>
      <c r="E32">
        <f>Rest_satisfacao[[#This Row],[Elogios]]+Rest_satisfacao[[#This Row],[Reclamações]]</f>
        <v>165</v>
      </c>
      <c r="G32">
        <v>30</v>
      </c>
      <c r="H32">
        <f>((VLOOKUP(G32,restaurantes[#All],13,FALSE)/(VLOOKUP(G32,Rest_satisfacao[#All],5,FALSE)))*100)</f>
        <v>1.2121212121212122</v>
      </c>
      <c r="I32">
        <f>((VLOOKUP(G32,restaurantes[#All],14,FALSE)/(VLOOKUP(G32,Rest_satisfacao[#All],5,FALSE)))*100)</f>
        <v>4.2424242424242431</v>
      </c>
      <c r="J32">
        <f>((VLOOKUP(G32,restaurantes[#All],15,FALSE)/(VLOOKUP(G32,Rest_satisfacao[#All],5,FALSE)))*100)</f>
        <v>12.121212121212121</v>
      </c>
      <c r="K32">
        <f>((VLOOKUP(G32,restaurantes[#All],16,FALSE)/(VLOOKUP(G32,Rest_satisfacao[#All],5,FALSE)))*100)</f>
        <v>6.0606060606060606</v>
      </c>
      <c r="L32">
        <f>((VLOOKUP(G32,restaurantes[#All],17,FALSE)/(VLOOKUP(G32,Rest_satisfacao[#All],5,FALSE)))*100)</f>
        <v>7.878787878787878</v>
      </c>
      <c r="M32">
        <f>((VLOOKUP(G32,restaurantes[#All],18,FALSE)/(VLOOKUP(G32,Rest_satisfacao[#All],5,FALSE)))*100)</f>
        <v>8.4848484848484862</v>
      </c>
      <c r="N32">
        <f>((VLOOKUP(G32,restaurantes[#All],19,FALSE)/(VLOOKUP(G32,Rest_satisfacao[#All],5,FALSE)))*100)</f>
        <v>4.8484848484848486</v>
      </c>
      <c r="O32">
        <f>((VLOOKUP(G32,restaurantes[#All],20,FALSE)/(VLOOKUP(G32,Rest_satisfacao[#All],5,FALSE)))*100)</f>
        <v>8.4848484848484862</v>
      </c>
      <c r="P32">
        <f>((VLOOKUP(G32,restaurantes[#All],21,FALSE)/(VLOOKUP(G32,Rest_satisfacao[#All],5,FALSE)))*100)</f>
        <v>12.121212121212121</v>
      </c>
      <c r="Q32">
        <f>((VLOOKUP(G32,restaurantes[#All],22,FALSE)/(VLOOKUP(G32,Rest_satisfacao[#All],5,FALSE)))*100)</f>
        <v>9.0909090909090917</v>
      </c>
      <c r="R32">
        <f>((VLOOKUP(G32,restaurantes[#All],23,FALSE)/(VLOOKUP(G32,Rest_satisfacao[#All],5,FALSE)))*100)</f>
        <v>1.8181818181818181</v>
      </c>
      <c r="S32">
        <f>((VLOOKUP(G32,restaurantes[#All],24,FALSE)/(VLOOKUP(G32,Rest_satisfacao[#All],5,FALSE)))*100)</f>
        <v>1.2121212121212122</v>
      </c>
      <c r="T32">
        <f>((VLOOKUP(G32,restaurantes[#All],25,FALSE)/(VLOOKUP(G32,Rest_satisfacao[#All],5,FALSE)))*100)</f>
        <v>0</v>
      </c>
      <c r="U32">
        <f>((VLOOKUP(G32,restaurantes[#All],26,FALSE)/(VLOOKUP(G32,Rest_satisfacao[#All],5,FALSE)))*100)</f>
        <v>3.6363636363636362</v>
      </c>
      <c r="V32">
        <f>((VLOOKUP(G32,restaurantes[#All],27,FALSE)/(VLOOKUP(G32,Rest_satisfacao[#All],5,FALSE)))*100)</f>
        <v>0.60606060606060608</v>
      </c>
      <c r="W32">
        <f>((VLOOKUP(G32,restaurantes[#All],28,FALSE)/(VLOOKUP(G32,Rest_satisfacao[#All],5,FALSE)))*100)</f>
        <v>1.2121212121212122</v>
      </c>
      <c r="X32">
        <f>((VLOOKUP(G32,restaurantes[#All],29,FALSE)/(VLOOKUP(G32,Rest_satisfacao[#All],5,FALSE)))*100)</f>
        <v>4.2424242424242431</v>
      </c>
      <c r="Y32">
        <f>((VLOOKUP(G32,restaurantes[#All],30,FALSE)/(VLOOKUP(G32,Rest_satisfacao[#All],5,FALSE)))*100)</f>
        <v>1.2121212121212122</v>
      </c>
      <c r="Z32">
        <f>((VLOOKUP(G32,restaurantes[#All],31,FALSE)/(VLOOKUP(G32,Rest_satisfacao[#All],5,FALSE)))*100)</f>
        <v>3.6363636363636362</v>
      </c>
      <c r="AA32">
        <f>((VLOOKUP(G32,restaurantes[#All],32,FALSE)/(VLOOKUP(G32,Rest_satisfacao[#All],5,FALSE)))*100)</f>
        <v>4.2424242424242431</v>
      </c>
      <c r="AB32">
        <f>((VLOOKUP(G32,restaurantes[#All],33,FALSE)/(VLOOKUP(G32,Rest_satisfacao[#All],5,FALSE)))*100)</f>
        <v>3.0303030303030303</v>
      </c>
      <c r="AC32">
        <f>((VLOOKUP(G32,restaurantes[#All],34,FALSE)/(VLOOKUP(G32,Rest_satisfacao[#All],5,FALSE)))*100)</f>
        <v>0.60606060606060608</v>
      </c>
    </row>
    <row r="33" spans="1:29" x14ac:dyDescent="0.3">
      <c r="A33">
        <v>31</v>
      </c>
      <c r="B33">
        <f>Rest_satisfacao[[#This Row],[Elogios]]-Rest_satisfacao[[#This Row],[Reclamações]]</f>
        <v>0</v>
      </c>
      <c r="C33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39</v>
      </c>
      <c r="D33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39</v>
      </c>
      <c r="E33">
        <f>Rest_satisfacao[[#This Row],[Elogios]]+Rest_satisfacao[[#This Row],[Reclamações]]</f>
        <v>78</v>
      </c>
      <c r="G33">
        <v>31</v>
      </c>
      <c r="H33">
        <f>((VLOOKUP(G33,restaurantes[#All],13,FALSE)/(VLOOKUP(G33,Rest_satisfacao[#All],5,FALSE)))*100)</f>
        <v>3.8461538461538463</v>
      </c>
      <c r="I33">
        <f>((VLOOKUP(G33,restaurantes[#All],14,FALSE)/(VLOOKUP(G33,Rest_satisfacao[#All],5,FALSE)))*100)</f>
        <v>5.1282051282051277</v>
      </c>
      <c r="J33">
        <f>((VLOOKUP(G33,restaurantes[#All],15,FALSE)/(VLOOKUP(G33,Rest_satisfacao[#All],5,FALSE)))*100)</f>
        <v>12.820512820512819</v>
      </c>
      <c r="K33">
        <f>((VLOOKUP(G33,restaurantes[#All],16,FALSE)/(VLOOKUP(G33,Rest_satisfacao[#All],5,FALSE)))*100)</f>
        <v>6.4102564102564097</v>
      </c>
      <c r="L33">
        <f>((VLOOKUP(G33,restaurantes[#All],17,FALSE)/(VLOOKUP(G33,Rest_satisfacao[#All],5,FALSE)))*100)</f>
        <v>7.6923076923076925</v>
      </c>
      <c r="M33">
        <f>((VLOOKUP(G33,restaurantes[#All],18,FALSE)/(VLOOKUP(G33,Rest_satisfacao[#All],5,FALSE)))*100)</f>
        <v>8.9743589743589745</v>
      </c>
      <c r="N33">
        <f>((VLOOKUP(G33,restaurantes[#All],19,FALSE)/(VLOOKUP(G33,Rest_satisfacao[#All],5,FALSE)))*100)</f>
        <v>3.8461538461538463</v>
      </c>
      <c r="O33">
        <f>((VLOOKUP(G33,restaurantes[#All],20,FALSE)/(VLOOKUP(G33,Rest_satisfacao[#All],5,FALSE)))*100)</f>
        <v>10.256410256410255</v>
      </c>
      <c r="P33">
        <f>((VLOOKUP(G33,restaurantes[#All],21,FALSE)/(VLOOKUP(G33,Rest_satisfacao[#All],5,FALSE)))*100)</f>
        <v>12.820512820512819</v>
      </c>
      <c r="Q33">
        <f>((VLOOKUP(G33,restaurantes[#All],22,FALSE)/(VLOOKUP(G33,Rest_satisfacao[#All],5,FALSE)))*100)</f>
        <v>10.256410256410255</v>
      </c>
      <c r="R33">
        <f>((VLOOKUP(G33,restaurantes[#All],23,FALSE)/(VLOOKUP(G33,Rest_satisfacao[#All],5,FALSE)))*100)</f>
        <v>2.5641025641025639</v>
      </c>
      <c r="S33">
        <f>((VLOOKUP(G33,restaurantes[#All],24,FALSE)/(VLOOKUP(G33,Rest_satisfacao[#All],5,FALSE)))*100)</f>
        <v>2.5641025641025639</v>
      </c>
      <c r="T33">
        <f>((VLOOKUP(G33,restaurantes[#All],25,FALSE)/(VLOOKUP(G33,Rest_satisfacao[#All],5,FALSE)))*100)</f>
        <v>1.2820512820512819</v>
      </c>
      <c r="U33">
        <f>((VLOOKUP(G33,restaurantes[#All],26,FALSE)/(VLOOKUP(G33,Rest_satisfacao[#All],5,FALSE)))*100)</f>
        <v>1.2820512820512819</v>
      </c>
      <c r="V33">
        <f>((VLOOKUP(G33,restaurantes[#All],27,FALSE)/(VLOOKUP(G33,Rest_satisfacao[#All],5,FALSE)))*100)</f>
        <v>1.2820512820512819</v>
      </c>
      <c r="W33">
        <f>((VLOOKUP(G33,restaurantes[#All],28,FALSE)/(VLOOKUP(G33,Rest_satisfacao[#All],5,FALSE)))*100)</f>
        <v>1.2820512820512819</v>
      </c>
      <c r="X33">
        <f>((VLOOKUP(G33,restaurantes[#All],29,FALSE)/(VLOOKUP(G33,Rest_satisfacao[#All],5,FALSE)))*100)</f>
        <v>1.2820512820512819</v>
      </c>
      <c r="Y33">
        <f>((VLOOKUP(G33,restaurantes[#All],30,FALSE)/(VLOOKUP(G33,Rest_satisfacao[#All],5,FALSE)))*100)</f>
        <v>1.2820512820512819</v>
      </c>
      <c r="Z33">
        <f>((VLOOKUP(G33,restaurantes[#All],31,FALSE)/(VLOOKUP(G33,Rest_satisfacao[#All],5,FALSE)))*100)</f>
        <v>1.2820512820512819</v>
      </c>
      <c r="AA33">
        <f>((VLOOKUP(G33,restaurantes[#All],32,FALSE)/(VLOOKUP(G33,Rest_satisfacao[#All],5,FALSE)))*100)</f>
        <v>1.2820512820512819</v>
      </c>
      <c r="AB33">
        <f>((VLOOKUP(G33,restaurantes[#All],33,FALSE)/(VLOOKUP(G33,Rest_satisfacao[#All],5,FALSE)))*100)</f>
        <v>1.2820512820512819</v>
      </c>
      <c r="AC33">
        <f>((VLOOKUP(G33,restaurantes[#All],34,FALSE)/(VLOOKUP(G33,Rest_satisfacao[#All],5,FALSE)))*100)</f>
        <v>1.2820512820512819</v>
      </c>
    </row>
    <row r="34" spans="1:29" x14ac:dyDescent="0.3">
      <c r="A34">
        <v>32</v>
      </c>
      <c r="B34">
        <f>Rest_satisfacao[[#This Row],[Elogios]]-Rest_satisfacao[[#This Row],[Reclamações]]</f>
        <v>4</v>
      </c>
      <c r="C34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65</v>
      </c>
      <c r="D34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61</v>
      </c>
      <c r="E34">
        <f>Rest_satisfacao[[#This Row],[Elogios]]+Rest_satisfacao[[#This Row],[Reclamações]]</f>
        <v>126</v>
      </c>
      <c r="G34">
        <v>32</v>
      </c>
      <c r="H34">
        <f>((VLOOKUP(G34,restaurantes[#All],13,FALSE)/(VLOOKUP(G34,Rest_satisfacao[#All],5,FALSE)))*100)</f>
        <v>3.1746031746031744</v>
      </c>
      <c r="I34">
        <f>((VLOOKUP(G34,restaurantes[#All],14,FALSE)/(VLOOKUP(G34,Rest_satisfacao[#All],5,FALSE)))*100)</f>
        <v>3.9682539682539679</v>
      </c>
      <c r="J34">
        <f>((VLOOKUP(G34,restaurantes[#All],15,FALSE)/(VLOOKUP(G34,Rest_satisfacao[#All],5,FALSE)))*100)</f>
        <v>14.285714285714285</v>
      </c>
      <c r="K34">
        <f>((VLOOKUP(G34,restaurantes[#All],16,FALSE)/(VLOOKUP(G34,Rest_satisfacao[#All],5,FALSE)))*100)</f>
        <v>7.1428571428571423</v>
      </c>
      <c r="L34">
        <f>((VLOOKUP(G34,restaurantes[#All],17,FALSE)/(VLOOKUP(G34,Rest_satisfacao[#All],5,FALSE)))*100)</f>
        <v>6.3492063492063489</v>
      </c>
      <c r="M34">
        <f>((VLOOKUP(G34,restaurantes[#All],18,FALSE)/(VLOOKUP(G34,Rest_satisfacao[#All],5,FALSE)))*100)</f>
        <v>8.7301587301587293</v>
      </c>
      <c r="N34">
        <f>((VLOOKUP(G34,restaurantes[#All],19,FALSE)/(VLOOKUP(G34,Rest_satisfacao[#All],5,FALSE)))*100)</f>
        <v>10.317460317460316</v>
      </c>
      <c r="O34">
        <f>((VLOOKUP(G34,restaurantes[#All],20,FALSE)/(VLOOKUP(G34,Rest_satisfacao[#All],5,FALSE)))*100)</f>
        <v>11.111111111111111</v>
      </c>
      <c r="P34">
        <f>((VLOOKUP(G34,restaurantes[#All],21,FALSE)/(VLOOKUP(G34,Rest_satisfacao[#All],5,FALSE)))*100)</f>
        <v>12.698412698412698</v>
      </c>
      <c r="Q34">
        <f>((VLOOKUP(G34,restaurantes[#All],22,FALSE)/(VLOOKUP(G34,Rest_satisfacao[#All],5,FALSE)))*100)</f>
        <v>12.698412698412698</v>
      </c>
      <c r="R34">
        <f>((VLOOKUP(G34,restaurantes[#All],23,FALSE)/(VLOOKUP(G34,Rest_satisfacao[#All],5,FALSE)))*100)</f>
        <v>1.5873015873015872</v>
      </c>
      <c r="S34">
        <f>((VLOOKUP(G34,restaurantes[#All],24,FALSE)/(VLOOKUP(G34,Rest_satisfacao[#All],5,FALSE)))*100)</f>
        <v>0</v>
      </c>
      <c r="T34">
        <f>((VLOOKUP(G34,restaurantes[#All],25,FALSE)/(VLOOKUP(G34,Rest_satisfacao[#All],5,FALSE)))*100)</f>
        <v>0</v>
      </c>
      <c r="U34">
        <f>((VLOOKUP(G34,restaurantes[#All],26,FALSE)/(VLOOKUP(G34,Rest_satisfacao[#All],5,FALSE)))*100)</f>
        <v>2.3809523809523809</v>
      </c>
      <c r="V34">
        <f>((VLOOKUP(G34,restaurantes[#All],27,FALSE)/(VLOOKUP(G34,Rest_satisfacao[#All],5,FALSE)))*100)</f>
        <v>0</v>
      </c>
      <c r="W34">
        <f>((VLOOKUP(G34,restaurantes[#All],28,FALSE)/(VLOOKUP(G34,Rest_satisfacao[#All],5,FALSE)))*100)</f>
        <v>0</v>
      </c>
      <c r="X34">
        <f>((VLOOKUP(G34,restaurantes[#All],29,FALSE)/(VLOOKUP(G34,Rest_satisfacao[#All],5,FALSE)))*100)</f>
        <v>0.79365079365079361</v>
      </c>
      <c r="Y34">
        <f>((VLOOKUP(G34,restaurantes[#All],30,FALSE)/(VLOOKUP(G34,Rest_satisfacao[#All],5,FALSE)))*100)</f>
        <v>0.79365079365079361</v>
      </c>
      <c r="Z34">
        <f>((VLOOKUP(G34,restaurantes[#All],31,FALSE)/(VLOOKUP(G34,Rest_satisfacao[#All],5,FALSE)))*100)</f>
        <v>0</v>
      </c>
      <c r="AA34">
        <f>((VLOOKUP(G34,restaurantes[#All],32,FALSE)/(VLOOKUP(G34,Rest_satisfacao[#All],5,FALSE)))*100)</f>
        <v>0</v>
      </c>
      <c r="AB34">
        <f>((VLOOKUP(G34,restaurantes[#All],33,FALSE)/(VLOOKUP(G34,Rest_satisfacao[#All],5,FALSE)))*100)</f>
        <v>2.3809523809523809</v>
      </c>
      <c r="AC34">
        <f>((VLOOKUP(G34,restaurantes[#All],34,FALSE)/(VLOOKUP(G34,Rest_satisfacao[#All],5,FALSE)))*100)</f>
        <v>1.5873015873015872</v>
      </c>
    </row>
    <row r="35" spans="1:29" x14ac:dyDescent="0.3">
      <c r="A35">
        <v>33</v>
      </c>
      <c r="B35">
        <f>Rest_satisfacao[[#This Row],[Elogios]]-Rest_satisfacao[[#This Row],[Reclamações]]</f>
        <v>-9</v>
      </c>
      <c r="C35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24</v>
      </c>
      <c r="D35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33</v>
      </c>
      <c r="E35">
        <f>Rest_satisfacao[[#This Row],[Elogios]]+Rest_satisfacao[[#This Row],[Reclamações]]</f>
        <v>57</v>
      </c>
      <c r="G35">
        <v>33</v>
      </c>
      <c r="H35">
        <f>((VLOOKUP(G35,restaurantes[#All],13,FALSE)/(VLOOKUP(G35,Rest_satisfacao[#All],5,FALSE)))*100)</f>
        <v>1.7543859649122806</v>
      </c>
      <c r="I35">
        <f>((VLOOKUP(G35,restaurantes[#All],14,FALSE)/(VLOOKUP(G35,Rest_satisfacao[#All],5,FALSE)))*100)</f>
        <v>12.280701754385964</v>
      </c>
      <c r="J35">
        <f>((VLOOKUP(G35,restaurantes[#All],15,FALSE)/(VLOOKUP(G35,Rest_satisfacao[#All],5,FALSE)))*100)</f>
        <v>15.789473684210526</v>
      </c>
      <c r="K35">
        <f>((VLOOKUP(G35,restaurantes[#All],16,FALSE)/(VLOOKUP(G35,Rest_satisfacao[#All],5,FALSE)))*100)</f>
        <v>5.2631578947368416</v>
      </c>
      <c r="L35">
        <f>((VLOOKUP(G35,restaurantes[#All],17,FALSE)/(VLOOKUP(G35,Rest_satisfacao[#All],5,FALSE)))*100)</f>
        <v>5.2631578947368416</v>
      </c>
      <c r="M35">
        <f>((VLOOKUP(G35,restaurantes[#All],18,FALSE)/(VLOOKUP(G35,Rest_satisfacao[#All],5,FALSE)))*100)</f>
        <v>8.7719298245614024</v>
      </c>
      <c r="N35">
        <f>((VLOOKUP(G35,restaurantes[#All],19,FALSE)/(VLOOKUP(G35,Rest_satisfacao[#All],5,FALSE)))*100)</f>
        <v>0</v>
      </c>
      <c r="O35">
        <f>((VLOOKUP(G35,restaurantes[#All],20,FALSE)/(VLOOKUP(G35,Rest_satisfacao[#All],5,FALSE)))*100)</f>
        <v>12.280701754385964</v>
      </c>
      <c r="P35">
        <f>((VLOOKUP(G35,restaurantes[#All],21,FALSE)/(VLOOKUP(G35,Rest_satisfacao[#All],5,FALSE)))*100)</f>
        <v>15.789473684210526</v>
      </c>
      <c r="Q35">
        <f>((VLOOKUP(G35,restaurantes[#All],22,FALSE)/(VLOOKUP(G35,Rest_satisfacao[#All],5,FALSE)))*100)</f>
        <v>12.280701754385964</v>
      </c>
      <c r="R35">
        <f>((VLOOKUP(G35,restaurantes[#All],23,FALSE)/(VLOOKUP(G35,Rest_satisfacao[#All],5,FALSE)))*100)</f>
        <v>3.5087719298245612</v>
      </c>
      <c r="S35">
        <f>((VLOOKUP(G35,restaurantes[#All],24,FALSE)/(VLOOKUP(G35,Rest_satisfacao[#All],5,FALSE)))*100)</f>
        <v>0</v>
      </c>
      <c r="T35">
        <f>((VLOOKUP(G35,restaurantes[#All],25,FALSE)/(VLOOKUP(G35,Rest_satisfacao[#All],5,FALSE)))*100)</f>
        <v>0</v>
      </c>
      <c r="U35">
        <f>((VLOOKUP(G35,restaurantes[#All],26,FALSE)/(VLOOKUP(G35,Rest_satisfacao[#All],5,FALSE)))*100)</f>
        <v>3.5087719298245612</v>
      </c>
      <c r="V35">
        <f>((VLOOKUP(G35,restaurantes[#All],27,FALSE)/(VLOOKUP(G35,Rest_satisfacao[#All],5,FALSE)))*100)</f>
        <v>0</v>
      </c>
      <c r="W35">
        <f>((VLOOKUP(G35,restaurantes[#All],28,FALSE)/(VLOOKUP(G35,Rest_satisfacao[#All],5,FALSE)))*100)</f>
        <v>0</v>
      </c>
      <c r="X35">
        <f>((VLOOKUP(G35,restaurantes[#All],29,FALSE)/(VLOOKUP(G35,Rest_satisfacao[#All],5,FALSE)))*100)</f>
        <v>0</v>
      </c>
      <c r="Y35">
        <f>((VLOOKUP(G35,restaurantes[#All],30,FALSE)/(VLOOKUP(G35,Rest_satisfacao[#All],5,FALSE)))*100)</f>
        <v>0</v>
      </c>
      <c r="Z35">
        <f>((VLOOKUP(G35,restaurantes[#All],31,FALSE)/(VLOOKUP(G35,Rest_satisfacao[#All],5,FALSE)))*100)</f>
        <v>0</v>
      </c>
      <c r="AA35">
        <f>((VLOOKUP(G35,restaurantes[#All],32,FALSE)/(VLOOKUP(G35,Rest_satisfacao[#All],5,FALSE)))*100)</f>
        <v>1.7543859649122806</v>
      </c>
      <c r="AB35">
        <f>((VLOOKUP(G35,restaurantes[#All],33,FALSE)/(VLOOKUP(G35,Rest_satisfacao[#All],5,FALSE)))*100)</f>
        <v>0</v>
      </c>
      <c r="AC35">
        <f>((VLOOKUP(G35,restaurantes[#All],34,FALSE)/(VLOOKUP(G35,Rest_satisfacao[#All],5,FALSE)))*100)</f>
        <v>1.7543859649122806</v>
      </c>
    </row>
    <row r="36" spans="1:29" x14ac:dyDescent="0.3">
      <c r="A36">
        <v>34</v>
      </c>
      <c r="B36">
        <f>Rest_satisfacao[[#This Row],[Elogios]]-Rest_satisfacao[[#This Row],[Reclamações]]</f>
        <v>3</v>
      </c>
      <c r="C36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27</v>
      </c>
      <c r="D36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24</v>
      </c>
      <c r="E36">
        <f>Rest_satisfacao[[#This Row],[Elogios]]+Rest_satisfacao[[#This Row],[Reclamações]]</f>
        <v>51</v>
      </c>
      <c r="G36">
        <v>34</v>
      </c>
      <c r="H36">
        <f>((VLOOKUP(G36,restaurantes[#All],13,FALSE)/(VLOOKUP(G36,Rest_satisfacao[#All],5,FALSE)))*100)</f>
        <v>0</v>
      </c>
      <c r="I36">
        <f>((VLOOKUP(G36,restaurantes[#All],14,FALSE)/(VLOOKUP(G36,Rest_satisfacao[#All],5,FALSE)))*100)</f>
        <v>5.8823529411764701</v>
      </c>
      <c r="J36">
        <f>((VLOOKUP(G36,restaurantes[#All],15,FALSE)/(VLOOKUP(G36,Rest_satisfacao[#All],5,FALSE)))*100)</f>
        <v>11.76470588235294</v>
      </c>
      <c r="K36">
        <f>((VLOOKUP(G36,restaurantes[#All],16,FALSE)/(VLOOKUP(G36,Rest_satisfacao[#All],5,FALSE)))*100)</f>
        <v>0</v>
      </c>
      <c r="L36">
        <f>((VLOOKUP(G36,restaurantes[#All],17,FALSE)/(VLOOKUP(G36,Rest_satisfacao[#All],5,FALSE)))*100)</f>
        <v>5.8823529411764701</v>
      </c>
      <c r="M36">
        <f>((VLOOKUP(G36,restaurantes[#All],18,FALSE)/(VLOOKUP(G36,Rest_satisfacao[#All],5,FALSE)))*100)</f>
        <v>9.8039215686274517</v>
      </c>
      <c r="N36">
        <f>((VLOOKUP(G36,restaurantes[#All],19,FALSE)/(VLOOKUP(G36,Rest_satisfacao[#All],5,FALSE)))*100)</f>
        <v>11.76470588235294</v>
      </c>
      <c r="O36">
        <f>((VLOOKUP(G36,restaurantes[#All],20,FALSE)/(VLOOKUP(G36,Rest_satisfacao[#All],5,FALSE)))*100)</f>
        <v>9.8039215686274517</v>
      </c>
      <c r="P36">
        <f>((VLOOKUP(G36,restaurantes[#All],21,FALSE)/(VLOOKUP(G36,Rest_satisfacao[#All],5,FALSE)))*100)</f>
        <v>9.8039215686274517</v>
      </c>
      <c r="Q36">
        <f>((VLOOKUP(G36,restaurantes[#All],22,FALSE)/(VLOOKUP(G36,Rest_satisfacao[#All],5,FALSE)))*100)</f>
        <v>7.8431372549019605</v>
      </c>
      <c r="R36">
        <f>((VLOOKUP(G36,restaurantes[#All],23,FALSE)/(VLOOKUP(G36,Rest_satisfacao[#All],5,FALSE)))*100)</f>
        <v>1.9607843137254901</v>
      </c>
      <c r="S36">
        <f>((VLOOKUP(G36,restaurantes[#All],24,FALSE)/(VLOOKUP(G36,Rest_satisfacao[#All],5,FALSE)))*100)</f>
        <v>1.9607843137254901</v>
      </c>
      <c r="T36">
        <f>((VLOOKUP(G36,restaurantes[#All],25,FALSE)/(VLOOKUP(G36,Rest_satisfacao[#All],5,FALSE)))*100)</f>
        <v>0</v>
      </c>
      <c r="U36">
        <f>((VLOOKUP(G36,restaurantes[#All],26,FALSE)/(VLOOKUP(G36,Rest_satisfacao[#All],5,FALSE)))*100)</f>
        <v>5.8823529411764701</v>
      </c>
      <c r="V36">
        <f>((VLOOKUP(G36,restaurantes[#All],27,FALSE)/(VLOOKUP(G36,Rest_satisfacao[#All],5,FALSE)))*100)</f>
        <v>0</v>
      </c>
      <c r="W36">
        <f>((VLOOKUP(G36,restaurantes[#All],28,FALSE)/(VLOOKUP(G36,Rest_satisfacao[#All],5,FALSE)))*100)</f>
        <v>0</v>
      </c>
      <c r="X36">
        <f>((VLOOKUP(G36,restaurantes[#All],29,FALSE)/(VLOOKUP(G36,Rest_satisfacao[#All],5,FALSE)))*100)</f>
        <v>5.8823529411764701</v>
      </c>
      <c r="Y36">
        <f>((VLOOKUP(G36,restaurantes[#All],30,FALSE)/(VLOOKUP(G36,Rest_satisfacao[#All],5,FALSE)))*100)</f>
        <v>0</v>
      </c>
      <c r="Z36">
        <f>((VLOOKUP(G36,restaurantes[#All],31,FALSE)/(VLOOKUP(G36,Rest_satisfacao[#All],5,FALSE)))*100)</f>
        <v>1.9607843137254901</v>
      </c>
      <c r="AA36">
        <f>((VLOOKUP(G36,restaurantes[#All],32,FALSE)/(VLOOKUP(G36,Rest_satisfacao[#All],5,FALSE)))*100)</f>
        <v>3.9215686274509802</v>
      </c>
      <c r="AB36">
        <f>((VLOOKUP(G36,restaurantes[#All],33,FALSE)/(VLOOKUP(G36,Rest_satisfacao[#All],5,FALSE)))*100)</f>
        <v>3.9215686274509802</v>
      </c>
      <c r="AC36">
        <f>((VLOOKUP(G36,restaurantes[#All],34,FALSE)/(VLOOKUP(G36,Rest_satisfacao[#All],5,FALSE)))*100)</f>
        <v>1.9607843137254901</v>
      </c>
    </row>
    <row r="37" spans="1:29" x14ac:dyDescent="0.3">
      <c r="A37">
        <v>35</v>
      </c>
      <c r="B37">
        <f>Rest_satisfacao[[#This Row],[Elogios]]-Rest_satisfacao[[#This Row],[Reclamações]]</f>
        <v>9</v>
      </c>
      <c r="C37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36</v>
      </c>
      <c r="D37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27</v>
      </c>
      <c r="E37">
        <f>Rest_satisfacao[[#This Row],[Elogios]]+Rest_satisfacao[[#This Row],[Reclamações]]</f>
        <v>63</v>
      </c>
      <c r="G37">
        <v>35</v>
      </c>
      <c r="H37">
        <f>((VLOOKUP(G37,restaurantes[#All],13,FALSE)/(VLOOKUP(G37,Rest_satisfacao[#All],5,FALSE)))*100)</f>
        <v>4.7619047619047619</v>
      </c>
      <c r="I37">
        <f>((VLOOKUP(G37,restaurantes[#All],14,FALSE)/(VLOOKUP(G37,Rest_satisfacao[#All],5,FALSE)))*100)</f>
        <v>4.7619047619047619</v>
      </c>
      <c r="J37">
        <f>((VLOOKUP(G37,restaurantes[#All],15,FALSE)/(VLOOKUP(G37,Rest_satisfacao[#All],5,FALSE)))*100)</f>
        <v>12.698412698412698</v>
      </c>
      <c r="K37">
        <f>((VLOOKUP(G37,restaurantes[#All],16,FALSE)/(VLOOKUP(G37,Rest_satisfacao[#All],5,FALSE)))*100)</f>
        <v>4.7619047619047619</v>
      </c>
      <c r="L37">
        <f>((VLOOKUP(G37,restaurantes[#All],17,FALSE)/(VLOOKUP(G37,Rest_satisfacao[#All],5,FALSE)))*100)</f>
        <v>11.111111111111111</v>
      </c>
      <c r="M37">
        <f>((VLOOKUP(G37,restaurantes[#All],18,FALSE)/(VLOOKUP(G37,Rest_satisfacao[#All],5,FALSE)))*100)</f>
        <v>9.5238095238095237</v>
      </c>
      <c r="N37">
        <f>((VLOOKUP(G37,restaurantes[#All],19,FALSE)/(VLOOKUP(G37,Rest_satisfacao[#All],5,FALSE)))*100)</f>
        <v>7.9365079365079358</v>
      </c>
      <c r="O37">
        <f>((VLOOKUP(G37,restaurantes[#All],20,FALSE)/(VLOOKUP(G37,Rest_satisfacao[#All],5,FALSE)))*100)</f>
        <v>9.5238095238095237</v>
      </c>
      <c r="P37">
        <f>((VLOOKUP(G37,restaurantes[#All],21,FALSE)/(VLOOKUP(G37,Rest_satisfacao[#All],5,FALSE)))*100)</f>
        <v>11.111111111111111</v>
      </c>
      <c r="Q37">
        <f>((VLOOKUP(G37,restaurantes[#All],22,FALSE)/(VLOOKUP(G37,Rest_satisfacao[#All],5,FALSE)))*100)</f>
        <v>9.5238095238095237</v>
      </c>
      <c r="R37">
        <f>((VLOOKUP(G37,restaurantes[#All],23,FALSE)/(VLOOKUP(G37,Rest_satisfacao[#All],5,FALSE)))*100)</f>
        <v>1.5873015873015872</v>
      </c>
      <c r="S37">
        <f>((VLOOKUP(G37,restaurantes[#All],24,FALSE)/(VLOOKUP(G37,Rest_satisfacao[#All],5,FALSE)))*100)</f>
        <v>0</v>
      </c>
      <c r="T37">
        <f>((VLOOKUP(G37,restaurantes[#All],25,FALSE)/(VLOOKUP(G37,Rest_satisfacao[#All],5,FALSE)))*100)</f>
        <v>1.5873015873015872</v>
      </c>
      <c r="U37">
        <f>((VLOOKUP(G37,restaurantes[#All],26,FALSE)/(VLOOKUP(G37,Rest_satisfacao[#All],5,FALSE)))*100)</f>
        <v>0</v>
      </c>
      <c r="V37">
        <f>((VLOOKUP(G37,restaurantes[#All],27,FALSE)/(VLOOKUP(G37,Rest_satisfacao[#All],5,FALSE)))*100)</f>
        <v>0</v>
      </c>
      <c r="W37">
        <f>((VLOOKUP(G37,restaurantes[#All],28,FALSE)/(VLOOKUP(G37,Rest_satisfacao[#All],5,FALSE)))*100)</f>
        <v>0</v>
      </c>
      <c r="X37">
        <f>((VLOOKUP(G37,restaurantes[#All],29,FALSE)/(VLOOKUP(G37,Rest_satisfacao[#All],5,FALSE)))*100)</f>
        <v>4.7619047619047619</v>
      </c>
      <c r="Y37">
        <f>((VLOOKUP(G37,restaurantes[#All],30,FALSE)/(VLOOKUP(G37,Rest_satisfacao[#All],5,FALSE)))*100)</f>
        <v>1.5873015873015872</v>
      </c>
      <c r="Z37">
        <f>((VLOOKUP(G37,restaurantes[#All],31,FALSE)/(VLOOKUP(G37,Rest_satisfacao[#All],5,FALSE)))*100)</f>
        <v>1.5873015873015872</v>
      </c>
      <c r="AA37">
        <f>((VLOOKUP(G37,restaurantes[#All],32,FALSE)/(VLOOKUP(G37,Rest_satisfacao[#All],5,FALSE)))*100)</f>
        <v>3.1746031746031744</v>
      </c>
      <c r="AB37">
        <f>((VLOOKUP(G37,restaurantes[#All],33,FALSE)/(VLOOKUP(G37,Rest_satisfacao[#All],5,FALSE)))*100)</f>
        <v>0</v>
      </c>
      <c r="AC37">
        <f>((VLOOKUP(G37,restaurantes[#All],34,FALSE)/(VLOOKUP(G37,Rest_satisfacao[#All],5,FALSE)))*100)</f>
        <v>0</v>
      </c>
    </row>
    <row r="38" spans="1:29" x14ac:dyDescent="0.3">
      <c r="A38">
        <v>36</v>
      </c>
      <c r="B38">
        <f>Rest_satisfacao[[#This Row],[Elogios]]-Rest_satisfacao[[#This Row],[Reclamações]]</f>
        <v>0</v>
      </c>
      <c r="C38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29</v>
      </c>
      <c r="D38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29</v>
      </c>
      <c r="E38">
        <f>Rest_satisfacao[[#This Row],[Elogios]]+Rest_satisfacao[[#This Row],[Reclamações]]</f>
        <v>58</v>
      </c>
      <c r="G38">
        <v>36</v>
      </c>
      <c r="H38">
        <f>((VLOOKUP(G38,restaurantes[#All],13,FALSE)/(VLOOKUP(G38,Rest_satisfacao[#All],5,FALSE)))*100)</f>
        <v>1.7241379310344827</v>
      </c>
      <c r="I38">
        <f>((VLOOKUP(G38,restaurantes[#All],14,FALSE)/(VLOOKUP(G38,Rest_satisfacao[#All],5,FALSE)))*100)</f>
        <v>6.8965517241379306</v>
      </c>
      <c r="J38">
        <f>((VLOOKUP(G38,restaurantes[#All],15,FALSE)/(VLOOKUP(G38,Rest_satisfacao[#All],5,FALSE)))*100)</f>
        <v>10.344827586206897</v>
      </c>
      <c r="K38">
        <f>((VLOOKUP(G38,restaurantes[#All],16,FALSE)/(VLOOKUP(G38,Rest_satisfacao[#All],5,FALSE)))*100)</f>
        <v>5.1724137931034484</v>
      </c>
      <c r="L38">
        <f>((VLOOKUP(G38,restaurantes[#All],17,FALSE)/(VLOOKUP(G38,Rest_satisfacao[#All],5,FALSE)))*100)</f>
        <v>6.8965517241379306</v>
      </c>
      <c r="M38">
        <f>((VLOOKUP(G38,restaurantes[#All],18,FALSE)/(VLOOKUP(G38,Rest_satisfacao[#All],5,FALSE)))*100)</f>
        <v>10.344827586206897</v>
      </c>
      <c r="N38">
        <f>((VLOOKUP(G38,restaurantes[#All],19,FALSE)/(VLOOKUP(G38,Rest_satisfacao[#All],5,FALSE)))*100)</f>
        <v>10.344827586206897</v>
      </c>
      <c r="O38">
        <f>((VLOOKUP(G38,restaurantes[#All],20,FALSE)/(VLOOKUP(G38,Rest_satisfacao[#All],5,FALSE)))*100)</f>
        <v>0</v>
      </c>
      <c r="P38">
        <f>((VLOOKUP(G38,restaurantes[#All],21,FALSE)/(VLOOKUP(G38,Rest_satisfacao[#All],5,FALSE)))*100)</f>
        <v>10.344827586206897</v>
      </c>
      <c r="Q38">
        <f>((VLOOKUP(G38,restaurantes[#All],22,FALSE)/(VLOOKUP(G38,Rest_satisfacao[#All],5,FALSE)))*100)</f>
        <v>8.6206896551724146</v>
      </c>
      <c r="R38">
        <f>((VLOOKUP(G38,restaurantes[#All],23,FALSE)/(VLOOKUP(G38,Rest_satisfacao[#All],5,FALSE)))*100)</f>
        <v>3.4482758620689653</v>
      </c>
      <c r="S38">
        <f>((VLOOKUP(G38,restaurantes[#All],24,FALSE)/(VLOOKUP(G38,Rest_satisfacao[#All],5,FALSE)))*100)</f>
        <v>5.1724137931034484</v>
      </c>
      <c r="T38">
        <f>((VLOOKUP(G38,restaurantes[#All],25,FALSE)/(VLOOKUP(G38,Rest_satisfacao[#All],5,FALSE)))*100)</f>
        <v>0</v>
      </c>
      <c r="U38">
        <f>((VLOOKUP(G38,restaurantes[#All],26,FALSE)/(VLOOKUP(G38,Rest_satisfacao[#All],5,FALSE)))*100)</f>
        <v>5.1724137931034484</v>
      </c>
      <c r="V38">
        <f>((VLOOKUP(G38,restaurantes[#All],27,FALSE)/(VLOOKUP(G38,Rest_satisfacao[#All],5,FALSE)))*100)</f>
        <v>1.7241379310344827</v>
      </c>
      <c r="W38">
        <f>((VLOOKUP(G38,restaurantes[#All],28,FALSE)/(VLOOKUP(G38,Rest_satisfacao[#All],5,FALSE)))*100)</f>
        <v>3.4482758620689653</v>
      </c>
      <c r="X38">
        <f>((VLOOKUP(G38,restaurantes[#All],29,FALSE)/(VLOOKUP(G38,Rest_satisfacao[#All],5,FALSE)))*100)</f>
        <v>1.7241379310344827</v>
      </c>
      <c r="Y38">
        <f>((VLOOKUP(G38,restaurantes[#All],30,FALSE)/(VLOOKUP(G38,Rest_satisfacao[#All],5,FALSE)))*100)</f>
        <v>0</v>
      </c>
      <c r="Z38">
        <f>((VLOOKUP(G38,restaurantes[#All],31,FALSE)/(VLOOKUP(G38,Rest_satisfacao[#All],5,FALSE)))*100)</f>
        <v>3.4482758620689653</v>
      </c>
      <c r="AA38">
        <f>((VLOOKUP(G38,restaurantes[#All],32,FALSE)/(VLOOKUP(G38,Rest_satisfacao[#All],5,FALSE)))*100)</f>
        <v>3.4482758620689653</v>
      </c>
      <c r="AB38">
        <f>((VLOOKUP(G38,restaurantes[#All],33,FALSE)/(VLOOKUP(G38,Rest_satisfacao[#All],5,FALSE)))*100)</f>
        <v>0</v>
      </c>
      <c r="AC38">
        <f>((VLOOKUP(G38,restaurantes[#All],34,FALSE)/(VLOOKUP(G38,Rest_satisfacao[#All],5,FALSE)))*100)</f>
        <v>1.7241379310344827</v>
      </c>
    </row>
    <row r="39" spans="1:29" x14ac:dyDescent="0.3">
      <c r="A39">
        <v>37</v>
      </c>
      <c r="B39">
        <f>Rest_satisfacao[[#This Row],[Elogios]]-Rest_satisfacao[[#This Row],[Reclamações]]</f>
        <v>0</v>
      </c>
      <c r="C39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26</v>
      </c>
      <c r="D39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26</v>
      </c>
      <c r="E39">
        <f>Rest_satisfacao[[#This Row],[Elogios]]+Rest_satisfacao[[#This Row],[Reclamações]]</f>
        <v>52</v>
      </c>
      <c r="G39">
        <v>37</v>
      </c>
      <c r="H39">
        <f>((VLOOKUP(G39,restaurantes[#All],13,FALSE)/(VLOOKUP(G39,Rest_satisfacao[#All],5,FALSE)))*100)</f>
        <v>1.9230769230769231</v>
      </c>
      <c r="I39">
        <f>((VLOOKUP(G39,restaurantes[#All],14,FALSE)/(VLOOKUP(G39,Rest_satisfacao[#All],5,FALSE)))*100)</f>
        <v>15.384615384615385</v>
      </c>
      <c r="J39">
        <f>((VLOOKUP(G39,restaurantes[#All],15,FALSE)/(VLOOKUP(G39,Rest_satisfacao[#All],5,FALSE)))*100)</f>
        <v>11.538461538461538</v>
      </c>
      <c r="K39">
        <f>((VLOOKUP(G39,restaurantes[#All],16,FALSE)/(VLOOKUP(G39,Rest_satisfacao[#All],5,FALSE)))*100)</f>
        <v>0</v>
      </c>
      <c r="L39">
        <f>((VLOOKUP(G39,restaurantes[#All],17,FALSE)/(VLOOKUP(G39,Rest_satisfacao[#All],5,FALSE)))*100)</f>
        <v>0</v>
      </c>
      <c r="M39">
        <f>((VLOOKUP(G39,restaurantes[#All],18,FALSE)/(VLOOKUP(G39,Rest_satisfacao[#All],5,FALSE)))*100)</f>
        <v>9.6153846153846168</v>
      </c>
      <c r="N39">
        <f>((VLOOKUP(G39,restaurantes[#All],19,FALSE)/(VLOOKUP(G39,Rest_satisfacao[#All],5,FALSE)))*100)</f>
        <v>13.461538461538462</v>
      </c>
      <c r="O39">
        <f>((VLOOKUP(G39,restaurantes[#All],20,FALSE)/(VLOOKUP(G39,Rest_satisfacao[#All],5,FALSE)))*100)</f>
        <v>7.6923076923076925</v>
      </c>
      <c r="P39">
        <f>((VLOOKUP(G39,restaurantes[#All],21,FALSE)/(VLOOKUP(G39,Rest_satisfacao[#All],5,FALSE)))*100)</f>
        <v>13.461538461538462</v>
      </c>
      <c r="Q39">
        <f>((VLOOKUP(G39,restaurantes[#All],22,FALSE)/(VLOOKUP(G39,Rest_satisfacao[#All],5,FALSE)))*100)</f>
        <v>11.538461538461538</v>
      </c>
      <c r="R39">
        <f>((VLOOKUP(G39,restaurantes[#All],23,FALSE)/(VLOOKUP(G39,Rest_satisfacao[#All],5,FALSE)))*100)</f>
        <v>0</v>
      </c>
      <c r="S39">
        <f>((VLOOKUP(G39,restaurantes[#All],24,FALSE)/(VLOOKUP(G39,Rest_satisfacao[#All],5,FALSE)))*100)</f>
        <v>0</v>
      </c>
      <c r="T39">
        <f>((VLOOKUP(G39,restaurantes[#All],25,FALSE)/(VLOOKUP(G39,Rest_satisfacao[#All],5,FALSE)))*100)</f>
        <v>1.9230769230769231</v>
      </c>
      <c r="U39">
        <f>((VLOOKUP(G39,restaurantes[#All],26,FALSE)/(VLOOKUP(G39,Rest_satisfacao[#All],5,FALSE)))*100)</f>
        <v>0</v>
      </c>
      <c r="V39">
        <f>((VLOOKUP(G39,restaurantes[#All],27,FALSE)/(VLOOKUP(G39,Rest_satisfacao[#All],5,FALSE)))*100)</f>
        <v>0</v>
      </c>
      <c r="W39">
        <f>((VLOOKUP(G39,restaurantes[#All],28,FALSE)/(VLOOKUP(G39,Rest_satisfacao[#All],5,FALSE)))*100)</f>
        <v>0</v>
      </c>
      <c r="X39">
        <f>((VLOOKUP(G39,restaurantes[#All],29,FALSE)/(VLOOKUP(G39,Rest_satisfacao[#All],5,FALSE)))*100)</f>
        <v>3.8461538461538463</v>
      </c>
      <c r="Y39">
        <f>((VLOOKUP(G39,restaurantes[#All],30,FALSE)/(VLOOKUP(G39,Rest_satisfacao[#All],5,FALSE)))*100)</f>
        <v>0</v>
      </c>
      <c r="Z39">
        <f>((VLOOKUP(G39,restaurantes[#All],31,FALSE)/(VLOOKUP(G39,Rest_satisfacao[#All],5,FALSE)))*100)</f>
        <v>3.8461538461538463</v>
      </c>
      <c r="AA39">
        <f>((VLOOKUP(G39,restaurantes[#All],32,FALSE)/(VLOOKUP(G39,Rest_satisfacao[#All],5,FALSE)))*100)</f>
        <v>1.9230769230769231</v>
      </c>
      <c r="AB39">
        <f>((VLOOKUP(G39,restaurantes[#All],33,FALSE)/(VLOOKUP(G39,Rest_satisfacao[#All],5,FALSE)))*100)</f>
        <v>0</v>
      </c>
      <c r="AC39">
        <f>((VLOOKUP(G39,restaurantes[#All],34,FALSE)/(VLOOKUP(G39,Rest_satisfacao[#All],5,FALSE)))*100)</f>
        <v>3.8461538461538463</v>
      </c>
    </row>
    <row r="40" spans="1:29" x14ac:dyDescent="0.3">
      <c r="A40">
        <v>38</v>
      </c>
      <c r="B40">
        <f>Rest_satisfacao[[#This Row],[Elogios]]-Rest_satisfacao[[#This Row],[Reclamações]]</f>
        <v>-2</v>
      </c>
      <c r="C40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27</v>
      </c>
      <c r="D40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29</v>
      </c>
      <c r="E40">
        <f>Rest_satisfacao[[#This Row],[Elogios]]+Rest_satisfacao[[#This Row],[Reclamações]]</f>
        <v>56</v>
      </c>
      <c r="G40">
        <v>38</v>
      </c>
      <c r="H40">
        <f>((VLOOKUP(G40,restaurantes[#All],13,FALSE)/(VLOOKUP(G40,Rest_satisfacao[#All],5,FALSE)))*100)</f>
        <v>0</v>
      </c>
      <c r="I40">
        <f>((VLOOKUP(G40,restaurantes[#All],14,FALSE)/(VLOOKUP(G40,Rest_satisfacao[#All],5,FALSE)))*100)</f>
        <v>3.5714285714285712</v>
      </c>
      <c r="J40">
        <f>((VLOOKUP(G40,restaurantes[#All],15,FALSE)/(VLOOKUP(G40,Rest_satisfacao[#All],5,FALSE)))*100)</f>
        <v>8.9285714285714288</v>
      </c>
      <c r="K40">
        <f>((VLOOKUP(G40,restaurantes[#All],16,FALSE)/(VLOOKUP(G40,Rest_satisfacao[#All],5,FALSE)))*100)</f>
        <v>1.7857142857142856</v>
      </c>
      <c r="L40">
        <f>((VLOOKUP(G40,restaurantes[#All],17,FALSE)/(VLOOKUP(G40,Rest_satisfacao[#All],5,FALSE)))*100)</f>
        <v>5.3571428571428568</v>
      </c>
      <c r="M40">
        <f>((VLOOKUP(G40,restaurantes[#All],18,FALSE)/(VLOOKUP(G40,Rest_satisfacao[#All],5,FALSE)))*100)</f>
        <v>10.714285714285714</v>
      </c>
      <c r="N40">
        <f>((VLOOKUP(G40,restaurantes[#All],19,FALSE)/(VLOOKUP(G40,Rest_satisfacao[#All],5,FALSE)))*100)</f>
        <v>7.1428571428571423</v>
      </c>
      <c r="O40">
        <f>((VLOOKUP(G40,restaurantes[#All],20,FALSE)/(VLOOKUP(G40,Rest_satisfacao[#All],5,FALSE)))*100)</f>
        <v>10.714285714285714</v>
      </c>
      <c r="P40">
        <f>((VLOOKUP(G40,restaurantes[#All],21,FALSE)/(VLOOKUP(G40,Rest_satisfacao[#All],5,FALSE)))*100)</f>
        <v>8.9285714285714288</v>
      </c>
      <c r="Q40">
        <f>((VLOOKUP(G40,restaurantes[#All],22,FALSE)/(VLOOKUP(G40,Rest_satisfacao[#All],5,FALSE)))*100)</f>
        <v>7.1428571428571423</v>
      </c>
      <c r="R40">
        <f>((VLOOKUP(G40,restaurantes[#All],23,FALSE)/(VLOOKUP(G40,Rest_satisfacao[#All],5,FALSE)))*100)</f>
        <v>7.1428571428571423</v>
      </c>
      <c r="S40">
        <f>((VLOOKUP(G40,restaurantes[#All],24,FALSE)/(VLOOKUP(G40,Rest_satisfacao[#All],5,FALSE)))*100)</f>
        <v>1.7857142857142856</v>
      </c>
      <c r="T40">
        <f>((VLOOKUP(G40,restaurantes[#All],25,FALSE)/(VLOOKUP(G40,Rest_satisfacao[#All],5,FALSE)))*100)</f>
        <v>1.7857142857142856</v>
      </c>
      <c r="U40">
        <f>((VLOOKUP(G40,restaurantes[#All],26,FALSE)/(VLOOKUP(G40,Rest_satisfacao[#All],5,FALSE)))*100)</f>
        <v>5.3571428571428568</v>
      </c>
      <c r="V40">
        <f>((VLOOKUP(G40,restaurantes[#All],27,FALSE)/(VLOOKUP(G40,Rest_satisfacao[#All],5,FALSE)))*100)</f>
        <v>1.7857142857142856</v>
      </c>
      <c r="W40">
        <f>((VLOOKUP(G40,restaurantes[#All],28,FALSE)/(VLOOKUP(G40,Rest_satisfacao[#All],5,FALSE)))*100)</f>
        <v>1.7857142857142856</v>
      </c>
      <c r="X40">
        <f>((VLOOKUP(G40,restaurantes[#All],29,FALSE)/(VLOOKUP(G40,Rest_satisfacao[#All],5,FALSE)))*100)</f>
        <v>1.7857142857142856</v>
      </c>
      <c r="Y40">
        <f>((VLOOKUP(G40,restaurantes[#All],30,FALSE)/(VLOOKUP(G40,Rest_satisfacao[#All],5,FALSE)))*100)</f>
        <v>0</v>
      </c>
      <c r="Z40">
        <f>((VLOOKUP(G40,restaurantes[#All],31,FALSE)/(VLOOKUP(G40,Rest_satisfacao[#All],5,FALSE)))*100)</f>
        <v>1.7857142857142856</v>
      </c>
      <c r="AA40">
        <f>((VLOOKUP(G40,restaurantes[#All],32,FALSE)/(VLOOKUP(G40,Rest_satisfacao[#All],5,FALSE)))*100)</f>
        <v>1.7857142857142856</v>
      </c>
      <c r="AB40">
        <f>((VLOOKUP(G40,restaurantes[#All],33,FALSE)/(VLOOKUP(G40,Rest_satisfacao[#All],5,FALSE)))*100)</f>
        <v>3.5714285714285712</v>
      </c>
      <c r="AC40">
        <f>((VLOOKUP(G40,restaurantes[#All],34,FALSE)/(VLOOKUP(G40,Rest_satisfacao[#All],5,FALSE)))*100)</f>
        <v>7.1428571428571423</v>
      </c>
    </row>
    <row r="41" spans="1:29" x14ac:dyDescent="0.3">
      <c r="A41">
        <v>39</v>
      </c>
      <c r="B41">
        <f>Rest_satisfacao[[#This Row],[Elogios]]-Rest_satisfacao[[#This Row],[Reclamações]]</f>
        <v>14</v>
      </c>
      <c r="C41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65</v>
      </c>
      <c r="D41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51</v>
      </c>
      <c r="E41">
        <f>Rest_satisfacao[[#This Row],[Elogios]]+Rest_satisfacao[[#This Row],[Reclamações]]</f>
        <v>116</v>
      </c>
      <c r="G41">
        <v>39</v>
      </c>
      <c r="H41">
        <f>((VLOOKUP(G41,restaurantes[#All],13,FALSE)/(VLOOKUP(G41,Rest_satisfacao[#All],5,FALSE)))*100)</f>
        <v>0</v>
      </c>
      <c r="I41">
        <f>((VLOOKUP(G41,restaurantes[#All],14,FALSE)/(VLOOKUP(G41,Rest_satisfacao[#All],5,FALSE)))*100)</f>
        <v>6.0344827586206895</v>
      </c>
      <c r="J41">
        <f>((VLOOKUP(G41,restaurantes[#All],15,FALSE)/(VLOOKUP(G41,Rest_satisfacao[#All],5,FALSE)))*100)</f>
        <v>16.379310344827587</v>
      </c>
      <c r="K41">
        <f>((VLOOKUP(G41,restaurantes[#All],16,FALSE)/(VLOOKUP(G41,Rest_satisfacao[#All],5,FALSE)))*100)</f>
        <v>3.4482758620689653</v>
      </c>
      <c r="L41">
        <f>((VLOOKUP(G41,restaurantes[#All],17,FALSE)/(VLOOKUP(G41,Rest_satisfacao[#All],5,FALSE)))*100)</f>
        <v>9.4827586206896548</v>
      </c>
      <c r="M41">
        <f>((VLOOKUP(G41,restaurantes[#All],18,FALSE)/(VLOOKUP(G41,Rest_satisfacao[#All],5,FALSE)))*100)</f>
        <v>11.206896551724139</v>
      </c>
      <c r="N41">
        <f>((VLOOKUP(G41,restaurantes[#All],19,FALSE)/(VLOOKUP(G41,Rest_satisfacao[#All],5,FALSE)))*100)</f>
        <v>10.344827586206897</v>
      </c>
      <c r="O41">
        <f>((VLOOKUP(G41,restaurantes[#All],20,FALSE)/(VLOOKUP(G41,Rest_satisfacao[#All],5,FALSE)))*100)</f>
        <v>8.6206896551724146</v>
      </c>
      <c r="P41">
        <f>((VLOOKUP(G41,restaurantes[#All],21,FALSE)/(VLOOKUP(G41,Rest_satisfacao[#All],5,FALSE)))*100)</f>
        <v>14.655172413793101</v>
      </c>
      <c r="Q41">
        <f>((VLOOKUP(G41,restaurantes[#All],22,FALSE)/(VLOOKUP(G41,Rest_satisfacao[#All],5,FALSE)))*100)</f>
        <v>11.206896551724139</v>
      </c>
      <c r="R41">
        <f>((VLOOKUP(G41,restaurantes[#All],23,FALSE)/(VLOOKUP(G41,Rest_satisfacao[#All],5,FALSE)))*100)</f>
        <v>2.5862068965517242</v>
      </c>
      <c r="S41">
        <f>((VLOOKUP(G41,restaurantes[#All],24,FALSE)/(VLOOKUP(G41,Rest_satisfacao[#All],5,FALSE)))*100)</f>
        <v>0.86206896551724133</v>
      </c>
      <c r="T41">
        <f>((VLOOKUP(G41,restaurantes[#All],25,FALSE)/(VLOOKUP(G41,Rest_satisfacao[#All],5,FALSE)))*100)</f>
        <v>0</v>
      </c>
      <c r="U41">
        <f>((VLOOKUP(G41,restaurantes[#All],26,FALSE)/(VLOOKUP(G41,Rest_satisfacao[#All],5,FALSE)))*100)</f>
        <v>1.7241379310344827</v>
      </c>
      <c r="V41">
        <f>((VLOOKUP(G41,restaurantes[#All],27,FALSE)/(VLOOKUP(G41,Rest_satisfacao[#All],5,FALSE)))*100)</f>
        <v>0</v>
      </c>
      <c r="W41">
        <f>((VLOOKUP(G41,restaurantes[#All],28,FALSE)/(VLOOKUP(G41,Rest_satisfacao[#All],5,FALSE)))*100)</f>
        <v>0</v>
      </c>
      <c r="X41">
        <f>((VLOOKUP(G41,restaurantes[#All],29,FALSE)/(VLOOKUP(G41,Rest_satisfacao[#All],5,FALSE)))*100)</f>
        <v>0.86206896551724133</v>
      </c>
      <c r="Y41">
        <f>((VLOOKUP(G41,restaurantes[#All],30,FALSE)/(VLOOKUP(G41,Rest_satisfacao[#All],5,FALSE)))*100)</f>
        <v>0</v>
      </c>
      <c r="Z41">
        <f>((VLOOKUP(G41,restaurantes[#All],31,FALSE)/(VLOOKUP(G41,Rest_satisfacao[#All],5,FALSE)))*100)</f>
        <v>0.86206896551724133</v>
      </c>
      <c r="AA41">
        <f>((VLOOKUP(G41,restaurantes[#All],32,FALSE)/(VLOOKUP(G41,Rest_satisfacao[#All],5,FALSE)))*100)</f>
        <v>0.86206896551724133</v>
      </c>
      <c r="AB41">
        <f>((VLOOKUP(G41,restaurantes[#All],33,FALSE)/(VLOOKUP(G41,Rest_satisfacao[#All],5,FALSE)))*100)</f>
        <v>0.86206896551724133</v>
      </c>
      <c r="AC41">
        <f>((VLOOKUP(G41,restaurantes[#All],34,FALSE)/(VLOOKUP(G41,Rest_satisfacao[#All],5,FALSE)))*100)</f>
        <v>0</v>
      </c>
    </row>
    <row r="42" spans="1:29" x14ac:dyDescent="0.3">
      <c r="A42">
        <v>40</v>
      </c>
      <c r="B42">
        <f>Rest_satisfacao[[#This Row],[Elogios]]-Rest_satisfacao[[#This Row],[Reclamações]]</f>
        <v>8</v>
      </c>
      <c r="C42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61</v>
      </c>
      <c r="D42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53</v>
      </c>
      <c r="E42">
        <f>Rest_satisfacao[[#This Row],[Elogios]]+Rest_satisfacao[[#This Row],[Reclamações]]</f>
        <v>114</v>
      </c>
      <c r="G42">
        <v>40</v>
      </c>
      <c r="H42">
        <f>((VLOOKUP(G42,restaurantes[#All],13,FALSE)/(VLOOKUP(G42,Rest_satisfacao[#All],5,FALSE)))*100)</f>
        <v>6.140350877192982</v>
      </c>
      <c r="I42">
        <f>((VLOOKUP(G42,restaurantes[#All],14,FALSE)/(VLOOKUP(G42,Rest_satisfacao[#All],5,FALSE)))*100)</f>
        <v>7.8947368421052628</v>
      </c>
      <c r="J42">
        <f>((VLOOKUP(G42,restaurantes[#All],15,FALSE)/(VLOOKUP(G42,Rest_satisfacao[#All],5,FALSE)))*100)</f>
        <v>14.035087719298245</v>
      </c>
      <c r="K42">
        <f>((VLOOKUP(G42,restaurantes[#All],16,FALSE)/(VLOOKUP(G42,Rest_satisfacao[#All],5,FALSE)))*100)</f>
        <v>1.7543859649122806</v>
      </c>
      <c r="L42">
        <f>((VLOOKUP(G42,restaurantes[#All],17,FALSE)/(VLOOKUP(G42,Rest_satisfacao[#All],5,FALSE)))*100)</f>
        <v>7.8947368421052628</v>
      </c>
      <c r="M42">
        <f>((VLOOKUP(G42,restaurantes[#All],18,FALSE)/(VLOOKUP(G42,Rest_satisfacao[#All],5,FALSE)))*100)</f>
        <v>8.7719298245614024</v>
      </c>
      <c r="N42">
        <f>((VLOOKUP(G42,restaurantes[#All],19,FALSE)/(VLOOKUP(G42,Rest_satisfacao[#All],5,FALSE)))*100)</f>
        <v>6.140350877192982</v>
      </c>
      <c r="O42">
        <f>((VLOOKUP(G42,restaurantes[#All],20,FALSE)/(VLOOKUP(G42,Rest_satisfacao[#All],5,FALSE)))*100)</f>
        <v>11.403508771929824</v>
      </c>
      <c r="P42">
        <f>((VLOOKUP(G42,restaurantes[#All],21,FALSE)/(VLOOKUP(G42,Rest_satisfacao[#All],5,FALSE)))*100)</f>
        <v>15.789473684210526</v>
      </c>
      <c r="Q42">
        <f>((VLOOKUP(G42,restaurantes[#All],22,FALSE)/(VLOOKUP(G42,Rest_satisfacao[#All],5,FALSE)))*100)</f>
        <v>13.157894736842104</v>
      </c>
      <c r="R42">
        <f>((VLOOKUP(G42,restaurantes[#All],23,FALSE)/(VLOOKUP(G42,Rest_satisfacao[#All],5,FALSE)))*100)</f>
        <v>2.6315789473684208</v>
      </c>
      <c r="S42">
        <f>((VLOOKUP(G42,restaurantes[#All],24,FALSE)/(VLOOKUP(G42,Rest_satisfacao[#All],5,FALSE)))*100)</f>
        <v>0</v>
      </c>
      <c r="T42">
        <f>((VLOOKUP(G42,restaurantes[#All],25,FALSE)/(VLOOKUP(G42,Rest_satisfacao[#All],5,FALSE)))*100)</f>
        <v>0</v>
      </c>
      <c r="U42">
        <f>((VLOOKUP(G42,restaurantes[#All],26,FALSE)/(VLOOKUP(G42,Rest_satisfacao[#All],5,FALSE)))*100)</f>
        <v>1.7543859649122806</v>
      </c>
      <c r="V42">
        <f>((VLOOKUP(G42,restaurantes[#All],27,FALSE)/(VLOOKUP(G42,Rest_satisfacao[#All],5,FALSE)))*100)</f>
        <v>0</v>
      </c>
      <c r="W42">
        <f>((VLOOKUP(G42,restaurantes[#All],28,FALSE)/(VLOOKUP(G42,Rest_satisfacao[#All],5,FALSE)))*100)</f>
        <v>0</v>
      </c>
      <c r="X42">
        <f>((VLOOKUP(G42,restaurantes[#All],29,FALSE)/(VLOOKUP(G42,Rest_satisfacao[#All],5,FALSE)))*100)</f>
        <v>0</v>
      </c>
      <c r="Y42">
        <f>((VLOOKUP(G42,restaurantes[#All],30,FALSE)/(VLOOKUP(G42,Rest_satisfacao[#All],5,FALSE)))*100)</f>
        <v>0</v>
      </c>
      <c r="Z42">
        <f>((VLOOKUP(G42,restaurantes[#All],31,FALSE)/(VLOOKUP(G42,Rest_satisfacao[#All],5,FALSE)))*100)</f>
        <v>0.8771929824561403</v>
      </c>
      <c r="AA42">
        <f>((VLOOKUP(G42,restaurantes[#All],32,FALSE)/(VLOOKUP(G42,Rest_satisfacao[#All],5,FALSE)))*100)</f>
        <v>0.8771929824561403</v>
      </c>
      <c r="AB42">
        <f>((VLOOKUP(G42,restaurantes[#All],33,FALSE)/(VLOOKUP(G42,Rest_satisfacao[#All],5,FALSE)))*100)</f>
        <v>0</v>
      </c>
      <c r="AC42">
        <f>((VLOOKUP(G42,restaurantes[#All],34,FALSE)/(VLOOKUP(G42,Rest_satisfacao[#All],5,FALSE)))*100)</f>
        <v>0.8771929824561403</v>
      </c>
    </row>
    <row r="43" spans="1:29" x14ac:dyDescent="0.3">
      <c r="A43">
        <v>41</v>
      </c>
      <c r="B43">
        <f>Rest_satisfacao[[#This Row],[Elogios]]-Rest_satisfacao[[#This Row],[Reclamações]]</f>
        <v>-4</v>
      </c>
      <c r="C43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24</v>
      </c>
      <c r="D43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28</v>
      </c>
      <c r="E43">
        <f>Rest_satisfacao[[#This Row],[Elogios]]+Rest_satisfacao[[#This Row],[Reclamações]]</f>
        <v>52</v>
      </c>
      <c r="G43">
        <v>41</v>
      </c>
      <c r="H43">
        <f>((VLOOKUP(G43,restaurantes[#All],13,FALSE)/(VLOOKUP(G43,Rest_satisfacao[#All],5,FALSE)))*100)</f>
        <v>1.9230769230769231</v>
      </c>
      <c r="I43">
        <f>((VLOOKUP(G43,restaurantes[#All],14,FALSE)/(VLOOKUP(G43,Rest_satisfacao[#All],5,FALSE)))*100)</f>
        <v>7.6923076923076925</v>
      </c>
      <c r="J43">
        <f>((VLOOKUP(G43,restaurantes[#All],15,FALSE)/(VLOOKUP(G43,Rest_satisfacao[#All],5,FALSE)))*100)</f>
        <v>9.6153846153846168</v>
      </c>
      <c r="K43">
        <f>((VLOOKUP(G43,restaurantes[#All],16,FALSE)/(VLOOKUP(G43,Rest_satisfacao[#All],5,FALSE)))*100)</f>
        <v>1.9230769230769231</v>
      </c>
      <c r="L43">
        <f>((VLOOKUP(G43,restaurantes[#All],17,FALSE)/(VLOOKUP(G43,Rest_satisfacao[#All],5,FALSE)))*100)</f>
        <v>3.8461538461538463</v>
      </c>
      <c r="M43">
        <f>((VLOOKUP(G43,restaurantes[#All],18,FALSE)/(VLOOKUP(G43,Rest_satisfacao[#All],5,FALSE)))*100)</f>
        <v>9.6153846153846168</v>
      </c>
      <c r="N43">
        <f>((VLOOKUP(G43,restaurantes[#All],19,FALSE)/(VLOOKUP(G43,Rest_satisfacao[#All],5,FALSE)))*100)</f>
        <v>5.7692307692307692</v>
      </c>
      <c r="O43">
        <f>((VLOOKUP(G43,restaurantes[#All],20,FALSE)/(VLOOKUP(G43,Rest_satisfacao[#All],5,FALSE)))*100)</f>
        <v>9.6153846153846168</v>
      </c>
      <c r="P43">
        <f>((VLOOKUP(G43,restaurantes[#All],21,FALSE)/(VLOOKUP(G43,Rest_satisfacao[#All],5,FALSE)))*100)</f>
        <v>9.6153846153846168</v>
      </c>
      <c r="Q43">
        <f>((VLOOKUP(G43,restaurantes[#All],22,FALSE)/(VLOOKUP(G43,Rest_satisfacao[#All],5,FALSE)))*100)</f>
        <v>7.6923076923076925</v>
      </c>
      <c r="R43">
        <f>((VLOOKUP(G43,restaurantes[#All],23,FALSE)/(VLOOKUP(G43,Rest_satisfacao[#All],5,FALSE)))*100)</f>
        <v>5.7692307692307692</v>
      </c>
      <c r="S43">
        <f>((VLOOKUP(G43,restaurantes[#All],24,FALSE)/(VLOOKUP(G43,Rest_satisfacao[#All],5,FALSE)))*100)</f>
        <v>0</v>
      </c>
      <c r="T43">
        <f>((VLOOKUP(G43,restaurantes[#All],25,FALSE)/(VLOOKUP(G43,Rest_satisfacao[#All],5,FALSE)))*100)</f>
        <v>1.9230769230769231</v>
      </c>
      <c r="U43">
        <f>((VLOOKUP(G43,restaurantes[#All],26,FALSE)/(VLOOKUP(G43,Rest_satisfacao[#All],5,FALSE)))*100)</f>
        <v>7.6923076923076925</v>
      </c>
      <c r="V43">
        <f>((VLOOKUP(G43,restaurantes[#All],27,FALSE)/(VLOOKUP(G43,Rest_satisfacao[#All],5,FALSE)))*100)</f>
        <v>1.9230769230769231</v>
      </c>
      <c r="W43">
        <f>((VLOOKUP(G43,restaurantes[#All],28,FALSE)/(VLOOKUP(G43,Rest_satisfacao[#All],5,FALSE)))*100)</f>
        <v>0</v>
      </c>
      <c r="X43">
        <f>((VLOOKUP(G43,restaurantes[#All],29,FALSE)/(VLOOKUP(G43,Rest_satisfacao[#All],5,FALSE)))*100)</f>
        <v>1.9230769230769231</v>
      </c>
      <c r="Y43">
        <f>((VLOOKUP(G43,restaurantes[#All],30,FALSE)/(VLOOKUP(G43,Rest_satisfacao[#All],5,FALSE)))*100)</f>
        <v>0</v>
      </c>
      <c r="Z43">
        <f>((VLOOKUP(G43,restaurantes[#All],31,FALSE)/(VLOOKUP(G43,Rest_satisfacao[#All],5,FALSE)))*100)</f>
        <v>3.8461538461538463</v>
      </c>
      <c r="AA43">
        <f>((VLOOKUP(G43,restaurantes[#All],32,FALSE)/(VLOOKUP(G43,Rest_satisfacao[#All],5,FALSE)))*100)</f>
        <v>3.8461538461538463</v>
      </c>
      <c r="AB43">
        <f>((VLOOKUP(G43,restaurantes[#All],33,FALSE)/(VLOOKUP(G43,Rest_satisfacao[#All],5,FALSE)))*100)</f>
        <v>0</v>
      </c>
      <c r="AC43">
        <f>((VLOOKUP(G43,restaurantes[#All],34,FALSE)/(VLOOKUP(G43,Rest_satisfacao[#All],5,FALSE)))*100)</f>
        <v>5.7692307692307692</v>
      </c>
    </row>
    <row r="44" spans="1:29" x14ac:dyDescent="0.3">
      <c r="A44">
        <v>42</v>
      </c>
      <c r="B44">
        <f>Rest_satisfacao[[#This Row],[Elogios]]-Rest_satisfacao[[#This Row],[Reclamações]]</f>
        <v>6</v>
      </c>
      <c r="C44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25</v>
      </c>
      <c r="D44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19</v>
      </c>
      <c r="E44">
        <f>Rest_satisfacao[[#This Row],[Elogios]]+Rest_satisfacao[[#This Row],[Reclamações]]</f>
        <v>44</v>
      </c>
      <c r="G44">
        <v>42</v>
      </c>
      <c r="H44">
        <f>((VLOOKUP(G44,restaurantes[#All],13,FALSE)/(VLOOKUP(G44,Rest_satisfacao[#All],5,FALSE)))*100)</f>
        <v>0</v>
      </c>
      <c r="I44">
        <f>((VLOOKUP(G44,restaurantes[#All],14,FALSE)/(VLOOKUP(G44,Rest_satisfacao[#All],5,FALSE)))*100)</f>
        <v>11.363636363636363</v>
      </c>
      <c r="J44">
        <f>((VLOOKUP(G44,restaurantes[#All],15,FALSE)/(VLOOKUP(G44,Rest_satisfacao[#All],5,FALSE)))*100)</f>
        <v>6.8181818181818175</v>
      </c>
      <c r="K44">
        <f>((VLOOKUP(G44,restaurantes[#All],16,FALSE)/(VLOOKUP(G44,Rest_satisfacao[#All],5,FALSE)))*100)</f>
        <v>0</v>
      </c>
      <c r="L44">
        <f>((VLOOKUP(G44,restaurantes[#All],17,FALSE)/(VLOOKUP(G44,Rest_satisfacao[#All],5,FALSE)))*100)</f>
        <v>2.2727272727272729</v>
      </c>
      <c r="M44">
        <f>((VLOOKUP(G44,restaurantes[#All],18,FALSE)/(VLOOKUP(G44,Rest_satisfacao[#All],5,FALSE)))*100)</f>
        <v>6.8181818181818175</v>
      </c>
      <c r="N44">
        <f>((VLOOKUP(G44,restaurantes[#All],19,FALSE)/(VLOOKUP(G44,Rest_satisfacao[#All],5,FALSE)))*100)</f>
        <v>11.363636363636363</v>
      </c>
      <c r="O44">
        <f>((VLOOKUP(G44,restaurantes[#All],20,FALSE)/(VLOOKUP(G44,Rest_satisfacao[#All],5,FALSE)))*100)</f>
        <v>6.8181818181818175</v>
      </c>
      <c r="P44">
        <f>((VLOOKUP(G44,restaurantes[#All],21,FALSE)/(VLOOKUP(G44,Rest_satisfacao[#All],5,FALSE)))*100)</f>
        <v>6.8181818181818175</v>
      </c>
      <c r="Q44">
        <f>((VLOOKUP(G44,restaurantes[#All],22,FALSE)/(VLOOKUP(G44,Rest_satisfacao[#All],5,FALSE)))*100)</f>
        <v>4.5454545454545459</v>
      </c>
      <c r="R44">
        <f>((VLOOKUP(G44,restaurantes[#All],23,FALSE)/(VLOOKUP(G44,Rest_satisfacao[#All],5,FALSE)))*100)</f>
        <v>6.8181818181818175</v>
      </c>
      <c r="S44">
        <f>((VLOOKUP(G44,restaurantes[#All],24,FALSE)/(VLOOKUP(G44,Rest_satisfacao[#All],5,FALSE)))*100)</f>
        <v>0</v>
      </c>
      <c r="T44">
        <f>((VLOOKUP(G44,restaurantes[#All],25,FALSE)/(VLOOKUP(G44,Rest_satisfacao[#All],5,FALSE)))*100)</f>
        <v>4.5454545454545459</v>
      </c>
      <c r="U44">
        <f>((VLOOKUP(G44,restaurantes[#All],26,FALSE)/(VLOOKUP(G44,Rest_satisfacao[#All],5,FALSE)))*100)</f>
        <v>9.0909090909090917</v>
      </c>
      <c r="V44">
        <f>((VLOOKUP(G44,restaurantes[#All],27,FALSE)/(VLOOKUP(G44,Rest_satisfacao[#All],5,FALSE)))*100)</f>
        <v>0</v>
      </c>
      <c r="W44">
        <f>((VLOOKUP(G44,restaurantes[#All],28,FALSE)/(VLOOKUP(G44,Rest_satisfacao[#All],5,FALSE)))*100)</f>
        <v>0</v>
      </c>
      <c r="X44">
        <f>((VLOOKUP(G44,restaurantes[#All],29,FALSE)/(VLOOKUP(G44,Rest_satisfacao[#All],5,FALSE)))*100)</f>
        <v>6.8181818181818175</v>
      </c>
      <c r="Y44">
        <f>((VLOOKUP(G44,restaurantes[#All],30,FALSE)/(VLOOKUP(G44,Rest_satisfacao[#All],5,FALSE)))*100)</f>
        <v>2.2727272727272729</v>
      </c>
      <c r="Z44">
        <f>((VLOOKUP(G44,restaurantes[#All],31,FALSE)/(VLOOKUP(G44,Rest_satisfacao[#All],5,FALSE)))*100)</f>
        <v>11.363636363636363</v>
      </c>
      <c r="AA44">
        <f>((VLOOKUP(G44,restaurantes[#All],32,FALSE)/(VLOOKUP(G44,Rest_satisfacao[#All],5,FALSE)))*100)</f>
        <v>0</v>
      </c>
      <c r="AB44">
        <f>((VLOOKUP(G44,restaurantes[#All],33,FALSE)/(VLOOKUP(G44,Rest_satisfacao[#All],5,FALSE)))*100)</f>
        <v>0</v>
      </c>
      <c r="AC44">
        <f>((VLOOKUP(G44,restaurantes[#All],34,FALSE)/(VLOOKUP(G44,Rest_satisfacao[#All],5,FALSE)))*100)</f>
        <v>2.2727272727272729</v>
      </c>
    </row>
    <row r="45" spans="1:29" x14ac:dyDescent="0.3">
      <c r="A45">
        <v>43</v>
      </c>
      <c r="B45">
        <f>Rest_satisfacao[[#This Row],[Elogios]]-Rest_satisfacao[[#This Row],[Reclamações]]</f>
        <v>0</v>
      </c>
      <c r="C45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30</v>
      </c>
      <c r="D45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30</v>
      </c>
      <c r="E45">
        <f>Rest_satisfacao[[#This Row],[Elogios]]+Rest_satisfacao[[#This Row],[Reclamações]]</f>
        <v>60</v>
      </c>
      <c r="G45">
        <v>43</v>
      </c>
      <c r="H45">
        <f>((VLOOKUP(G45,restaurantes[#All],13,FALSE)/(VLOOKUP(G45,Rest_satisfacao[#All],5,FALSE)))*100)</f>
        <v>1.6666666666666667</v>
      </c>
      <c r="I45">
        <f>((VLOOKUP(G45,restaurantes[#All],14,FALSE)/(VLOOKUP(G45,Rest_satisfacao[#All],5,FALSE)))*100)</f>
        <v>10</v>
      </c>
      <c r="J45">
        <f>((VLOOKUP(G45,restaurantes[#All],15,FALSE)/(VLOOKUP(G45,Rest_satisfacao[#All],5,FALSE)))*100)</f>
        <v>13.333333333333334</v>
      </c>
      <c r="K45">
        <f>((VLOOKUP(G45,restaurantes[#All],16,FALSE)/(VLOOKUP(G45,Rest_satisfacao[#All],5,FALSE)))*100)</f>
        <v>5</v>
      </c>
      <c r="L45">
        <f>((VLOOKUP(G45,restaurantes[#All],17,FALSE)/(VLOOKUP(G45,Rest_satisfacao[#All],5,FALSE)))*100)</f>
        <v>8.3333333333333321</v>
      </c>
      <c r="M45">
        <f>((VLOOKUP(G45,restaurantes[#All],18,FALSE)/(VLOOKUP(G45,Rest_satisfacao[#All],5,FALSE)))*100)</f>
        <v>13.333333333333334</v>
      </c>
      <c r="N45">
        <f>((VLOOKUP(G45,restaurantes[#All],19,FALSE)/(VLOOKUP(G45,Rest_satisfacao[#All],5,FALSE)))*100)</f>
        <v>10</v>
      </c>
      <c r="O45">
        <f>((VLOOKUP(G45,restaurantes[#All],20,FALSE)/(VLOOKUP(G45,Rest_satisfacao[#All],5,FALSE)))*100)</f>
        <v>6.666666666666667</v>
      </c>
      <c r="P45">
        <f>((VLOOKUP(G45,restaurantes[#All],21,FALSE)/(VLOOKUP(G45,Rest_satisfacao[#All],5,FALSE)))*100)</f>
        <v>15</v>
      </c>
      <c r="Q45">
        <f>((VLOOKUP(G45,restaurantes[#All],22,FALSE)/(VLOOKUP(G45,Rest_satisfacao[#All],5,FALSE)))*100)</f>
        <v>15</v>
      </c>
      <c r="R45">
        <f>((VLOOKUP(G45,restaurantes[#All],23,FALSE)/(VLOOKUP(G45,Rest_satisfacao[#All],5,FALSE)))*100)</f>
        <v>1.6666666666666667</v>
      </c>
      <c r="S45">
        <f>((VLOOKUP(G45,restaurantes[#All],24,FALSE)/(VLOOKUP(G45,Rest_satisfacao[#All],5,FALSE)))*100)</f>
        <v>0</v>
      </c>
      <c r="T45">
        <f>((VLOOKUP(G45,restaurantes[#All],25,FALSE)/(VLOOKUP(G45,Rest_satisfacao[#All],5,FALSE)))*100)</f>
        <v>0</v>
      </c>
      <c r="U45">
        <f>((VLOOKUP(G45,restaurantes[#All],26,FALSE)/(VLOOKUP(G45,Rest_satisfacao[#All],5,FALSE)))*100)</f>
        <v>0</v>
      </c>
      <c r="V45">
        <f>((VLOOKUP(G45,restaurantes[#All],27,FALSE)/(VLOOKUP(G45,Rest_satisfacao[#All],5,FALSE)))*100)</f>
        <v>0</v>
      </c>
      <c r="W45">
        <f>((VLOOKUP(G45,restaurantes[#All],28,FALSE)/(VLOOKUP(G45,Rest_satisfacao[#All],5,FALSE)))*100)</f>
        <v>0</v>
      </c>
      <c r="X45">
        <f>((VLOOKUP(G45,restaurantes[#All],29,FALSE)/(VLOOKUP(G45,Rest_satisfacao[#All],5,FALSE)))*100)</f>
        <v>0</v>
      </c>
      <c r="Y45">
        <f>((VLOOKUP(G45,restaurantes[#All],30,FALSE)/(VLOOKUP(G45,Rest_satisfacao[#All],5,FALSE)))*100)</f>
        <v>0</v>
      </c>
      <c r="Z45">
        <f>((VLOOKUP(G45,restaurantes[#All],31,FALSE)/(VLOOKUP(G45,Rest_satisfacao[#All],5,FALSE)))*100)</f>
        <v>0</v>
      </c>
      <c r="AA45">
        <f>((VLOOKUP(G45,restaurantes[#All],32,FALSE)/(VLOOKUP(G45,Rest_satisfacao[#All],5,FALSE)))*100)</f>
        <v>0</v>
      </c>
      <c r="AB45">
        <f>((VLOOKUP(G45,restaurantes[#All],33,FALSE)/(VLOOKUP(G45,Rest_satisfacao[#All],5,FALSE)))*100)</f>
        <v>0</v>
      </c>
      <c r="AC45">
        <f>((VLOOKUP(G45,restaurantes[#All],34,FALSE)/(VLOOKUP(G45,Rest_satisfacao[#All],5,FALSE)))*100)</f>
        <v>0</v>
      </c>
    </row>
    <row r="46" spans="1:29" x14ac:dyDescent="0.3">
      <c r="A46">
        <v>44</v>
      </c>
      <c r="B46">
        <f>Rest_satisfacao[[#This Row],[Elogios]]-Rest_satisfacao[[#This Row],[Reclamações]]</f>
        <v>-6</v>
      </c>
      <c r="C46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29</v>
      </c>
      <c r="D46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35</v>
      </c>
      <c r="E46">
        <f>Rest_satisfacao[[#This Row],[Elogios]]+Rest_satisfacao[[#This Row],[Reclamações]]</f>
        <v>64</v>
      </c>
      <c r="G46">
        <v>44</v>
      </c>
      <c r="H46">
        <f>((VLOOKUP(G46,restaurantes[#All],13,FALSE)/(VLOOKUP(G46,Rest_satisfacao[#All],5,FALSE)))*100)</f>
        <v>3.125</v>
      </c>
      <c r="I46">
        <f>((VLOOKUP(G46,restaurantes[#All],14,FALSE)/(VLOOKUP(G46,Rest_satisfacao[#All],5,FALSE)))*100)</f>
        <v>6.25</v>
      </c>
      <c r="J46">
        <f>((VLOOKUP(G46,restaurantes[#All],15,FALSE)/(VLOOKUP(G46,Rest_satisfacao[#All],5,FALSE)))*100)</f>
        <v>9.375</v>
      </c>
      <c r="K46">
        <f>((VLOOKUP(G46,restaurantes[#All],16,FALSE)/(VLOOKUP(G46,Rest_satisfacao[#All],5,FALSE)))*100)</f>
        <v>3.125</v>
      </c>
      <c r="L46">
        <f>((VLOOKUP(G46,restaurantes[#All],17,FALSE)/(VLOOKUP(G46,Rest_satisfacao[#All],5,FALSE)))*100)</f>
        <v>6.25</v>
      </c>
      <c r="M46">
        <f>((VLOOKUP(G46,restaurantes[#All],18,FALSE)/(VLOOKUP(G46,Rest_satisfacao[#All],5,FALSE)))*100)</f>
        <v>10.9375</v>
      </c>
      <c r="N46">
        <f>((VLOOKUP(G46,restaurantes[#All],19,FALSE)/(VLOOKUP(G46,Rest_satisfacao[#All],5,FALSE)))*100)</f>
        <v>6.25</v>
      </c>
      <c r="O46">
        <f>((VLOOKUP(G46,restaurantes[#All],20,FALSE)/(VLOOKUP(G46,Rest_satisfacao[#All],5,FALSE)))*100)</f>
        <v>6.25</v>
      </c>
      <c r="P46">
        <f>((VLOOKUP(G46,restaurantes[#All],21,FALSE)/(VLOOKUP(G46,Rest_satisfacao[#All],5,FALSE)))*100)</f>
        <v>10.9375</v>
      </c>
      <c r="Q46">
        <f>((VLOOKUP(G46,restaurantes[#All],22,FALSE)/(VLOOKUP(G46,Rest_satisfacao[#All],5,FALSE)))*100)</f>
        <v>10.9375</v>
      </c>
      <c r="R46">
        <f>((VLOOKUP(G46,restaurantes[#All],23,FALSE)/(VLOOKUP(G46,Rest_satisfacao[#All],5,FALSE)))*100)</f>
        <v>3.125</v>
      </c>
      <c r="S46">
        <f>((VLOOKUP(G46,restaurantes[#All],24,FALSE)/(VLOOKUP(G46,Rest_satisfacao[#All],5,FALSE)))*100)</f>
        <v>3.125</v>
      </c>
      <c r="T46">
        <f>((VLOOKUP(G46,restaurantes[#All],25,FALSE)/(VLOOKUP(G46,Rest_satisfacao[#All],5,FALSE)))*100)</f>
        <v>1.5625</v>
      </c>
      <c r="U46">
        <f>((VLOOKUP(G46,restaurantes[#All],26,FALSE)/(VLOOKUP(G46,Rest_satisfacao[#All],5,FALSE)))*100)</f>
        <v>1.5625</v>
      </c>
      <c r="V46">
        <f>((VLOOKUP(G46,restaurantes[#All],27,FALSE)/(VLOOKUP(G46,Rest_satisfacao[#All],5,FALSE)))*100)</f>
        <v>0</v>
      </c>
      <c r="W46">
        <f>((VLOOKUP(G46,restaurantes[#All],28,FALSE)/(VLOOKUP(G46,Rest_satisfacao[#All],5,FALSE)))*100)</f>
        <v>1.5625</v>
      </c>
      <c r="X46">
        <f>((VLOOKUP(G46,restaurantes[#All],29,FALSE)/(VLOOKUP(G46,Rest_satisfacao[#All],5,FALSE)))*100)</f>
        <v>3.125</v>
      </c>
      <c r="Y46">
        <f>((VLOOKUP(G46,restaurantes[#All],30,FALSE)/(VLOOKUP(G46,Rest_satisfacao[#All],5,FALSE)))*100)</f>
        <v>3.125</v>
      </c>
      <c r="Z46">
        <f>((VLOOKUP(G46,restaurantes[#All],31,FALSE)/(VLOOKUP(G46,Rest_satisfacao[#All],5,FALSE)))*100)</f>
        <v>0</v>
      </c>
      <c r="AA46">
        <f>((VLOOKUP(G46,restaurantes[#All],32,FALSE)/(VLOOKUP(G46,Rest_satisfacao[#All],5,FALSE)))*100)</f>
        <v>3.125</v>
      </c>
      <c r="AB46">
        <f>((VLOOKUP(G46,restaurantes[#All],33,FALSE)/(VLOOKUP(G46,Rest_satisfacao[#All],5,FALSE)))*100)</f>
        <v>1.5625</v>
      </c>
      <c r="AC46">
        <f>((VLOOKUP(G46,restaurantes[#All],34,FALSE)/(VLOOKUP(G46,Rest_satisfacao[#All],5,FALSE)))*100)</f>
        <v>4.6875</v>
      </c>
    </row>
    <row r="47" spans="1:29" x14ac:dyDescent="0.3">
      <c r="A47">
        <v>45</v>
      </c>
      <c r="B47">
        <f>Rest_satisfacao[[#This Row],[Elogios]]-Rest_satisfacao[[#This Row],[Reclamações]]</f>
        <v>4</v>
      </c>
      <c r="C47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61</v>
      </c>
      <c r="D47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57</v>
      </c>
      <c r="E47">
        <f>Rest_satisfacao[[#This Row],[Elogios]]+Rest_satisfacao[[#This Row],[Reclamações]]</f>
        <v>118</v>
      </c>
      <c r="G47">
        <v>45</v>
      </c>
      <c r="H47">
        <f>((VLOOKUP(G47,restaurantes[#All],13,FALSE)/(VLOOKUP(G47,Rest_satisfacao[#All],5,FALSE)))*100)</f>
        <v>4.2372881355932197</v>
      </c>
      <c r="I47">
        <f>((VLOOKUP(G47,restaurantes[#All],14,FALSE)/(VLOOKUP(G47,Rest_satisfacao[#All],5,FALSE)))*100)</f>
        <v>5.9322033898305087</v>
      </c>
      <c r="J47">
        <f>((VLOOKUP(G47,restaurantes[#All],15,FALSE)/(VLOOKUP(G47,Rest_satisfacao[#All],5,FALSE)))*100)</f>
        <v>11.864406779661017</v>
      </c>
      <c r="K47">
        <f>((VLOOKUP(G47,restaurantes[#All],16,FALSE)/(VLOOKUP(G47,Rest_satisfacao[#All],5,FALSE)))*100)</f>
        <v>6.7796610169491522</v>
      </c>
      <c r="L47">
        <f>((VLOOKUP(G47,restaurantes[#All],17,FALSE)/(VLOOKUP(G47,Rest_satisfacao[#All],5,FALSE)))*100)</f>
        <v>7.6271186440677967</v>
      </c>
      <c r="M47">
        <f>((VLOOKUP(G47,restaurantes[#All],18,FALSE)/(VLOOKUP(G47,Rest_satisfacao[#All],5,FALSE)))*100)</f>
        <v>8.4745762711864394</v>
      </c>
      <c r="N47">
        <f>((VLOOKUP(G47,restaurantes[#All],19,FALSE)/(VLOOKUP(G47,Rest_satisfacao[#All],5,FALSE)))*100)</f>
        <v>7.6271186440677967</v>
      </c>
      <c r="O47">
        <f>((VLOOKUP(G47,restaurantes[#All],20,FALSE)/(VLOOKUP(G47,Rest_satisfacao[#All],5,FALSE)))*100)</f>
        <v>5.0847457627118651</v>
      </c>
      <c r="P47">
        <f>((VLOOKUP(G47,restaurantes[#All],21,FALSE)/(VLOOKUP(G47,Rest_satisfacao[#All],5,FALSE)))*100)</f>
        <v>11.864406779661017</v>
      </c>
      <c r="Q47">
        <f>((VLOOKUP(G47,restaurantes[#All],22,FALSE)/(VLOOKUP(G47,Rest_satisfacao[#All],5,FALSE)))*100)</f>
        <v>11.864406779661017</v>
      </c>
      <c r="R47">
        <f>((VLOOKUP(G47,restaurantes[#All],23,FALSE)/(VLOOKUP(G47,Rest_satisfacao[#All],5,FALSE)))*100)</f>
        <v>2.5423728813559325</v>
      </c>
      <c r="S47">
        <f>((VLOOKUP(G47,restaurantes[#All],24,FALSE)/(VLOOKUP(G47,Rest_satisfacao[#All],5,FALSE)))*100)</f>
        <v>0.84745762711864403</v>
      </c>
      <c r="T47">
        <f>((VLOOKUP(G47,restaurantes[#All],25,FALSE)/(VLOOKUP(G47,Rest_satisfacao[#All],5,FALSE)))*100)</f>
        <v>0</v>
      </c>
      <c r="U47">
        <f>((VLOOKUP(G47,restaurantes[#All],26,FALSE)/(VLOOKUP(G47,Rest_satisfacao[#All],5,FALSE)))*100)</f>
        <v>4.2372881355932197</v>
      </c>
      <c r="V47">
        <f>((VLOOKUP(G47,restaurantes[#All],27,FALSE)/(VLOOKUP(G47,Rest_satisfacao[#All],5,FALSE)))*100)</f>
        <v>0.84745762711864403</v>
      </c>
      <c r="W47">
        <f>((VLOOKUP(G47,restaurantes[#All],28,FALSE)/(VLOOKUP(G47,Rest_satisfacao[#All],5,FALSE)))*100)</f>
        <v>0.84745762711864403</v>
      </c>
      <c r="X47">
        <f>((VLOOKUP(G47,restaurantes[#All],29,FALSE)/(VLOOKUP(G47,Rest_satisfacao[#All],5,FALSE)))*100)</f>
        <v>2.5423728813559325</v>
      </c>
      <c r="Y47">
        <f>((VLOOKUP(G47,restaurantes[#All],30,FALSE)/(VLOOKUP(G47,Rest_satisfacao[#All],5,FALSE)))*100)</f>
        <v>0.84745762711864403</v>
      </c>
      <c r="Z47">
        <f>((VLOOKUP(G47,restaurantes[#All],31,FALSE)/(VLOOKUP(G47,Rest_satisfacao[#All],5,FALSE)))*100)</f>
        <v>1.6949152542372881</v>
      </c>
      <c r="AA47">
        <f>((VLOOKUP(G47,restaurantes[#All],32,FALSE)/(VLOOKUP(G47,Rest_satisfacao[#All],5,FALSE)))*100)</f>
        <v>1.6949152542372881</v>
      </c>
      <c r="AB47">
        <f>((VLOOKUP(G47,restaurantes[#All],33,FALSE)/(VLOOKUP(G47,Rest_satisfacao[#All],5,FALSE)))*100)</f>
        <v>0.84745762711864403</v>
      </c>
      <c r="AC47">
        <f>((VLOOKUP(G47,restaurantes[#All],34,FALSE)/(VLOOKUP(G47,Rest_satisfacao[#All],5,FALSE)))*100)</f>
        <v>1.6949152542372881</v>
      </c>
    </row>
    <row r="48" spans="1:29" x14ac:dyDescent="0.3">
      <c r="A48">
        <v>46</v>
      </c>
      <c r="B48">
        <f>Rest_satisfacao[[#This Row],[Elogios]]-Rest_satisfacao[[#This Row],[Reclamações]]</f>
        <v>-11</v>
      </c>
      <c r="C48">
        <f>VLOOKUP(Rest_satisfacao[[#This Row],[IdRestaurante]],restaurantes[#All],13,FALSE) + VLOOKUP(Rest_satisfacao[[#This Row],[IdRestaurante]],restaurantes[#All],15,FALSE) + VLOOKUP(Rest_satisfacao[[#This Row],[IdRestaurante]],restaurantes[#All],17,FALSE) + VLOOKUP(Rest_satisfacao[[#This Row],[IdRestaurante]],restaurantes[#All],19,FALSE) + VLOOKUP(Rest_satisfacao[[#This Row],[IdRestaurante]],restaurantes[#All],21,FALSE) + VLOOKUP(Rest_satisfacao[[#This Row],[IdRestaurante]],restaurantes[#All],23,FALSE) + VLOOKUP(Rest_satisfacao[[#This Row],[IdRestaurante]],restaurantes[#All],25,FALSE) + VLOOKUP(Rest_satisfacao[[#This Row],[IdRestaurante]],restaurantes[#All],27,FALSE) + VLOOKUP(Rest_satisfacao[[#This Row],[IdRestaurante]],restaurantes[#All],29,FALSE) + VLOOKUP(Rest_satisfacao[[#This Row],[IdRestaurante]],restaurantes[#All],31,FALSE) + VLOOKUP(Rest_satisfacao[[#This Row],[IdRestaurante]],restaurantes[#All],33,FALSE)</f>
        <v>50</v>
      </c>
      <c r="D48">
        <f>VLOOKUP(Rest_satisfacao[[#This Row],[IdRestaurante]],restaurantes[#All],14,FALSE) + VLOOKUP(Rest_satisfacao[[#This Row],[IdRestaurante]],restaurantes[#All],16,FALSE) + VLOOKUP(Rest_satisfacao[[#This Row],[IdRestaurante]],restaurantes[#All],18,FALSE) + VLOOKUP(Rest_satisfacao[[#This Row],[IdRestaurante]],restaurantes[#All],20,FALSE) + VLOOKUP(Rest_satisfacao[[#This Row],[IdRestaurante]],restaurantes[#All],22,FALSE) + VLOOKUP(Rest_satisfacao[[#This Row],[IdRestaurante]],restaurantes[#All],24,FALSE) + VLOOKUP(Rest_satisfacao[[#This Row],[IdRestaurante]],restaurantes[#All],26,FALSE) + VLOOKUP(Rest_satisfacao[[#This Row],[IdRestaurante]],restaurantes[#All],28,FALSE) + VLOOKUP(Rest_satisfacao[[#This Row],[IdRestaurante]],restaurantes[#All],30,FALSE) + VLOOKUP(Rest_satisfacao[[#This Row],[IdRestaurante]],restaurantes[#All],32,FALSE) + VLOOKUP(Rest_satisfacao[[#This Row],[IdRestaurante]],restaurantes[#All],34,FALSE)</f>
        <v>61</v>
      </c>
      <c r="E48">
        <f>Rest_satisfacao[[#This Row],[Elogios]]+Rest_satisfacao[[#This Row],[Reclamações]]</f>
        <v>111</v>
      </c>
      <c r="G48">
        <v>46</v>
      </c>
      <c r="H48">
        <f>((VLOOKUP(G48,restaurantes[#All],13,FALSE)/(VLOOKUP(G48,Rest_satisfacao[#All],5,FALSE)))*100)</f>
        <v>0</v>
      </c>
      <c r="I48">
        <f>((VLOOKUP(G48,restaurantes[#All],14,FALSE)/(VLOOKUP(G48,Rest_satisfacao[#All],5,FALSE)))*100)</f>
        <v>13.513513513513514</v>
      </c>
      <c r="J48">
        <f>((VLOOKUP(G48,restaurantes[#All],15,FALSE)/(VLOOKUP(G48,Rest_satisfacao[#All],5,FALSE)))*100)</f>
        <v>14.414414414414415</v>
      </c>
      <c r="K48">
        <f>((VLOOKUP(G48,restaurantes[#All],16,FALSE)/(VLOOKUP(G48,Rest_satisfacao[#All],5,FALSE)))*100)</f>
        <v>7.2072072072072073</v>
      </c>
      <c r="L48">
        <f>((VLOOKUP(G48,restaurantes[#All],17,FALSE)/(VLOOKUP(G48,Rest_satisfacao[#All],5,FALSE)))*100)</f>
        <v>2.7027027027027026</v>
      </c>
      <c r="M48">
        <f>((VLOOKUP(G48,restaurantes[#All],18,FALSE)/(VLOOKUP(G48,Rest_satisfacao[#All],5,FALSE)))*100)</f>
        <v>7.2072072072072073</v>
      </c>
      <c r="N48">
        <f>((VLOOKUP(G48,restaurantes[#All],19,FALSE)/(VLOOKUP(G48,Rest_satisfacao[#All],5,FALSE)))*100)</f>
        <v>6.3063063063063058</v>
      </c>
      <c r="O48">
        <f>((VLOOKUP(G48,restaurantes[#All],20,FALSE)/(VLOOKUP(G48,Rest_satisfacao[#All],5,FALSE)))*100)</f>
        <v>11.711711711711711</v>
      </c>
      <c r="P48">
        <f>((VLOOKUP(G48,restaurantes[#All],21,FALSE)/(VLOOKUP(G48,Rest_satisfacao[#All],5,FALSE)))*100)</f>
        <v>16.216216216216218</v>
      </c>
      <c r="Q48">
        <f>((VLOOKUP(G48,restaurantes[#All],22,FALSE)/(VLOOKUP(G48,Rest_satisfacao[#All],5,FALSE)))*100)</f>
        <v>12.612612612612612</v>
      </c>
      <c r="R48">
        <f>((VLOOKUP(G48,restaurantes[#All],23,FALSE)/(VLOOKUP(G48,Rest_satisfacao[#All],5,FALSE)))*100)</f>
        <v>3.6036036036036037</v>
      </c>
      <c r="S48">
        <f>((VLOOKUP(G48,restaurantes[#All],24,FALSE)/(VLOOKUP(G48,Rest_satisfacao[#All],5,FALSE)))*100)</f>
        <v>0</v>
      </c>
      <c r="T48">
        <f>((VLOOKUP(G48,restaurantes[#All],25,FALSE)/(VLOOKUP(G48,Rest_satisfacao[#All],5,FALSE)))*100)</f>
        <v>0</v>
      </c>
      <c r="U48">
        <f>((VLOOKUP(G48,restaurantes[#All],26,FALSE)/(VLOOKUP(G48,Rest_satisfacao[#All],5,FALSE)))*100)</f>
        <v>0.90090090090090091</v>
      </c>
      <c r="V48">
        <f>((VLOOKUP(G48,restaurantes[#All],27,FALSE)/(VLOOKUP(G48,Rest_satisfacao[#All],5,FALSE)))*100)</f>
        <v>0</v>
      </c>
      <c r="W48">
        <f>((VLOOKUP(G48,restaurantes[#All],28,FALSE)/(VLOOKUP(G48,Rest_satisfacao[#All],5,FALSE)))*100)</f>
        <v>0</v>
      </c>
      <c r="X48">
        <f>((VLOOKUP(G48,restaurantes[#All],29,FALSE)/(VLOOKUP(G48,Rest_satisfacao[#All],5,FALSE)))*100)</f>
        <v>0</v>
      </c>
      <c r="Y48">
        <f>((VLOOKUP(G48,restaurantes[#All],30,FALSE)/(VLOOKUP(G48,Rest_satisfacao[#All],5,FALSE)))*100)</f>
        <v>0</v>
      </c>
      <c r="Z48">
        <f>((VLOOKUP(G48,restaurantes[#All],31,FALSE)/(VLOOKUP(G48,Rest_satisfacao[#All],5,FALSE)))*100)</f>
        <v>1.8018018018018018</v>
      </c>
      <c r="AA48">
        <f>((VLOOKUP(G48,restaurantes[#All],32,FALSE)/(VLOOKUP(G48,Rest_satisfacao[#All],5,FALSE)))*100)</f>
        <v>0.90090090090090091</v>
      </c>
      <c r="AB48">
        <f>((VLOOKUP(G48,restaurantes[#All],33,FALSE)/(VLOOKUP(G48,Rest_satisfacao[#All],5,FALSE)))*100)</f>
        <v>0</v>
      </c>
      <c r="AC48">
        <f>((VLOOKUP(G48,restaurantes[#All],34,FALSE)/(VLOOKUP(G48,Rest_satisfacao[#All],5,FALSE)))*100)</f>
        <v>0.90090090090090091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F81B-0C41-40DF-8708-CE2512570C5C}">
  <dimension ref="A2:N59"/>
  <sheetViews>
    <sheetView zoomScale="55" zoomScaleNormal="55" workbookViewId="0">
      <selection activeCell="L36" sqref="L36"/>
    </sheetView>
  </sheetViews>
  <sheetFormatPr defaultRowHeight="14.4" x14ac:dyDescent="0.3"/>
  <cols>
    <col min="1" max="1" width="24.5546875" bestFit="1" customWidth="1"/>
    <col min="2" max="2" width="37.44140625" bestFit="1" customWidth="1"/>
    <col min="3" max="3" width="33.21875" bestFit="1" customWidth="1"/>
    <col min="4" max="5" width="24.5546875" bestFit="1" customWidth="1"/>
    <col min="6" max="6" width="24.33203125" bestFit="1" customWidth="1"/>
    <col min="7" max="7" width="21.109375" bestFit="1" customWidth="1"/>
    <col min="8" max="8" width="24.5546875" bestFit="1" customWidth="1"/>
    <col min="9" max="9" width="37.109375" bestFit="1" customWidth="1"/>
    <col min="10" max="10" width="45.5546875" bestFit="1" customWidth="1"/>
    <col min="11" max="12" width="24.5546875" bestFit="1" customWidth="1"/>
    <col min="13" max="13" width="31.6640625" bestFit="1" customWidth="1"/>
    <col min="14" max="14" width="34.88671875" bestFit="1" customWidth="1"/>
    <col min="15" max="15" width="28" bestFit="1" customWidth="1"/>
    <col min="16" max="16" width="34.21875" bestFit="1" customWidth="1"/>
    <col min="17" max="17" width="23.21875" bestFit="1" customWidth="1"/>
  </cols>
  <sheetData>
    <row r="2" spans="1:13" ht="14.4" customHeight="1" x14ac:dyDescent="0.3">
      <c r="A2" s="6" t="s">
        <v>143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4.4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5" spans="1:13" x14ac:dyDescent="0.3">
      <c r="A5" s="1" t="s">
        <v>10</v>
      </c>
      <c r="B5" t="s">
        <v>70</v>
      </c>
      <c r="C5" t="s">
        <v>126</v>
      </c>
      <c r="E5" s="1" t="s">
        <v>10</v>
      </c>
      <c r="F5" t="s">
        <v>125</v>
      </c>
      <c r="H5" s="1" t="s">
        <v>10</v>
      </c>
      <c r="I5" t="s">
        <v>123</v>
      </c>
      <c r="K5" s="1" t="s">
        <v>10</v>
      </c>
      <c r="L5" t="s">
        <v>127</v>
      </c>
      <c r="M5" t="s">
        <v>128</v>
      </c>
    </row>
    <row r="6" spans="1:13" x14ac:dyDescent="0.3">
      <c r="A6" s="2" t="s">
        <v>47</v>
      </c>
      <c r="B6" s="9">
        <v>4.3</v>
      </c>
      <c r="C6" s="9">
        <v>89.5</v>
      </c>
      <c r="E6" s="2" t="s">
        <v>47</v>
      </c>
      <c r="F6" s="9">
        <v>24.5</v>
      </c>
      <c r="H6" s="2" t="s">
        <v>47</v>
      </c>
      <c r="I6" s="9">
        <v>2</v>
      </c>
      <c r="K6" s="2" t="s">
        <v>47</v>
      </c>
      <c r="L6" s="9">
        <v>0</v>
      </c>
      <c r="M6" s="9">
        <v>0.24875621890547264</v>
      </c>
    </row>
    <row r="7" spans="1:13" x14ac:dyDescent="0.3">
      <c r="A7" s="2" t="s">
        <v>37</v>
      </c>
      <c r="B7" s="9">
        <v>4.1124999999999998</v>
      </c>
      <c r="C7" s="9">
        <v>59.6875</v>
      </c>
      <c r="E7" s="2" t="s">
        <v>37</v>
      </c>
      <c r="F7" s="9">
        <v>1.25</v>
      </c>
      <c r="H7" s="2" t="s">
        <v>37</v>
      </c>
      <c r="I7" s="9">
        <v>16</v>
      </c>
      <c r="K7" s="2" t="s">
        <v>37</v>
      </c>
      <c r="L7" s="9">
        <v>0.40954898582214655</v>
      </c>
      <c r="M7" s="9">
        <v>0.19639396456256922</v>
      </c>
    </row>
    <row r="8" spans="1:13" x14ac:dyDescent="0.3">
      <c r="A8" s="2" t="s">
        <v>76</v>
      </c>
      <c r="B8" s="9">
        <v>3.9</v>
      </c>
      <c r="C8" s="9">
        <v>128</v>
      </c>
      <c r="E8" s="2" t="s">
        <v>76</v>
      </c>
      <c r="F8" s="9">
        <v>16</v>
      </c>
      <c r="H8" s="2" t="s">
        <v>76</v>
      </c>
      <c r="I8" s="9">
        <v>1</v>
      </c>
      <c r="K8" s="2" t="s">
        <v>76</v>
      </c>
      <c r="L8" s="9">
        <v>0.3401360544217687</v>
      </c>
      <c r="M8" s="9">
        <v>0</v>
      </c>
    </row>
    <row r="9" spans="1:13" x14ac:dyDescent="0.3">
      <c r="A9" s="2" t="s">
        <v>80</v>
      </c>
      <c r="B9" s="9">
        <v>3.9</v>
      </c>
      <c r="C9" s="9">
        <v>79</v>
      </c>
      <c r="E9" s="2" t="s">
        <v>80</v>
      </c>
      <c r="F9" s="9">
        <v>8</v>
      </c>
      <c r="H9" s="2" t="s">
        <v>80</v>
      </c>
      <c r="I9" s="9">
        <v>1</v>
      </c>
      <c r="K9" s="2" t="s">
        <v>80</v>
      </c>
      <c r="L9" s="9">
        <v>0</v>
      </c>
      <c r="M9" s="9">
        <v>0.35971223021582738</v>
      </c>
    </row>
    <row r="10" spans="1:13" x14ac:dyDescent="0.3">
      <c r="A10" s="2" t="s">
        <v>100</v>
      </c>
      <c r="B10" s="9">
        <v>4.5999999999999996</v>
      </c>
      <c r="C10" s="9">
        <v>37</v>
      </c>
      <c r="E10" s="2" t="s">
        <v>100</v>
      </c>
      <c r="F10" s="9">
        <v>4</v>
      </c>
      <c r="H10" s="2" t="s">
        <v>100</v>
      </c>
      <c r="I10" s="9">
        <v>1</v>
      </c>
      <c r="K10" s="2" t="s">
        <v>100</v>
      </c>
      <c r="L10" s="9">
        <v>0</v>
      </c>
      <c r="M10" s="9">
        <v>0</v>
      </c>
    </row>
    <row r="11" spans="1:13" x14ac:dyDescent="0.3">
      <c r="A11" s="2" t="s">
        <v>45</v>
      </c>
      <c r="B11" s="9">
        <v>4</v>
      </c>
      <c r="C11" s="9">
        <v>57.833333333333336</v>
      </c>
      <c r="E11" s="2" t="s">
        <v>45</v>
      </c>
      <c r="F11" s="9">
        <v>9.3333333333333339</v>
      </c>
      <c r="H11" s="2" t="s">
        <v>45</v>
      </c>
      <c r="I11" s="9">
        <v>12</v>
      </c>
      <c r="K11" s="2" t="s">
        <v>45</v>
      </c>
      <c r="L11" s="9">
        <v>0.52328319605018636</v>
      </c>
      <c r="M11" s="9">
        <v>0.7894078560122253</v>
      </c>
    </row>
    <row r="12" spans="1:13" x14ac:dyDescent="0.3">
      <c r="A12" s="2" t="s">
        <v>69</v>
      </c>
      <c r="B12" s="9">
        <v>4.0999999999999996</v>
      </c>
      <c r="C12" s="9">
        <v>44</v>
      </c>
      <c r="E12" s="2" t="s">
        <v>69</v>
      </c>
      <c r="F12" s="9">
        <v>3</v>
      </c>
      <c r="H12" s="2" t="s">
        <v>69</v>
      </c>
      <c r="I12" s="9">
        <v>1</v>
      </c>
      <c r="K12" s="2" t="s">
        <v>69</v>
      </c>
      <c r="L12" s="9">
        <v>0</v>
      </c>
      <c r="M12" s="9">
        <v>0</v>
      </c>
    </row>
    <row r="13" spans="1:13" x14ac:dyDescent="0.3">
      <c r="A13" s="2" t="s">
        <v>75</v>
      </c>
      <c r="B13" s="9">
        <v>4.2</v>
      </c>
      <c r="C13" s="9">
        <v>157</v>
      </c>
      <c r="E13" s="2" t="s">
        <v>75</v>
      </c>
      <c r="F13" s="9">
        <v>46</v>
      </c>
      <c r="H13" s="2" t="s">
        <v>75</v>
      </c>
      <c r="I13" s="9">
        <v>1</v>
      </c>
      <c r="K13" s="2" t="s">
        <v>75</v>
      </c>
      <c r="L13" s="9">
        <v>0</v>
      </c>
      <c r="M13" s="9">
        <v>0.68027210884353739</v>
      </c>
    </row>
    <row r="14" spans="1:13" x14ac:dyDescent="0.3">
      <c r="A14" s="2" t="s">
        <v>102</v>
      </c>
      <c r="B14" s="9">
        <v>4.7</v>
      </c>
      <c r="C14" s="9">
        <v>36</v>
      </c>
      <c r="E14" s="2" t="s">
        <v>102</v>
      </c>
      <c r="F14" s="9">
        <v>-9</v>
      </c>
      <c r="H14" s="2" t="s">
        <v>102</v>
      </c>
      <c r="I14" s="9">
        <v>1</v>
      </c>
      <c r="K14" s="2" t="s">
        <v>102</v>
      </c>
      <c r="L14" s="9">
        <v>0</v>
      </c>
      <c r="M14" s="9">
        <v>0</v>
      </c>
    </row>
    <row r="15" spans="1:13" x14ac:dyDescent="0.3">
      <c r="A15" s="2" t="s">
        <v>56</v>
      </c>
      <c r="B15" s="9">
        <v>4.1375000000000002</v>
      </c>
      <c r="C15" s="9">
        <v>43.25</v>
      </c>
      <c r="E15" s="2" t="s">
        <v>56</v>
      </c>
      <c r="F15" s="9">
        <v>5.375</v>
      </c>
      <c r="H15" s="2" t="s">
        <v>56</v>
      </c>
      <c r="I15" s="9">
        <v>8</v>
      </c>
      <c r="K15" s="2" t="s">
        <v>56</v>
      </c>
      <c r="L15" s="9">
        <v>0.55335076232198099</v>
      </c>
      <c r="M15" s="9">
        <v>0.40099431595145002</v>
      </c>
    </row>
    <row r="16" spans="1:13" x14ac:dyDescent="0.3">
      <c r="A16" s="2" t="s">
        <v>120</v>
      </c>
      <c r="B16" s="9">
        <v>4.2</v>
      </c>
      <c r="C16" s="9">
        <v>30</v>
      </c>
      <c r="E16" s="2" t="s">
        <v>120</v>
      </c>
      <c r="F16" s="9">
        <v>4</v>
      </c>
      <c r="H16" s="2" t="s">
        <v>120</v>
      </c>
      <c r="I16" s="9">
        <v>1</v>
      </c>
      <c r="K16" s="2" t="s">
        <v>120</v>
      </c>
      <c r="L16" s="9">
        <v>0.84745762711864403</v>
      </c>
      <c r="M16" s="9">
        <v>0.84745762711864403</v>
      </c>
    </row>
    <row r="17" spans="1:13" x14ac:dyDescent="0.3">
      <c r="A17" s="2" t="s">
        <v>40</v>
      </c>
      <c r="B17" s="9">
        <v>4.2</v>
      </c>
      <c r="C17" s="9">
        <v>77.333333333333329</v>
      </c>
      <c r="E17" s="2" t="s">
        <v>40</v>
      </c>
      <c r="F17" s="9">
        <v>33</v>
      </c>
      <c r="H17" s="2" t="s">
        <v>40</v>
      </c>
      <c r="I17" s="9">
        <v>3</v>
      </c>
      <c r="K17" s="2" t="s">
        <v>40</v>
      </c>
      <c r="L17" s="9">
        <v>0</v>
      </c>
      <c r="M17" s="9">
        <v>0.28169014084507044</v>
      </c>
    </row>
    <row r="18" spans="1:13" x14ac:dyDescent="0.3">
      <c r="A18" s="2" t="s">
        <v>11</v>
      </c>
      <c r="B18" s="9">
        <v>4.1187499999999995</v>
      </c>
      <c r="C18" s="9">
        <v>60.770833333333336</v>
      </c>
      <c r="E18" s="2" t="s">
        <v>11</v>
      </c>
      <c r="F18" s="9">
        <v>7.7021276595744679</v>
      </c>
      <c r="H18" s="2" t="s">
        <v>11</v>
      </c>
      <c r="I18" s="9">
        <v>48</v>
      </c>
      <c r="K18" s="2" t="s">
        <v>11</v>
      </c>
      <c r="L18" s="9">
        <v>0.39248046608240084</v>
      </c>
      <c r="M18" s="9">
        <v>0.3993933386901809</v>
      </c>
    </row>
    <row r="20" spans="1:13" ht="14.4" customHeight="1" x14ac:dyDescent="0.3">
      <c r="A20" s="6" t="s">
        <v>142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4.4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3" spans="1:13" x14ac:dyDescent="0.3">
      <c r="A23" s="1" t="s">
        <v>10</v>
      </c>
      <c r="B23" t="s">
        <v>70</v>
      </c>
      <c r="D23" s="1" t="s">
        <v>10</v>
      </c>
      <c r="E23" t="s">
        <v>131</v>
      </c>
      <c r="F23" t="s">
        <v>132</v>
      </c>
      <c r="H23" s="1" t="s">
        <v>10</v>
      </c>
      <c r="I23" t="s">
        <v>123</v>
      </c>
      <c r="K23" s="1" t="s">
        <v>10</v>
      </c>
      <c r="L23" t="s">
        <v>129</v>
      </c>
      <c r="M23" t="s">
        <v>130</v>
      </c>
    </row>
    <row r="24" spans="1:13" x14ac:dyDescent="0.3">
      <c r="A24" s="2">
        <v>3</v>
      </c>
      <c r="B24" s="9">
        <v>4.0884615384615381</v>
      </c>
      <c r="D24" s="2">
        <v>2</v>
      </c>
      <c r="E24" s="9">
        <v>0.58139534883720934</v>
      </c>
      <c r="F24" s="9">
        <v>1.1661906704746361</v>
      </c>
      <c r="H24" s="2">
        <v>2</v>
      </c>
      <c r="I24" s="9">
        <v>3</v>
      </c>
      <c r="K24" s="2">
        <v>2</v>
      </c>
      <c r="L24" s="9">
        <v>0.8168514091139607</v>
      </c>
      <c r="M24" s="9">
        <v>0.50532492936318185</v>
      </c>
    </row>
    <row r="25" spans="1:13" x14ac:dyDescent="0.3">
      <c r="A25" s="2">
        <v>4</v>
      </c>
      <c r="B25" s="9">
        <v>4.1083333333333334</v>
      </c>
      <c r="D25" s="2">
        <v>3</v>
      </c>
      <c r="E25" s="9">
        <v>1.4457196700792863</v>
      </c>
      <c r="F25" s="9">
        <v>1.7087430080814106</v>
      </c>
      <c r="H25" s="2">
        <v>3</v>
      </c>
      <c r="I25" s="9">
        <v>26</v>
      </c>
      <c r="K25" s="2">
        <v>3</v>
      </c>
      <c r="L25" s="9">
        <v>1.738486251898705</v>
      </c>
      <c r="M25" s="9">
        <v>0.68202550380240179</v>
      </c>
    </row>
    <row r="26" spans="1:13" x14ac:dyDescent="0.3">
      <c r="A26" s="2">
        <v>2</v>
      </c>
      <c r="B26" s="9">
        <v>4.5333333333333332</v>
      </c>
      <c r="D26" s="2">
        <v>4</v>
      </c>
      <c r="E26" s="9">
        <v>2.6735982928400692</v>
      </c>
      <c r="F26" s="9">
        <v>1.494018066861257</v>
      </c>
      <c r="H26" s="2">
        <v>4</v>
      </c>
      <c r="I26" s="9">
        <v>12</v>
      </c>
      <c r="K26" s="2">
        <v>4</v>
      </c>
      <c r="L26" s="9">
        <v>2.7703804433784245</v>
      </c>
      <c r="M26" s="9">
        <v>0.81861249397209024</v>
      </c>
    </row>
    <row r="27" spans="1:13" x14ac:dyDescent="0.3">
      <c r="A27" s="2">
        <v>5</v>
      </c>
      <c r="B27" s="9">
        <v>4.0714285714285712</v>
      </c>
      <c r="D27" s="2">
        <v>5</v>
      </c>
      <c r="E27" s="9">
        <v>3.0270030416838751</v>
      </c>
      <c r="F27" s="9">
        <v>2.6341178593255994</v>
      </c>
      <c r="H27" s="2">
        <v>5</v>
      </c>
      <c r="I27" s="9">
        <v>7</v>
      </c>
      <c r="K27" s="2">
        <v>5</v>
      </c>
      <c r="L27" s="9">
        <v>2.9150040286928385</v>
      </c>
      <c r="M27" s="9">
        <v>1.1138080374165089</v>
      </c>
    </row>
    <row r="28" spans="1:13" x14ac:dyDescent="0.3">
      <c r="A28" s="2" t="s">
        <v>11</v>
      </c>
      <c r="B28" s="9">
        <v>4.1187499999999995</v>
      </c>
      <c r="D28" s="2" t="s">
        <v>11</v>
      </c>
      <c r="E28" s="9">
        <v>1.9134361698212965</v>
      </c>
      <c r="F28" s="9">
        <v>1.7616790206870983</v>
      </c>
      <c r="H28" s="2" t="s">
        <v>11</v>
      </c>
      <c r="I28" s="9">
        <v>48</v>
      </c>
      <c r="K28" s="2" t="s">
        <v>11</v>
      </c>
      <c r="L28" s="9">
        <v>2.0963916990366114</v>
      </c>
      <c r="M28" s="9">
        <v>0.76702194856511796</v>
      </c>
    </row>
    <row r="30" spans="1:13" x14ac:dyDescent="0.3">
      <c r="A30" s="6" t="s">
        <v>145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3" spans="1:14" x14ac:dyDescent="0.3">
      <c r="A33" s="1" t="s">
        <v>10</v>
      </c>
      <c r="B33" t="s">
        <v>134</v>
      </c>
      <c r="C33" t="s">
        <v>135</v>
      </c>
      <c r="E33" s="1" t="s">
        <v>10</v>
      </c>
      <c r="F33" t="s">
        <v>125</v>
      </c>
      <c r="H33" s="1" t="s">
        <v>10</v>
      </c>
      <c r="I33" t="s">
        <v>136</v>
      </c>
      <c r="J33" t="s">
        <v>137</v>
      </c>
      <c r="L33" s="1" t="s">
        <v>10</v>
      </c>
      <c r="M33" t="s">
        <v>138</v>
      </c>
      <c r="N33" t="s">
        <v>139</v>
      </c>
    </row>
    <row r="34" spans="1:14" x14ac:dyDescent="0.3">
      <c r="A34" s="2" t="s">
        <v>82</v>
      </c>
      <c r="B34" s="9">
        <v>14.5985401459854</v>
      </c>
      <c r="C34" s="9">
        <v>2.1897810218978102</v>
      </c>
      <c r="E34" s="2" t="s">
        <v>82</v>
      </c>
      <c r="F34" s="9">
        <v>-10</v>
      </c>
      <c r="H34" s="2" t="s">
        <v>82</v>
      </c>
      <c r="I34" s="9">
        <v>14.963503649635038</v>
      </c>
      <c r="J34" s="9">
        <v>13.138686131386862</v>
      </c>
      <c r="L34" s="2" t="s">
        <v>82</v>
      </c>
      <c r="M34" s="9">
        <v>3.6496350364963499</v>
      </c>
      <c r="N34" s="9">
        <v>14.963503649635038</v>
      </c>
    </row>
    <row r="35" spans="1:14" x14ac:dyDescent="0.3">
      <c r="A35" s="2" t="s">
        <v>63</v>
      </c>
      <c r="B35" s="9">
        <v>15.18640350877193</v>
      </c>
      <c r="C35" s="9">
        <v>3.9336622807017543</v>
      </c>
      <c r="E35" s="2" t="s">
        <v>63</v>
      </c>
      <c r="F35" s="9">
        <v>-5.5</v>
      </c>
      <c r="H35" s="2" t="s">
        <v>63</v>
      </c>
      <c r="I35" s="9">
        <v>14.925986842105264</v>
      </c>
      <c r="J35" s="9">
        <v>12.129934210526315</v>
      </c>
      <c r="L35" s="2" t="s">
        <v>63</v>
      </c>
      <c r="M35" s="9">
        <v>6.0169956140350873</v>
      </c>
      <c r="N35" s="9">
        <v>8.5526315789473664</v>
      </c>
    </row>
    <row r="36" spans="1:14" x14ac:dyDescent="0.3">
      <c r="A36" s="2" t="s">
        <v>87</v>
      </c>
      <c r="B36" s="9">
        <v>15.033294163728947</v>
      </c>
      <c r="C36" s="9">
        <v>5.777516647081864</v>
      </c>
      <c r="E36" s="2" t="s">
        <v>87</v>
      </c>
      <c r="F36" s="9">
        <v>-4</v>
      </c>
      <c r="H36" s="2" t="s">
        <v>87</v>
      </c>
      <c r="I36" s="9">
        <v>15.064629847238542</v>
      </c>
      <c r="J36" s="9">
        <v>12.393262828045437</v>
      </c>
      <c r="L36" s="2" t="s">
        <v>87</v>
      </c>
      <c r="M36" s="9">
        <v>3.0904817861339602</v>
      </c>
      <c r="N36" s="9">
        <v>9.6905601253427349</v>
      </c>
    </row>
    <row r="37" spans="1:14" x14ac:dyDescent="0.3">
      <c r="A37" s="2" t="s">
        <v>84</v>
      </c>
      <c r="B37" s="9">
        <v>12.602739726027398</v>
      </c>
      <c r="C37" s="9">
        <v>3.6415525114155249</v>
      </c>
      <c r="E37" s="2" t="s">
        <v>84</v>
      </c>
      <c r="F37" s="9">
        <v>11.5</v>
      </c>
      <c r="H37" s="2" t="s">
        <v>84</v>
      </c>
      <c r="I37" s="9">
        <v>13.43607305936073</v>
      </c>
      <c r="J37" s="9">
        <v>12.751141552511415</v>
      </c>
      <c r="L37" s="2" t="s">
        <v>84</v>
      </c>
      <c r="M37" s="9">
        <v>6.2214611872146115</v>
      </c>
      <c r="N37" s="9">
        <v>11.461187214611872</v>
      </c>
    </row>
    <row r="38" spans="1:14" x14ac:dyDescent="0.3">
      <c r="A38" s="2" t="s">
        <v>44</v>
      </c>
      <c r="B38" s="9">
        <v>13.611111111111111</v>
      </c>
      <c r="C38" s="9">
        <v>4.4444444444444446</v>
      </c>
      <c r="E38" s="2" t="s">
        <v>44</v>
      </c>
      <c r="F38" s="9">
        <v>64</v>
      </c>
      <c r="H38" s="2" t="s">
        <v>44</v>
      </c>
      <c r="I38" s="9">
        <v>13.888888888888889</v>
      </c>
      <c r="J38" s="9">
        <v>11.111111111111111</v>
      </c>
      <c r="L38" s="2" t="s">
        <v>44</v>
      </c>
      <c r="M38" s="9">
        <v>8.3333333333333321</v>
      </c>
      <c r="N38" s="9">
        <v>9.7222222222222232</v>
      </c>
    </row>
    <row r="39" spans="1:14" x14ac:dyDescent="0.3">
      <c r="A39" s="2" t="s">
        <v>39</v>
      </c>
      <c r="B39" s="9">
        <v>14.776158313056921</v>
      </c>
      <c r="C39" s="9">
        <v>4.3296661706659831</v>
      </c>
      <c r="E39" s="2" t="s">
        <v>39</v>
      </c>
      <c r="F39" s="9">
        <v>17</v>
      </c>
      <c r="H39" s="2" t="s">
        <v>39</v>
      </c>
      <c r="I39" s="9">
        <v>14.709206581440219</v>
      </c>
      <c r="J39" s="9">
        <v>13.572575504618911</v>
      </c>
      <c r="L39" s="2" t="s">
        <v>39</v>
      </c>
      <c r="M39" s="9">
        <v>6.7999695747513957</v>
      </c>
      <c r="N39" s="9">
        <v>9.3055443629959207</v>
      </c>
    </row>
    <row r="40" spans="1:14" x14ac:dyDescent="0.3">
      <c r="A40" s="2" t="s">
        <v>112</v>
      </c>
      <c r="B40" s="9">
        <v>14.035087719298245</v>
      </c>
      <c r="C40" s="9">
        <v>1.7543859649122806</v>
      </c>
      <c r="E40" s="2" t="s">
        <v>112</v>
      </c>
      <c r="F40" s="9">
        <v>8</v>
      </c>
      <c r="H40" s="2" t="s">
        <v>112</v>
      </c>
      <c r="I40" s="9">
        <v>15.789473684210526</v>
      </c>
      <c r="J40" s="9">
        <v>13.157894736842104</v>
      </c>
      <c r="L40" s="2" t="s">
        <v>112</v>
      </c>
      <c r="M40" s="9">
        <v>7.8947368421052628</v>
      </c>
      <c r="N40" s="9">
        <v>8.7719298245614024</v>
      </c>
    </row>
    <row r="41" spans="1:14" x14ac:dyDescent="0.3">
      <c r="A41" s="2" t="s">
        <v>108</v>
      </c>
      <c r="B41" s="9">
        <v>11.538461538461538</v>
      </c>
      <c r="C41" s="9">
        <v>0</v>
      </c>
      <c r="E41" s="2" t="s">
        <v>108</v>
      </c>
      <c r="F41" s="9">
        <v>0</v>
      </c>
      <c r="H41" s="2" t="s">
        <v>108</v>
      </c>
      <c r="I41" s="9">
        <v>13.461538461538462</v>
      </c>
      <c r="J41" s="9">
        <v>11.538461538461538</v>
      </c>
      <c r="L41" s="2" t="s">
        <v>108</v>
      </c>
      <c r="M41" s="9">
        <v>0</v>
      </c>
      <c r="N41" s="9">
        <v>9.6153846153846168</v>
      </c>
    </row>
    <row r="42" spans="1:14" x14ac:dyDescent="0.3">
      <c r="A42" s="2" t="s">
        <v>85</v>
      </c>
      <c r="B42" s="9">
        <v>17.932196669310073</v>
      </c>
      <c r="C42" s="9">
        <v>5.4619349722442507</v>
      </c>
      <c r="E42" s="2" t="s">
        <v>85</v>
      </c>
      <c r="F42" s="9">
        <v>11.5</v>
      </c>
      <c r="H42" s="2" t="s">
        <v>85</v>
      </c>
      <c r="I42" s="9">
        <v>14.908802537668517</v>
      </c>
      <c r="J42" s="9">
        <v>11.746629659000792</v>
      </c>
      <c r="L42" s="2" t="s">
        <v>85</v>
      </c>
      <c r="M42" s="9">
        <v>3.5388580491673274</v>
      </c>
      <c r="N42" s="9">
        <v>6.4234734337827124</v>
      </c>
    </row>
    <row r="43" spans="1:14" x14ac:dyDescent="0.3">
      <c r="A43" s="2" t="s">
        <v>74</v>
      </c>
      <c r="B43" s="9">
        <v>11.324529811924769</v>
      </c>
      <c r="C43" s="9">
        <v>0.51020408163265307</v>
      </c>
      <c r="E43" s="2" t="s">
        <v>74</v>
      </c>
      <c r="F43" s="9">
        <v>24.5</v>
      </c>
      <c r="H43" s="2" t="s">
        <v>74</v>
      </c>
      <c r="I43" s="9">
        <v>11.364545818327333</v>
      </c>
      <c r="J43" s="9">
        <v>9.7038815526210485</v>
      </c>
      <c r="L43" s="2" t="s">
        <v>74</v>
      </c>
      <c r="M43" s="9">
        <v>6.0024009603841533</v>
      </c>
      <c r="N43" s="9">
        <v>8.8135254101640665</v>
      </c>
    </row>
    <row r="44" spans="1:14" x14ac:dyDescent="0.3">
      <c r="A44" s="2" t="s">
        <v>94</v>
      </c>
      <c r="B44" s="9">
        <v>13.23529411764706</v>
      </c>
      <c r="C44" s="9">
        <v>5.1470588235294112</v>
      </c>
      <c r="E44" s="2" t="s">
        <v>94</v>
      </c>
      <c r="F44" s="9">
        <v>2</v>
      </c>
      <c r="H44" s="2" t="s">
        <v>94</v>
      </c>
      <c r="I44" s="9">
        <v>13.23529411764706</v>
      </c>
      <c r="J44" s="9">
        <v>10.294117647058822</v>
      </c>
      <c r="L44" s="2" t="s">
        <v>94</v>
      </c>
      <c r="M44" s="9">
        <v>6.6176470588235299</v>
      </c>
      <c r="N44" s="9">
        <v>10.294117647058822</v>
      </c>
    </row>
    <row r="45" spans="1:14" x14ac:dyDescent="0.3">
      <c r="A45" s="2" t="s">
        <v>81</v>
      </c>
      <c r="B45" s="9">
        <v>14.561553232344785</v>
      </c>
      <c r="C45" s="9">
        <v>4.8453168337956054</v>
      </c>
      <c r="E45" s="2" t="s">
        <v>81</v>
      </c>
      <c r="F45" s="9">
        <v>9</v>
      </c>
      <c r="H45" s="2" t="s">
        <v>81</v>
      </c>
      <c r="I45" s="9">
        <v>14.090036270535524</v>
      </c>
      <c r="J45" s="9">
        <v>14.5487518668658</v>
      </c>
      <c r="L45" s="2" t="s">
        <v>81</v>
      </c>
      <c r="M45" s="9">
        <v>8.3272882440793694</v>
      </c>
      <c r="N45" s="9">
        <v>10.853424365265628</v>
      </c>
    </row>
    <row r="46" spans="1:14" x14ac:dyDescent="0.3">
      <c r="A46" s="2" t="s">
        <v>114</v>
      </c>
      <c r="B46" s="9">
        <v>9.6153846153846168</v>
      </c>
      <c r="C46" s="9">
        <v>1.9230769230769231</v>
      </c>
      <c r="E46" s="2" t="s">
        <v>114</v>
      </c>
      <c r="F46" s="9">
        <v>-4</v>
      </c>
      <c r="H46" s="2" t="s">
        <v>114</v>
      </c>
      <c r="I46" s="9">
        <v>9.6153846153846168</v>
      </c>
      <c r="J46" s="9">
        <v>7.6923076923076925</v>
      </c>
      <c r="L46" s="2" t="s">
        <v>114</v>
      </c>
      <c r="M46" s="9">
        <v>3.8461538461538463</v>
      </c>
      <c r="N46" s="9">
        <v>9.6153846153846168</v>
      </c>
    </row>
    <row r="47" spans="1:14" x14ac:dyDescent="0.3">
      <c r="A47" s="2" t="s">
        <v>83</v>
      </c>
      <c r="B47" s="9">
        <v>14.979757085020243</v>
      </c>
      <c r="C47" s="9">
        <v>5.2631578947368416</v>
      </c>
      <c r="E47" s="2" t="s">
        <v>83</v>
      </c>
      <c r="F47" s="9">
        <v>5</v>
      </c>
      <c r="H47" s="2" t="s">
        <v>83</v>
      </c>
      <c r="I47" s="9">
        <v>14.17004048582996</v>
      </c>
      <c r="J47" s="9">
        <v>12.145748987854251</v>
      </c>
      <c r="L47" s="2" t="s">
        <v>83</v>
      </c>
      <c r="M47" s="9">
        <v>7.6923076923076925</v>
      </c>
      <c r="N47" s="9">
        <v>8.9068825910931171</v>
      </c>
    </row>
    <row r="48" spans="1:14" x14ac:dyDescent="0.3">
      <c r="A48" s="2" t="s">
        <v>116</v>
      </c>
      <c r="B48" s="9">
        <v>6.8181818181818175</v>
      </c>
      <c r="C48" s="9">
        <v>0</v>
      </c>
      <c r="E48" s="2" t="s">
        <v>116</v>
      </c>
      <c r="F48" s="9">
        <v>6</v>
      </c>
      <c r="H48" s="2" t="s">
        <v>116</v>
      </c>
      <c r="I48" s="9">
        <v>6.8181818181818175</v>
      </c>
      <c r="J48" s="9">
        <v>4.5454545454545459</v>
      </c>
      <c r="L48" s="2" t="s">
        <v>116</v>
      </c>
      <c r="M48" s="9">
        <v>2.2727272727272729</v>
      </c>
      <c r="N48" s="9">
        <v>6.8181818181818175</v>
      </c>
    </row>
    <row r="49" spans="1:14" x14ac:dyDescent="0.3">
      <c r="A49" s="2" t="s">
        <v>104</v>
      </c>
      <c r="B49" s="9">
        <v>10.333994708994709</v>
      </c>
      <c r="C49" s="9">
        <v>3.2242063492063493</v>
      </c>
      <c r="E49" s="2" t="s">
        <v>104</v>
      </c>
      <c r="F49" s="9">
        <v>0.33333333333333331</v>
      </c>
      <c r="H49" s="2" t="s">
        <v>104</v>
      </c>
      <c r="I49" s="9">
        <v>10.325727513227513</v>
      </c>
      <c r="J49" s="9">
        <v>9.2013888888888875</v>
      </c>
      <c r="L49" s="2" t="s">
        <v>104</v>
      </c>
      <c r="M49" s="9">
        <v>7.5727513227513228</v>
      </c>
      <c r="N49" s="9">
        <v>10.391865079365079</v>
      </c>
    </row>
    <row r="50" spans="1:14" x14ac:dyDescent="0.3">
      <c r="A50" s="2" t="s">
        <v>58</v>
      </c>
      <c r="B50" s="9">
        <v>12.323943661971832</v>
      </c>
      <c r="C50" s="9">
        <v>3.873239436619718</v>
      </c>
      <c r="E50" s="2" t="s">
        <v>58</v>
      </c>
      <c r="F50" s="9">
        <v>16</v>
      </c>
      <c r="H50" s="2" t="s">
        <v>58</v>
      </c>
      <c r="I50" s="9">
        <v>11.267605633802818</v>
      </c>
      <c r="J50" s="9">
        <v>6.6901408450704221</v>
      </c>
      <c r="L50" s="2" t="s">
        <v>58</v>
      </c>
      <c r="M50" s="9">
        <v>5.6338028169014089</v>
      </c>
      <c r="N50" s="9">
        <v>9.1549295774647899</v>
      </c>
    </row>
    <row r="51" spans="1:14" x14ac:dyDescent="0.3">
      <c r="A51" s="2" t="s">
        <v>77</v>
      </c>
      <c r="B51" s="9">
        <v>9.8666666666666671</v>
      </c>
      <c r="C51" s="9">
        <v>2.9333333333333331</v>
      </c>
      <c r="E51" s="2" t="s">
        <v>77</v>
      </c>
      <c r="F51" s="9">
        <v>19</v>
      </c>
      <c r="H51" s="2" t="s">
        <v>77</v>
      </c>
      <c r="I51" s="9">
        <v>11.466666666666667</v>
      </c>
      <c r="J51" s="9">
        <v>10.666666666666668</v>
      </c>
      <c r="L51" s="2" t="s">
        <v>77</v>
      </c>
      <c r="M51" s="9">
        <v>5.8666666666666663</v>
      </c>
      <c r="N51" s="9">
        <v>10.4</v>
      </c>
    </row>
    <row r="52" spans="1:14" x14ac:dyDescent="0.3">
      <c r="A52" s="2" t="s">
        <v>90</v>
      </c>
      <c r="B52" s="9">
        <v>15.337423312883436</v>
      </c>
      <c r="C52" s="9">
        <v>7.3619631901840492</v>
      </c>
      <c r="E52" s="2" t="s">
        <v>90</v>
      </c>
      <c r="F52" s="9">
        <v>11</v>
      </c>
      <c r="H52" s="2" t="s">
        <v>90</v>
      </c>
      <c r="I52" s="9">
        <v>14.723926380368098</v>
      </c>
      <c r="J52" s="9">
        <v>12.269938650306749</v>
      </c>
      <c r="L52" s="2" t="s">
        <v>90</v>
      </c>
      <c r="M52" s="9">
        <v>6.7484662576687118</v>
      </c>
      <c r="N52" s="9">
        <v>6.7484662576687118</v>
      </c>
    </row>
    <row r="53" spans="1:14" x14ac:dyDescent="0.3">
      <c r="A53" s="2" t="s">
        <v>79</v>
      </c>
      <c r="B53" s="9">
        <v>13.435446906035143</v>
      </c>
      <c r="C53" s="9">
        <v>4.2452253628724215</v>
      </c>
      <c r="E53" s="2" t="s">
        <v>79</v>
      </c>
      <c r="F53" s="9">
        <v>16.5</v>
      </c>
      <c r="H53" s="2" t="s">
        <v>79</v>
      </c>
      <c r="I53" s="9">
        <v>12.951871657754012</v>
      </c>
      <c r="J53" s="9">
        <v>12.274255156608099</v>
      </c>
      <c r="L53" s="2" t="s">
        <v>79</v>
      </c>
      <c r="M53" s="9">
        <v>7.937356760886173</v>
      </c>
      <c r="N53" s="9">
        <v>11.186401833460657</v>
      </c>
    </row>
    <row r="54" spans="1:14" x14ac:dyDescent="0.3">
      <c r="A54" s="2" t="s">
        <v>98</v>
      </c>
      <c r="B54" s="9">
        <v>12.820512820512819</v>
      </c>
      <c r="C54" s="9">
        <v>6.4102564102564097</v>
      </c>
      <c r="E54" s="2" t="s">
        <v>98</v>
      </c>
      <c r="F54" s="9">
        <v>0</v>
      </c>
      <c r="H54" s="2" t="s">
        <v>98</v>
      </c>
      <c r="I54" s="9">
        <v>12.820512820512819</v>
      </c>
      <c r="J54" s="9">
        <v>10.256410256410255</v>
      </c>
      <c r="L54" s="2" t="s">
        <v>98</v>
      </c>
      <c r="M54" s="9">
        <v>7.6923076923076925</v>
      </c>
      <c r="N54" s="9">
        <v>8.9743589743589745</v>
      </c>
    </row>
    <row r="55" spans="1:14" x14ac:dyDescent="0.3">
      <c r="A55" s="2" t="s">
        <v>86</v>
      </c>
      <c r="B55" s="9">
        <v>12.612612612612612</v>
      </c>
      <c r="C55" s="9">
        <v>3.6036036036036037</v>
      </c>
      <c r="E55" s="2" t="s">
        <v>86</v>
      </c>
      <c r="F55" s="9">
        <v>-11</v>
      </c>
      <c r="H55" s="2" t="s">
        <v>86</v>
      </c>
      <c r="I55" s="9">
        <v>13.513513513513514</v>
      </c>
      <c r="J55" s="9">
        <v>12.612612612612612</v>
      </c>
      <c r="L55" s="2" t="s">
        <v>86</v>
      </c>
      <c r="M55" s="9">
        <v>2.7027027027027026</v>
      </c>
      <c r="N55" s="9">
        <v>8.1081081081081088</v>
      </c>
    </row>
    <row r="56" spans="1:14" x14ac:dyDescent="0.3">
      <c r="A56" s="2" t="s">
        <v>49</v>
      </c>
      <c r="B56" s="9">
        <v>13.138063443148189</v>
      </c>
      <c r="C56" s="9">
        <v>5.8991366448993565</v>
      </c>
      <c r="E56" s="2" t="s">
        <v>49</v>
      </c>
      <c r="F56" s="9">
        <v>6.333333333333333</v>
      </c>
      <c r="H56" s="2" t="s">
        <v>49</v>
      </c>
      <c r="I56" s="9">
        <v>12.757111062195809</v>
      </c>
      <c r="J56" s="9">
        <v>11.175581480666226</v>
      </c>
      <c r="L56" s="2" t="s">
        <v>49</v>
      </c>
      <c r="M56" s="9">
        <v>8.3114926504757012</v>
      </c>
      <c r="N56" s="9">
        <v>9.7483796805830707</v>
      </c>
    </row>
    <row r="57" spans="1:14" x14ac:dyDescent="0.3">
      <c r="A57" s="2" t="s">
        <v>106</v>
      </c>
      <c r="B57" s="9">
        <v>10.344827586206897</v>
      </c>
      <c r="C57" s="9">
        <v>5.1724137931034484</v>
      </c>
      <c r="E57" s="2" t="s">
        <v>106</v>
      </c>
      <c r="F57" s="9">
        <v>0</v>
      </c>
      <c r="H57" s="2" t="s">
        <v>106</v>
      </c>
      <c r="I57" s="9">
        <v>10.344827586206897</v>
      </c>
      <c r="J57" s="9">
        <v>8.6206896551724146</v>
      </c>
      <c r="L57" s="2" t="s">
        <v>106</v>
      </c>
      <c r="M57" s="9">
        <v>6.8965517241379306</v>
      </c>
      <c r="N57" s="9">
        <v>10.344827586206897</v>
      </c>
    </row>
    <row r="58" spans="1:14" x14ac:dyDescent="0.3">
      <c r="A58" s="2" t="s">
        <v>51</v>
      </c>
      <c r="B58" s="9">
        <v>13.43047853762938</v>
      </c>
      <c r="C58" s="9">
        <v>2.9928291169969059</v>
      </c>
      <c r="E58" s="2" t="s">
        <v>51</v>
      </c>
      <c r="F58" s="9">
        <v>-5.4</v>
      </c>
      <c r="H58" s="2" t="s">
        <v>51</v>
      </c>
      <c r="I58" s="9">
        <v>11.887285920688829</v>
      </c>
      <c r="J58" s="9">
        <v>9.1279452558757814</v>
      </c>
      <c r="L58" s="2" t="s">
        <v>51</v>
      </c>
      <c r="M58" s="9">
        <v>4.5736941801003841</v>
      </c>
      <c r="N58" s="9">
        <v>10.402417632595711</v>
      </c>
    </row>
    <row r="59" spans="1:14" x14ac:dyDescent="0.3">
      <c r="A59" s="2" t="s">
        <v>11</v>
      </c>
      <c r="B59" s="9">
        <v>13.354637585048119</v>
      </c>
      <c r="C59" s="9">
        <v>3.9123200883365095</v>
      </c>
      <c r="E59" s="2" t="s">
        <v>11</v>
      </c>
      <c r="F59" s="9">
        <v>7.7021276595744679</v>
      </c>
      <c r="H59" s="2" t="s">
        <v>11</v>
      </c>
      <c r="I59" s="9">
        <v>13.104720178076658</v>
      </c>
      <c r="J59" s="9">
        <v>11.301855237320625</v>
      </c>
      <c r="L59" s="2" t="s">
        <v>11</v>
      </c>
      <c r="M59" s="9">
        <v>6.022078373709105</v>
      </c>
      <c r="N59" s="9">
        <v>9.6442102714312696</v>
      </c>
    </row>
  </sheetData>
  <mergeCells count="3">
    <mergeCell ref="A30:M31"/>
    <mergeCell ref="A20:M21"/>
    <mergeCell ref="A2:M3"/>
  </mergeCells>
  <pageMargins left="0.511811024" right="0.511811024" top="0.78740157499999996" bottom="0.78740157499999996" header="0.31496062000000002" footer="0.31496062000000002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55DC-C138-43B6-89A7-077E2EBCC3F0}">
  <dimension ref="A2:X4"/>
  <sheetViews>
    <sheetView showGridLines="0" showRowColHeaders="0" zoomScale="85" zoomScaleNormal="85" workbookViewId="0">
      <selection activeCell="Y38" sqref="Y38"/>
    </sheetView>
  </sheetViews>
  <sheetFormatPr defaultColWidth="9.109375" defaultRowHeight="14.4" x14ac:dyDescent="0.3"/>
  <cols>
    <col min="1" max="24" width="9.109375" style="3" customWidth="1"/>
    <col min="25" max="16384" width="9.109375" style="3"/>
  </cols>
  <sheetData>
    <row r="2" spans="5:24" x14ac:dyDescent="0.3">
      <c r="E2" s="8" t="s">
        <v>140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5:24" x14ac:dyDescent="0.3"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5:24" x14ac:dyDescent="0.3"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</sheetData>
  <mergeCells count="1">
    <mergeCell ref="E2:X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0FC-DAF3-40E3-B8B6-EC00670FBFB5}">
  <dimension ref="E2:Y4"/>
  <sheetViews>
    <sheetView zoomScale="85" zoomScaleNormal="85" workbookViewId="0">
      <selection activeCell="O38" sqref="O38"/>
    </sheetView>
  </sheetViews>
  <sheetFormatPr defaultColWidth="9.109375" defaultRowHeight="14.4" x14ac:dyDescent="0.3"/>
  <cols>
    <col min="1" max="24" width="9.109375" style="3"/>
    <col min="25" max="25" width="3.88671875" style="3" customWidth="1"/>
    <col min="26" max="16384" width="9.109375" style="3"/>
  </cols>
  <sheetData>
    <row r="2" spans="5:25" x14ac:dyDescent="0.3">
      <c r="E2" s="8" t="s">
        <v>141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5:25" x14ac:dyDescent="0.3"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5:25" x14ac:dyDescent="0.3"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</sheetData>
  <mergeCells count="2">
    <mergeCell ref="E2:X4"/>
    <mergeCell ref="Y2:Y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315F-3D3C-4488-A4A1-236465A9433D}">
  <dimension ref="E2:Y4"/>
  <sheetViews>
    <sheetView showGridLines="0" showRowColHeaders="0" zoomScale="85" zoomScaleNormal="85" workbookViewId="0">
      <selection activeCell="AD13" sqref="AD13"/>
    </sheetView>
  </sheetViews>
  <sheetFormatPr defaultColWidth="9.109375" defaultRowHeight="14.4" x14ac:dyDescent="0.3"/>
  <cols>
    <col min="1" max="16384" width="9.109375" style="3"/>
  </cols>
  <sheetData>
    <row r="2" spans="5:25" x14ac:dyDescent="0.3">
      <c r="E2" s="8" t="s">
        <v>144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5:25" x14ac:dyDescent="0.3"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5:25" x14ac:dyDescent="0.3"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</sheetData>
  <mergeCells count="2">
    <mergeCell ref="E2:X4"/>
    <mergeCell ref="Y2:Y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e s t a u r a n t e s , R e s t _ s a t i s f a c a o , A v a l i a c o e s P r o p o r c a o , I n t e r v a l o E s t r e l a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s t a u r a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 I d R e s t a u r a n t e < / s t r i n g > < / k e y > < v a l u e > < i n t > 1 5 6 < / i n t > < / v a l u e > < / i t e m > < i t e m > < k e y > < s t r i n g > N o m e < / s t r i n g > < / k e y > < v a l u e > < i n t > 9 3 < / i n t > < / v a l u e > < / i t e m > < i t e m > < k e y > < s t r i n g > M � d i a   d e   E s t r e l a s < / s t r i n g > < / k e y > < v a l u e > < i n t > 1 9 1 < / i n t > < / v a l u e > < / i t e m > < i t e m > < k e y > < s t r i n g > Q u a n t i d a d e   d e   R e v i e w s < / s t r i n g > < / k e y > < v a l u e > < i n t > 2 4 2 < / i n t > < / v a l u e > < / i t e m > < i t e m > < k e y > < s t r i n g > F a i x a   d e   P r e � o < / s t r i n g > < / k e y > < v a l u e > < i n t > 1 6 9 < / i n t > < / v a l u e > < / i t e m > < i t e m > < k e y > < s t r i n g > C a t e g o r i a < / s t r i n g > < / k e y > < v a l u e > < i n t > 1 2 1 < / i n t > < / v a l u e > < / i t e m > < i t e m > < k e y > < s t r i n g > B a i r r o < / s t r i n g > < / k e y > < v a l u e > < i n t > 9 0 < / i n t > < / v a l u e > < / i t e m > < i t e m > < k e y > < s t r i n g > P o s s u i   R e s e r v a < / s t r i n g > < / k e y > < v a l u e > < i n t > 1 7 1 < / i n t > < / v a l u e > < / i t e m > < i t e m > < k e y > < s t r i n g > O f e r e c e   R e t i r a d a < / s t r i n g > < / k e y > < v a l u e > < i n t > 1 8 3 < / i n t > < / v a l u e > < / i t e m > < i t e m > < k e y > < s t r i n g > O f e r e c e   D e l i v e r y < / s t r i n g > < / k e y > < v a l u e > < i n t > 1 8 1 < / i n t > < / v a l u e > < / i t e m > < i t e m > < k e y > < s t r i n g > P o s s u i   M u i t a s   O p � � e s   V e g e t a r i a n a s < / s t r i n g > < / k e y > < v a l u e > < i n t > 3 4 3 < / i n t > < / v a l u e > < / i t e m > < i t e m > < k e y > < s t r i n g > P o s s u i   O p � � e s   V e g a n a s < / s t r i n g > < / k e y > < v a l u e > < i n t > 2 4 9 < / i n t > < / v a l u e > < / i t e m > < i t e m > < k e y > < s t r i n g > A g i l i d a d e   n o   S e r v i � o < / s t r i n g > < / k e y > < v a l u e > < i n t > 2 1 5 < / i n t > < / v a l u e > < / i t e m > < i t e m > < k e y > < s t r i n g > L e n t i d � o   n o   S e r v i � o < / s t r i n g > < / k e y > < v a l u e > < i n t > 2 0 8 < / i n t > < / v a l u e > < / i t e m > < i t e m > < k e y > < s t r i n g > V a r i e d a d e   d e   O p � � e s < / s t r i n g > < / k e y > < v a l u e > < i n t > 2 2 7 < / i n t > < / v a l u e > < / i t e m > < i t e m > < k e y > < s t r i n g > C a r d � p i o   L i m i t a d o < / s t r i n g > < / k e y > < v a l u e > < i n t > 1 9 2 < / i n t > < / v a l u e > < / i t e m > < i t e m > < k e y > < s t r i n g > S a b o r   A g r a d � v e l < / s t r i n g > < / k e y > < v a l u e > < i n t > 1 8 1 < / i n t > < / v a l u e > < / i t e m > < i t e m > < k e y > < s t r i n g > S a b o r   I n s a t i s f a t � r i o < / s t r i n g > < / k e y > < v a l u e > < i n t > 1 9 7 < / i n t > < / v a l u e > < / i t e m > < i t e m > < k e y > < s t r i n g > I n g r e d i e n t e s   d e   Q u a l i d a d e < / s t r i n g > < / k e y > < v a l u e > < i n t > 2 6 4 < / i n t > < / v a l u e > < / i t e m > < i t e m > < k e y > < s t r i n g > I n g r e d i e n t e s   d e   B a i x a   Q u a l i d a d e < / s t r i n g > < / k e y > < v a l u e > < i n t > 3 1 5 < / i n t > < / v a l u e > < / i t e m > < i t e m > < k e y > < s t r i n g > P r a t o s   A p r e s e n t � v e i s < / s t r i n g > < / k e y > < v a l u e > < i n t > 2 1 7 < / i n t > < / v a l u e > < / i t e m > < i t e m > < k e y > < s t r i n g > M �   A p r e s e n t a � � o   d o s   P r a t o s < / s t r i n g > < / k e y > < v a l u e > < i n t > 2 8 2 < / i n t > < / v a l u e > < / i t e m > < i t e m > < k e y > < s t r i n g > A t e n d i m e n t o   B o m < / s t r i n g > < / k e y > < v a l u e > < i n t > 1 9 2 < / i n t > < / v a l u e > < / i t e m > < i t e m > < k e y > < s t r i n g > A t e n d i m e n t o   R u i m < / s t r i n g > < / k e y > < v a l u e > < i n t > 1 9 7 < / i n t > < / v a l u e > < / i t e m > < i t e m > < k e y > < s t r i n g > A m b i e n t e   C o n f o r t � v e l < / s t r i n g > < / k e y > < v a l u e > < i n t > 2 2 1 < / i n t > < / v a l u e > < / i t e m > < i t e m > < k e y > < s t r i n g > A m b i e n t e   D e s c o n f o r t � v e l < / s t r i n g > < / k e y > < v a l u e > < i n t > 2 5 1 < / i n t > < / v a l u e > < / i t e m > < i t e m > < k e y > < s t r i n g > B o m   C u s t o - B e n e f � c i o < / s t r i n g > < / k e y > < v a l u e > < i n t > 2 1 7 < / i n t > < / v a l u e > < / i t e m > < i t e m > < k e y > < s t r i n g > P r e � o s   E l e v a d o s < / s t r i n g > < / k e y > < v a l u e > < i n t > 1 8 3 < / i n t > < / v a l u e > < / i t e m > < i t e m > < k e y > < s t r i n g > R e c o m e n d o < / s t r i n g > < / k e y > < v a l u e > < i n t > 1 4 6 < / i n t > < / v a l u e > < / i t e m > < i t e m > < k e y > < s t r i n g > N � o   R e c o m e n d o < / s t r i n g > < / k e y > < v a l u e > < i n t > 1 8 6 < / i n t > < / v a l u e > < / i t e m > < i t e m > < k e y > < s t r i n g > V o l t a r i a < / s t r i n g > < / k e y > < v a l u e > < i n t > 1 0 3 < / i n t > < / v a l u e > < / i t e m > < i t e m > < k e y > < s t r i n g > N � o   V o l t a r i a < / s t r i n g > < / k e y > < v a l u e > < i n t > 1 4 3 < / i n t > < / v a l u e > < / i t e m > < i t e m > < k e y > < s t r i n g > O u t r o s   P o s i t i v o s < / s t r i n g > < / k e y > < v a l u e > < i n t > 1 7 5 < / i n t > < / v a l u e > < / i t e m > < i t e m > < k e y > < s t r i n g > O u t r o s   N e g a t i v o s < / s t r i n g > < / k e y > < v a l u e > < i n t > 1 8 5 < / i n t > < / v a l u e > < / i t e m > < / C o l u m n W i d t h s > < C o l u m n D i s p l a y I n d e x > < i t e m > < k e y > < s t r i n g > I d R e s t a u r a n t e 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 M � d i a   d e   E s t r e l a s < / s t r i n g > < / k e y > < v a l u e > < i n t > 2 < / i n t > < / v a l u e > < / i t e m > < i t e m > < k e y > < s t r i n g > Q u a n t i d a d e   d e   R e v i e w s < / s t r i n g > < / k e y > < v a l u e > < i n t > 3 < / i n t > < / v a l u e > < / i t e m > < i t e m > < k e y > < s t r i n g > F a i x a   d e   P r e � o < / s t r i n g > < / k e y > < v a l u e > < i n t > 4 < / i n t > < / v a l u e > < / i t e m > < i t e m > < k e y > < s t r i n g > C a t e g o r i a < / s t r i n g > < / k e y > < v a l u e > < i n t > 5 < / i n t > < / v a l u e > < / i t e m > < i t e m > < k e y > < s t r i n g > B a i r r o < / s t r i n g > < / k e y > < v a l u e > < i n t > 6 < / i n t > < / v a l u e > < / i t e m > < i t e m > < k e y > < s t r i n g > P o s s u i   R e s e r v a < / s t r i n g > < / k e y > < v a l u e > < i n t > 7 < / i n t > < / v a l u e > < / i t e m > < i t e m > < k e y > < s t r i n g > O f e r e c e   R e t i r a d a < / s t r i n g > < / k e y > < v a l u e > < i n t > 8 < / i n t > < / v a l u e > < / i t e m > < i t e m > < k e y > < s t r i n g > O f e r e c e   D e l i v e r y < / s t r i n g > < / k e y > < v a l u e > < i n t > 9 < / i n t > < / v a l u e > < / i t e m > < i t e m > < k e y > < s t r i n g > P o s s u i   M u i t a s   O p � � e s   V e g e t a r i a n a s < / s t r i n g > < / k e y > < v a l u e > < i n t > 1 0 < / i n t > < / v a l u e > < / i t e m > < i t e m > < k e y > < s t r i n g > P o s s u i   O p � � e s   V e g a n a s < / s t r i n g > < / k e y > < v a l u e > < i n t > 1 1 < / i n t > < / v a l u e > < / i t e m > < i t e m > < k e y > < s t r i n g > A g i l i d a d e   n o   S e r v i � o < / s t r i n g > < / k e y > < v a l u e > < i n t > 1 2 < / i n t > < / v a l u e > < / i t e m > < i t e m > < k e y > < s t r i n g > L e n t i d � o   n o   S e r v i � o < / s t r i n g > < / k e y > < v a l u e > < i n t > 1 3 < / i n t > < / v a l u e > < / i t e m > < i t e m > < k e y > < s t r i n g > V a r i e d a d e   d e   O p � � e s < / s t r i n g > < / k e y > < v a l u e > < i n t > 1 4 < / i n t > < / v a l u e > < / i t e m > < i t e m > < k e y > < s t r i n g > C a r d � p i o   L i m i t a d o < / s t r i n g > < / k e y > < v a l u e > < i n t > 1 5 < / i n t > < / v a l u e > < / i t e m > < i t e m > < k e y > < s t r i n g > S a b o r   A g r a d � v e l < / s t r i n g > < / k e y > < v a l u e > < i n t > 1 6 < / i n t > < / v a l u e > < / i t e m > < i t e m > < k e y > < s t r i n g > S a b o r   I n s a t i s f a t � r i o < / s t r i n g > < / k e y > < v a l u e > < i n t > 1 7 < / i n t > < / v a l u e > < / i t e m > < i t e m > < k e y > < s t r i n g > I n g r e d i e n t e s   d e   Q u a l i d a d e < / s t r i n g > < / k e y > < v a l u e > < i n t > 1 8 < / i n t > < / v a l u e > < / i t e m > < i t e m > < k e y > < s t r i n g > I n g r e d i e n t e s   d e   B a i x a   Q u a l i d a d e < / s t r i n g > < / k e y > < v a l u e > < i n t > 1 9 < / i n t > < / v a l u e > < / i t e m > < i t e m > < k e y > < s t r i n g > P r a t o s   A p r e s e n t � v e i s < / s t r i n g > < / k e y > < v a l u e > < i n t > 2 0 < / i n t > < / v a l u e > < / i t e m > < i t e m > < k e y > < s t r i n g > M �   A p r e s e n t a � � o   d o s   P r a t o s < / s t r i n g > < / k e y > < v a l u e > < i n t > 2 1 < / i n t > < / v a l u e > < / i t e m > < i t e m > < k e y > < s t r i n g > A t e n d i m e n t o   B o m < / s t r i n g > < / k e y > < v a l u e > < i n t > 2 2 < / i n t > < / v a l u e > < / i t e m > < i t e m > < k e y > < s t r i n g > A t e n d i m e n t o   R u i m < / s t r i n g > < / k e y > < v a l u e > < i n t > 2 3 < / i n t > < / v a l u e > < / i t e m > < i t e m > < k e y > < s t r i n g > A m b i e n t e   C o n f o r t � v e l < / s t r i n g > < / k e y > < v a l u e > < i n t > 2 4 < / i n t > < / v a l u e > < / i t e m > < i t e m > < k e y > < s t r i n g > A m b i e n t e   D e s c o n f o r t � v e l < / s t r i n g > < / k e y > < v a l u e > < i n t > 2 5 < / i n t > < / v a l u e > < / i t e m > < i t e m > < k e y > < s t r i n g > B o m   C u s t o - B e n e f � c i o < / s t r i n g > < / k e y > < v a l u e > < i n t > 2 6 < / i n t > < / v a l u e > < / i t e m > < i t e m > < k e y > < s t r i n g > P r e � o s   E l e v a d o s < / s t r i n g > < / k e y > < v a l u e > < i n t > 2 7 < / i n t > < / v a l u e > < / i t e m > < i t e m > < k e y > < s t r i n g > R e c o m e n d o < / s t r i n g > < / k e y > < v a l u e > < i n t > 2 8 < / i n t > < / v a l u e > < / i t e m > < i t e m > < k e y > < s t r i n g > N � o   R e c o m e n d o < / s t r i n g > < / k e y > < v a l u e > < i n t > 2 9 < / i n t > < / v a l u e > < / i t e m > < i t e m > < k e y > < s t r i n g > V o l t a r i a < / s t r i n g > < / k e y > < v a l u e > < i n t > 3 0 < / i n t > < / v a l u e > < / i t e m > < i t e m > < k e y > < s t r i n g > N � o   V o l t a r i a < / s t r i n g > < / k e y > < v a l u e > < i n t > 3 1 < / i n t > < / v a l u e > < / i t e m > < i t e m > < k e y > < s t r i n g > O u t r o s   P o s i t i v o s < / s t r i n g > < / k e y > < v a l u e > < i n t > 3 2 < / i n t > < / v a l u e > < / i t e m > < i t e m > < k e y > < s t r i n g > O u t r o s   N e g a t i v o s < / s t r i n g > < / k e y > < v a l u e > < i n t > 3 3 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 r e s t a u r a n t e s 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 R e s t _ s a t i s f a c a o 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 A v a l i a c o e s P r o p o r c a o 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 I n t e r v a l o E s t r e l a s 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a f 5 4 6 c f 4 - 1 9 c c - 4 5 8 2 - b 2 d b - 5 3 8 7 a 3 b 7 1 8 1 1 "   x m l n s = " h t t p : / / s c h e m a s . m i c r o s o f t . c o m / D a t a M a s h u p " > A A A A A J g F A A B Q S w M E F A A C A A g A X a L Z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X a L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i 2 V i k d Y r 7 k g I A A G g G A A A T A B w A R m 9 y b X V s Y X M v U 2 V j d G l v b j E u b S C i G A A o o B Q A A A A A A A A A A A A A A A A A A A A A A A A A A A C F l M F u 2 k A Q h u 9 I v M P K u Y D k o q R N c 2 j E A U y i I i W E A O U S e l j s w R l p v Y N 2 1 2 6 i K A 8 T 9 R D 1 0 F P V J / C L d W x C E g m b c s G e / W b 3 n 9 8 z a y F 0 S F p M N / 9 H p 8 1 G s 2 F v p Y F I H H g G r J O p k d q B F a 2 P b U 9 0 h Q L X b A j + n R O H O R D Y r D O g M E 1 A u 9 Y 5 K u g E x Y p 2 t u U F X x b f L B i 7 u A V t c L H F y C 6 G 2 h k K B j L i 5 / f H d E K b e W 3 / Z g A K E 3 R g u p 7 v + S I g l S b a d j 8 d + + J M h x S h j r s n n w 8 P j 3 x x n Z K D q b t X 0 H 1 7 7 I x I w / e 2 v 9 F 6 4 A V y C f m z V L d k x d h Q Q h n y 0 U V B M 7 l k v I w 5 + A o y Y r 2 t s j h f 3 L y E e 0 p N Q 6 m k s V 1 n 0 v f 7 z n B N o q d Y K J f y t t 2 M q 7 E r M s l G + O x + D b Z V q 8 J / e P C G 0 e T N B q 6 Y D T o 5 7 h S J j 7 5 4 8 E a U F F H H 7 8 L B n S u D l / m v C K W I Q J x Z Z 0 B J u 5 t 4 n f K G G H F Z B T e B D O F H B X Y u 8 a 7 c a W x Y I e 0 C g X Q Q k 0 G 5 o 6 I v 0 R j a C Y / J 2 h T 5 R G 6 A 7 D V L U Y z s Z E l c r c B A W I h y y P b t Z Y p + y M D c V z E v J 1 2 m 6 K Q V V + v 8 O f / L D T u H G J x k x b r 0 p S 7 t P V + H 9 m J U G w 8 1 8 a y Y D C s 9 u o D C 6 v w n 7 c f m L A q 2 X 2 R 7 f J X j J s q f 1 k j i o h i F o r 9 2 m K l c k h G 9 m O 3 L n z J Q d c R Q W + n Q r q T L / x i s 2 G i o Y 5 5 5 h H L U W R a 3 z a b i / 6 P 9 s n X 2 J I y N 5 J E X v T U P O m c V Q r G i 3 s v 8 6 Z W R b A r b G J V z U m T v 4 j 2 + Y y I s r x P R p 2 Q / M E m x i k i W Z R l 8 v W g e V l d j 4 S s 2 A B v u J V m H C F L r 6 E M f N K z y 3 2 G V 1 5 s R s + J M Q S a j q t o m E P K 8 6 6 o v P i p 8 2 b M + J 1 U 2 f U 1 m / f J V y j c y 2 0 0 W H W Z V q l 6 I E c 9 J B f H Y b j Z Q V 9 + L p / 8 A U E s B A i 0 A F A A C A A g A X a L Z W L Z P V M m k A A A A 9 g A A A B I A A A A A A A A A A A A A A A A A A A A A A E N v b m Z p Z y 9 Q Y W N r Y W d l L n h t b F B L A Q I t A B Q A A g A I A F 2 i 2 V g P y u m r p A A A A O k A A A A T A A A A A A A A A A A A A A A A A P A A A A B b Q 2 9 u d G V u d F 9 U e X B l c 1 0 u e G 1 s U E s B A i 0 A F A A C A A g A X a L Z W K R 1 i v u S A g A A a A Y A A B M A A A A A A A A A A A A A A A A A 4 Q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C I A A A A A A A B 6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G F 1 c m F u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J i N j U y N j A t Z j E x Z C 0 0 O G I w L T k z Z j Q t M T Y 5 Z D A 1 M T Y 2 M j N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0 Y X V y Y W 5 0 Z X M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j M 6 M T g 6 N T E u M z k 4 O T g w N 1 o i I C 8 + P E V u d H J 5 I F R 5 c G U 9 I k Z p b G x D b 2 x 1 b W 5 U e X B l c y I g V m F s d W U 9 I n N B d 1 l E Q X d N R 0 J n R U J B U U V C Q X d N R E F 3 T U R B d 0 1 E Q X d N R E F 3 T U R B d 0 1 E Q X d N R E F 3 P T 0 i I C 8 + P E V u d H J 5 I F R 5 c G U 9 I k Z p b G x D b 2 x 1 b W 5 O Y W 1 l c y I g V m F s d W U 9 I n N b J n F 1 b 3 Q 7 S W R S Z X N 0 Y X V y Y W 5 0 Z S Z x d W 9 0 O y w m c X V v d D t O b 2 1 l J n F 1 b 3 Q 7 L C Z x d W 9 0 O 0 3 D q W R p Y S B k Z S B F c 3 R y Z W x h c y Z x d W 9 0 O y w m c X V v d D t R d W F u d G l k Y W R l I G R l I F J l d m l l d 3 M m c X V v d D s s J n F 1 b 3 Q 7 R m F p e G E g Z G U g U H J l w 6 d v J n F 1 b 3 Q 7 L C Z x d W 9 0 O 0 N h d G V n b 3 J p Y S Z x d W 9 0 O y w m c X V v d D t C Y W l y c m 8 m c X V v d D s s J n F 1 b 3 Q 7 U G 9 z c 3 V p I F J l c 2 V y d m E m c X V v d D s s J n F 1 b 3 Q 7 T 2 Z l c m V j Z S B S Z X R p c m F k Y S Z x d W 9 0 O y w m c X V v d D t P Z m V y Z W N l I E R l b G l 2 Z X J 5 J n F 1 b 3 Q 7 L C Z x d W 9 0 O 1 B v c 3 N 1 a S B N d W l 0 Y X M g T 3 D D p 8 O 1 Z X M g V m V n Z X R h c m l h b m F z J n F 1 b 3 Q 7 L C Z x d W 9 0 O 1 B v c 3 N 1 a S B P c M O n w 7 V l c y B W Z W d h b m F z J n F 1 b 3 Q 7 L C Z x d W 9 0 O 0 F n a W x p Z G F k Z S B u b y B T Z X J 2 a c O n b y Z x d W 9 0 O y w m c X V v d D t M Z W 5 0 a W T D o 2 8 g b m 8 g U 2 V y d m n D p 2 8 m c X V v d D s s J n F 1 b 3 Q 7 V m F y a W V k Y W R l I G R l I E 9 w w 6 f D t W V z J n F 1 b 3 Q 7 L C Z x d W 9 0 O 0 N h c m T D o X B p b y B M a W 1 p d G F k b y Z x d W 9 0 O y w m c X V v d D t T Y W J v c i B B Z 3 J h Z M O h d m V s J n F 1 b 3 Q 7 L C Z x d W 9 0 O 1 N h Y m 9 y I E l u c 2 F 0 a X N m Y X T D s 3 J p b y Z x d W 9 0 O y w m c X V v d D t J b m d y Z W R p Z W 5 0 Z X M g Z G U g U X V h b G l k Y W R l J n F 1 b 3 Q 7 L C Z x d W 9 0 O 0 l u Z 3 J l Z G l l b n R l c y B k Z S B C Y W l 4 Y S B R d W F s a W R h Z G U m c X V v d D s s J n F 1 b 3 Q 7 U H J h d G 9 z I E F w c m V z Z W 5 0 w 6 F 2 Z W l z J n F 1 b 3 Q 7 L C Z x d W 9 0 O 0 3 D o S B B c H J l c 2 V u d G H D p 8 O j b y B k b 3 M g U H J h d G 9 z J n F 1 b 3 Q 7 L C Z x d W 9 0 O 0 F 0 Z W 5 k a W 1 l b n R v I E J v b S Z x d W 9 0 O y w m c X V v d D t B d G V u Z G l t Z W 5 0 b y B S d W l t J n F 1 b 3 Q 7 L C Z x d W 9 0 O 0 F t Y m l l b n R l I E N v b m Z v c n T D o X Z l b C Z x d W 9 0 O y w m c X V v d D t B b W J p Z W 5 0 Z S B E Z X N j b 2 5 m b 3 J 0 w 6 F 2 Z W w m c X V v d D s s J n F 1 b 3 Q 7 Q m 9 t I E N 1 c 3 R v L U J l b m V m w 6 1 j a W 8 m c X V v d D s s J n F 1 b 3 Q 7 U H J l w 6 d v c y B F b G V 2 Y W R v c y Z x d W 9 0 O y w m c X V v d D t S Z W N v b W V u Z G 8 m c X V v d D s s J n F 1 b 3 Q 7 T s O j b y B S Z W N v b W V u Z G 8 m c X V v d D s s J n F 1 b 3 Q 7 V m 9 s d G F y a W E m c X V v d D s s J n F 1 b 3 Q 7 T s O j b y B W b 2 x 0 Y X J p Y S Z x d W 9 0 O y w m c X V v d D t P d X R y b 3 M g U G 9 z a X R p d m 9 z J n F 1 b 3 Q 7 L C Z x d W 9 0 O 0 9 1 d H J v c y B O Z W d h d G l 2 b 3 M m c X V v d D t d I i A v P j x F b n R y e S B U e X B l P S J G a W x s V G F y Z 2 V 0 T m F t Z U N 1 c 3 R v b W l 6 Z W Q i I F Z h b H V l P S J s M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G F 1 c m F u d G V z I C g y K S 9 B d X R v U m V t b 3 Z l Z E N v b H V t b n M x L n t J Z F J l c 3 R h d X J h b n R l L D B 9 J n F 1 b 3 Q 7 L C Z x d W 9 0 O 1 N l Y 3 R p b 2 4 x L 3 J l c 3 R h d X J h b n R l c y A o M i k v Q X V 0 b 1 J l b W 9 2 Z W R D b 2 x 1 b W 5 z M S 5 7 T m 9 t Z S w x f S Z x d W 9 0 O y w m c X V v d D t T Z W N 0 a W 9 u M S 9 y Z X N 0 Y X V y Y W 5 0 Z X M g K D I p L 0 F 1 d G 9 S Z W 1 v d m V k Q 2 9 s d W 1 u c z E u e 0 3 D q W R p Y S B k Z S B F c 3 R y Z W x h c y w y f S Z x d W 9 0 O y w m c X V v d D t T Z W N 0 a W 9 u M S 9 y Z X N 0 Y X V y Y W 5 0 Z X M g K D I p L 0 F 1 d G 9 S Z W 1 v d m V k Q 2 9 s d W 1 u c z E u e 1 F 1 Y W 5 0 a W R h Z G U g Z G U g U m V 2 a W V 3 c y w z f S Z x d W 9 0 O y w m c X V v d D t T Z W N 0 a W 9 u M S 9 y Z X N 0 Y X V y Y W 5 0 Z X M g K D I p L 0 F 1 d G 9 S Z W 1 v d m V k Q 2 9 s d W 1 u c z E u e 0 Z h a X h h I G R l I F B y Z c O n b y w 0 f S Z x d W 9 0 O y w m c X V v d D t T Z W N 0 a W 9 u M S 9 y Z X N 0 Y X V y Y W 5 0 Z X M g K D I p L 0 F 1 d G 9 S Z W 1 v d m V k Q 2 9 s d W 1 u c z E u e 0 N h d G V n b 3 J p Y S w 1 f S Z x d W 9 0 O y w m c X V v d D t T Z W N 0 a W 9 u M S 9 y Z X N 0 Y X V y Y W 5 0 Z X M g K D I p L 0 F 1 d G 9 S Z W 1 v d m V k Q 2 9 s d W 1 u c z E u e 0 J h a X J y b y w 2 f S Z x d W 9 0 O y w m c X V v d D t T Z W N 0 a W 9 u M S 9 y Z X N 0 Y X V y Y W 5 0 Z X M g K D I p L 0 F 1 d G 9 S Z W 1 v d m V k Q 2 9 s d W 1 u c z E u e 1 B v c 3 N 1 a S B S Z X N l c n Z h L D d 9 J n F 1 b 3 Q 7 L C Z x d W 9 0 O 1 N l Y 3 R p b 2 4 x L 3 J l c 3 R h d X J h b n R l c y A o M i k v Q X V 0 b 1 J l b W 9 2 Z W R D b 2 x 1 b W 5 z M S 5 7 T 2 Z l c m V j Z S B S Z X R p c m F k Y S w 4 f S Z x d W 9 0 O y w m c X V v d D t T Z W N 0 a W 9 u M S 9 y Z X N 0 Y X V y Y W 5 0 Z X M g K D I p L 0 F 1 d G 9 S Z W 1 v d m V k Q 2 9 s d W 1 u c z E u e 0 9 m Z X J l Y 2 U g R G V s a X Z l c n k s O X 0 m c X V v d D s s J n F 1 b 3 Q 7 U 2 V j d G l v b j E v c m V z d G F 1 c m F u d G V z I C g y K S 9 B d X R v U m V t b 3 Z l Z E N v b H V t b n M x L n t Q b 3 N z d W k g T X V p d G F z I E 9 w w 6 f D t W V z I F Z l Z 2 V 0 Y X J p Y W 5 h c y w x M H 0 m c X V v d D s s J n F 1 b 3 Q 7 U 2 V j d G l v b j E v c m V z d G F 1 c m F u d G V z I C g y K S 9 B d X R v U m V t b 3 Z l Z E N v b H V t b n M x L n t Q b 3 N z d W k g T 3 D D p 8 O 1 Z X M g V m V n Y W 5 h c y w x M X 0 m c X V v d D s s J n F 1 b 3 Q 7 U 2 V j d G l v b j E v c m V z d G F 1 c m F u d G V z I C g y K S 9 B d X R v U m V t b 3 Z l Z E N v b H V t b n M x L n t B Z 2 l s a W R h Z G U g b m 8 g U 2 V y d m n D p 2 8 s M T J 9 J n F 1 b 3 Q 7 L C Z x d W 9 0 O 1 N l Y 3 R p b 2 4 x L 3 J l c 3 R h d X J h b n R l c y A o M i k v Q X V 0 b 1 J l b W 9 2 Z W R D b 2 x 1 b W 5 z M S 5 7 T G V u d G l k w 6 N v I G 5 v I F N l c n Z p w 6 d v L D E z f S Z x d W 9 0 O y w m c X V v d D t T Z W N 0 a W 9 u M S 9 y Z X N 0 Y X V y Y W 5 0 Z X M g K D I p L 0 F 1 d G 9 S Z W 1 v d m V k Q 2 9 s d W 1 u c z E u e 1 Z h c m l l Z G F k Z S B k Z S B P c M O n w 7 V l c y w x N H 0 m c X V v d D s s J n F 1 b 3 Q 7 U 2 V j d G l v b j E v c m V z d G F 1 c m F u d G V z I C g y K S 9 B d X R v U m V t b 3 Z l Z E N v b H V t b n M x L n t D Y X J k w 6 F w a W 8 g T G l t a X R h Z G 8 s M T V 9 J n F 1 b 3 Q 7 L C Z x d W 9 0 O 1 N l Y 3 R p b 2 4 x L 3 J l c 3 R h d X J h b n R l c y A o M i k v Q X V 0 b 1 J l b W 9 2 Z W R D b 2 x 1 b W 5 z M S 5 7 U 2 F i b 3 I g Q W d y Y W T D o X Z l b C w x N n 0 m c X V v d D s s J n F 1 b 3 Q 7 U 2 V j d G l v b j E v c m V z d G F 1 c m F u d G V z I C g y K S 9 B d X R v U m V t b 3 Z l Z E N v b H V t b n M x L n t T Y W J v c i B J b n N h d G l z Z m F 0 w 7 N y a W 8 s M T d 9 J n F 1 b 3 Q 7 L C Z x d W 9 0 O 1 N l Y 3 R p b 2 4 x L 3 J l c 3 R h d X J h b n R l c y A o M i k v Q X V 0 b 1 J l b W 9 2 Z W R D b 2 x 1 b W 5 z M S 5 7 S W 5 n c m V k a W V u d G V z I G R l I F F 1 Y W x p Z G F k Z S w x O H 0 m c X V v d D s s J n F 1 b 3 Q 7 U 2 V j d G l v b j E v c m V z d G F 1 c m F u d G V z I C g y K S 9 B d X R v U m V t b 3 Z l Z E N v b H V t b n M x L n t J b m d y Z W R p Z W 5 0 Z X M g Z G U g Q m F p e G E g U X V h b G l k Y W R l L D E 5 f S Z x d W 9 0 O y w m c X V v d D t T Z W N 0 a W 9 u M S 9 y Z X N 0 Y X V y Y W 5 0 Z X M g K D I p L 0 F 1 d G 9 S Z W 1 v d m V k Q 2 9 s d W 1 u c z E u e 1 B y Y X R v c y B B c H J l c 2 V u d M O h d m V p c y w y M H 0 m c X V v d D s s J n F 1 b 3 Q 7 U 2 V j d G l v b j E v c m V z d G F 1 c m F u d G V z I C g y K S 9 B d X R v U m V t b 3 Z l Z E N v b H V t b n M x L n t N w 6 E g Q X B y Z X N l b n R h w 6 f D o 2 8 g Z G 9 z I F B y Y X R v c y w y M X 0 m c X V v d D s s J n F 1 b 3 Q 7 U 2 V j d G l v b j E v c m V z d G F 1 c m F u d G V z I C g y K S 9 B d X R v U m V t b 3 Z l Z E N v b H V t b n M x L n t B d G V u Z G l t Z W 5 0 b y B C b 2 0 s M j J 9 J n F 1 b 3 Q 7 L C Z x d W 9 0 O 1 N l Y 3 R p b 2 4 x L 3 J l c 3 R h d X J h b n R l c y A o M i k v Q X V 0 b 1 J l b W 9 2 Z W R D b 2 x 1 b W 5 z M S 5 7 Q X R l b m R p b W V u d G 8 g U n V p b S w y M 3 0 m c X V v d D s s J n F 1 b 3 Q 7 U 2 V j d G l v b j E v c m V z d G F 1 c m F u d G V z I C g y K S 9 B d X R v U m V t b 3 Z l Z E N v b H V t b n M x L n t B b W J p Z W 5 0 Z S B D b 2 5 m b 3 J 0 w 6 F 2 Z W w s M j R 9 J n F 1 b 3 Q 7 L C Z x d W 9 0 O 1 N l Y 3 R p b 2 4 x L 3 J l c 3 R h d X J h b n R l c y A o M i k v Q X V 0 b 1 J l b W 9 2 Z W R D b 2 x 1 b W 5 z M S 5 7 Q W 1 i a W V u d G U g R G V z Y 2 9 u Z m 9 y d M O h d m V s L D I 1 f S Z x d W 9 0 O y w m c X V v d D t T Z W N 0 a W 9 u M S 9 y Z X N 0 Y X V y Y W 5 0 Z X M g K D I p L 0 F 1 d G 9 S Z W 1 v d m V k Q 2 9 s d W 1 u c z E u e 0 J v b S B D d X N 0 b y 1 C Z W 5 l Z s O t Y 2 l v L D I 2 f S Z x d W 9 0 O y w m c X V v d D t T Z W N 0 a W 9 u M S 9 y Z X N 0 Y X V y Y W 5 0 Z X M g K D I p L 0 F 1 d G 9 S Z W 1 v d m V k Q 2 9 s d W 1 u c z E u e 1 B y Z c O n b 3 M g R W x l d m F k b 3 M s M j d 9 J n F 1 b 3 Q 7 L C Z x d W 9 0 O 1 N l Y 3 R p b 2 4 x L 3 J l c 3 R h d X J h b n R l c y A o M i k v Q X V 0 b 1 J l b W 9 2 Z W R D b 2 x 1 b W 5 z M S 5 7 U m V j b 2 1 l b m R v L D I 4 f S Z x d W 9 0 O y w m c X V v d D t T Z W N 0 a W 9 u M S 9 y Z X N 0 Y X V y Y W 5 0 Z X M g K D I p L 0 F 1 d G 9 S Z W 1 v d m V k Q 2 9 s d W 1 u c z E u e 0 7 D o 2 8 g U m V j b 2 1 l b m R v L D I 5 f S Z x d W 9 0 O y w m c X V v d D t T Z W N 0 a W 9 u M S 9 y Z X N 0 Y X V y Y W 5 0 Z X M g K D I p L 0 F 1 d G 9 S Z W 1 v d m V k Q 2 9 s d W 1 u c z E u e 1 Z v b H R h c m l h L D M w f S Z x d W 9 0 O y w m c X V v d D t T Z W N 0 a W 9 u M S 9 y Z X N 0 Y X V y Y W 5 0 Z X M g K D I p L 0 F 1 d G 9 S Z W 1 v d m V k Q 2 9 s d W 1 u c z E u e 0 7 D o 2 8 g V m 9 s d G F y a W E s M z F 9 J n F 1 b 3 Q 7 L C Z x d W 9 0 O 1 N l Y 3 R p b 2 4 x L 3 J l c 3 R h d X J h b n R l c y A o M i k v Q X V 0 b 1 J l b W 9 2 Z W R D b 2 x 1 b W 5 z M S 5 7 T 3 V 0 c m 9 z I F B v c 2 l 0 a X Z v c y w z M n 0 m c X V v d D s s J n F 1 b 3 Q 7 U 2 V j d G l v b j E v c m V z d G F 1 c m F u d G V z I C g y K S 9 B d X R v U m V t b 3 Z l Z E N v b H V t b n M x L n t P d X R y b 3 M g T m V n Y X R p d m 9 z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c m V z d G F 1 c m F u d G V z I C g y K S 9 B d X R v U m V t b 3 Z l Z E N v b H V t b n M x L n t J Z F J l c 3 R h d X J h b n R l L D B 9 J n F 1 b 3 Q 7 L C Z x d W 9 0 O 1 N l Y 3 R p b 2 4 x L 3 J l c 3 R h d X J h b n R l c y A o M i k v Q X V 0 b 1 J l b W 9 2 Z W R D b 2 x 1 b W 5 z M S 5 7 T m 9 t Z S w x f S Z x d W 9 0 O y w m c X V v d D t T Z W N 0 a W 9 u M S 9 y Z X N 0 Y X V y Y W 5 0 Z X M g K D I p L 0 F 1 d G 9 S Z W 1 v d m V k Q 2 9 s d W 1 u c z E u e 0 3 D q W R p Y S B k Z S B F c 3 R y Z W x h c y w y f S Z x d W 9 0 O y w m c X V v d D t T Z W N 0 a W 9 u M S 9 y Z X N 0 Y X V y Y W 5 0 Z X M g K D I p L 0 F 1 d G 9 S Z W 1 v d m V k Q 2 9 s d W 1 u c z E u e 1 F 1 Y W 5 0 a W R h Z G U g Z G U g U m V 2 a W V 3 c y w z f S Z x d W 9 0 O y w m c X V v d D t T Z W N 0 a W 9 u M S 9 y Z X N 0 Y X V y Y W 5 0 Z X M g K D I p L 0 F 1 d G 9 S Z W 1 v d m V k Q 2 9 s d W 1 u c z E u e 0 Z h a X h h I G R l I F B y Z c O n b y w 0 f S Z x d W 9 0 O y w m c X V v d D t T Z W N 0 a W 9 u M S 9 y Z X N 0 Y X V y Y W 5 0 Z X M g K D I p L 0 F 1 d G 9 S Z W 1 v d m V k Q 2 9 s d W 1 u c z E u e 0 N h d G V n b 3 J p Y S w 1 f S Z x d W 9 0 O y w m c X V v d D t T Z W N 0 a W 9 u M S 9 y Z X N 0 Y X V y Y W 5 0 Z X M g K D I p L 0 F 1 d G 9 S Z W 1 v d m V k Q 2 9 s d W 1 u c z E u e 0 J h a X J y b y w 2 f S Z x d W 9 0 O y w m c X V v d D t T Z W N 0 a W 9 u M S 9 y Z X N 0 Y X V y Y W 5 0 Z X M g K D I p L 0 F 1 d G 9 S Z W 1 v d m V k Q 2 9 s d W 1 u c z E u e 1 B v c 3 N 1 a S B S Z X N l c n Z h L D d 9 J n F 1 b 3 Q 7 L C Z x d W 9 0 O 1 N l Y 3 R p b 2 4 x L 3 J l c 3 R h d X J h b n R l c y A o M i k v Q X V 0 b 1 J l b W 9 2 Z W R D b 2 x 1 b W 5 z M S 5 7 T 2 Z l c m V j Z S B S Z X R p c m F k Y S w 4 f S Z x d W 9 0 O y w m c X V v d D t T Z W N 0 a W 9 u M S 9 y Z X N 0 Y X V y Y W 5 0 Z X M g K D I p L 0 F 1 d G 9 S Z W 1 v d m V k Q 2 9 s d W 1 u c z E u e 0 9 m Z X J l Y 2 U g R G V s a X Z l c n k s O X 0 m c X V v d D s s J n F 1 b 3 Q 7 U 2 V j d G l v b j E v c m V z d G F 1 c m F u d G V z I C g y K S 9 B d X R v U m V t b 3 Z l Z E N v b H V t b n M x L n t Q b 3 N z d W k g T X V p d G F z I E 9 w w 6 f D t W V z I F Z l Z 2 V 0 Y X J p Y W 5 h c y w x M H 0 m c X V v d D s s J n F 1 b 3 Q 7 U 2 V j d G l v b j E v c m V z d G F 1 c m F u d G V z I C g y K S 9 B d X R v U m V t b 3 Z l Z E N v b H V t b n M x L n t Q b 3 N z d W k g T 3 D D p 8 O 1 Z X M g V m V n Y W 5 h c y w x M X 0 m c X V v d D s s J n F 1 b 3 Q 7 U 2 V j d G l v b j E v c m V z d G F 1 c m F u d G V z I C g y K S 9 B d X R v U m V t b 3 Z l Z E N v b H V t b n M x L n t B Z 2 l s a W R h Z G U g b m 8 g U 2 V y d m n D p 2 8 s M T J 9 J n F 1 b 3 Q 7 L C Z x d W 9 0 O 1 N l Y 3 R p b 2 4 x L 3 J l c 3 R h d X J h b n R l c y A o M i k v Q X V 0 b 1 J l b W 9 2 Z W R D b 2 x 1 b W 5 z M S 5 7 T G V u d G l k w 6 N v I G 5 v I F N l c n Z p w 6 d v L D E z f S Z x d W 9 0 O y w m c X V v d D t T Z W N 0 a W 9 u M S 9 y Z X N 0 Y X V y Y W 5 0 Z X M g K D I p L 0 F 1 d G 9 S Z W 1 v d m V k Q 2 9 s d W 1 u c z E u e 1 Z h c m l l Z G F k Z S B k Z S B P c M O n w 7 V l c y w x N H 0 m c X V v d D s s J n F 1 b 3 Q 7 U 2 V j d G l v b j E v c m V z d G F 1 c m F u d G V z I C g y K S 9 B d X R v U m V t b 3 Z l Z E N v b H V t b n M x L n t D Y X J k w 6 F w a W 8 g T G l t a X R h Z G 8 s M T V 9 J n F 1 b 3 Q 7 L C Z x d W 9 0 O 1 N l Y 3 R p b 2 4 x L 3 J l c 3 R h d X J h b n R l c y A o M i k v Q X V 0 b 1 J l b W 9 2 Z W R D b 2 x 1 b W 5 z M S 5 7 U 2 F i b 3 I g Q W d y Y W T D o X Z l b C w x N n 0 m c X V v d D s s J n F 1 b 3 Q 7 U 2 V j d G l v b j E v c m V z d G F 1 c m F u d G V z I C g y K S 9 B d X R v U m V t b 3 Z l Z E N v b H V t b n M x L n t T Y W J v c i B J b n N h d G l z Z m F 0 w 7 N y a W 8 s M T d 9 J n F 1 b 3 Q 7 L C Z x d W 9 0 O 1 N l Y 3 R p b 2 4 x L 3 J l c 3 R h d X J h b n R l c y A o M i k v Q X V 0 b 1 J l b W 9 2 Z W R D b 2 x 1 b W 5 z M S 5 7 S W 5 n c m V k a W V u d G V z I G R l I F F 1 Y W x p Z G F k Z S w x O H 0 m c X V v d D s s J n F 1 b 3 Q 7 U 2 V j d G l v b j E v c m V z d G F 1 c m F u d G V z I C g y K S 9 B d X R v U m V t b 3 Z l Z E N v b H V t b n M x L n t J b m d y Z W R p Z W 5 0 Z X M g Z G U g Q m F p e G E g U X V h b G l k Y W R l L D E 5 f S Z x d W 9 0 O y w m c X V v d D t T Z W N 0 a W 9 u M S 9 y Z X N 0 Y X V y Y W 5 0 Z X M g K D I p L 0 F 1 d G 9 S Z W 1 v d m V k Q 2 9 s d W 1 u c z E u e 1 B y Y X R v c y B B c H J l c 2 V u d M O h d m V p c y w y M H 0 m c X V v d D s s J n F 1 b 3 Q 7 U 2 V j d G l v b j E v c m V z d G F 1 c m F u d G V z I C g y K S 9 B d X R v U m V t b 3 Z l Z E N v b H V t b n M x L n t N w 6 E g Q X B y Z X N l b n R h w 6 f D o 2 8 g Z G 9 z I F B y Y X R v c y w y M X 0 m c X V v d D s s J n F 1 b 3 Q 7 U 2 V j d G l v b j E v c m V z d G F 1 c m F u d G V z I C g y K S 9 B d X R v U m V t b 3 Z l Z E N v b H V t b n M x L n t B d G V u Z G l t Z W 5 0 b y B C b 2 0 s M j J 9 J n F 1 b 3 Q 7 L C Z x d W 9 0 O 1 N l Y 3 R p b 2 4 x L 3 J l c 3 R h d X J h b n R l c y A o M i k v Q X V 0 b 1 J l b W 9 2 Z W R D b 2 x 1 b W 5 z M S 5 7 Q X R l b m R p b W V u d G 8 g U n V p b S w y M 3 0 m c X V v d D s s J n F 1 b 3 Q 7 U 2 V j d G l v b j E v c m V z d G F 1 c m F u d G V z I C g y K S 9 B d X R v U m V t b 3 Z l Z E N v b H V t b n M x L n t B b W J p Z W 5 0 Z S B D b 2 5 m b 3 J 0 w 6 F 2 Z W w s M j R 9 J n F 1 b 3 Q 7 L C Z x d W 9 0 O 1 N l Y 3 R p b 2 4 x L 3 J l c 3 R h d X J h b n R l c y A o M i k v Q X V 0 b 1 J l b W 9 2 Z W R D b 2 x 1 b W 5 z M S 5 7 Q W 1 i a W V u d G U g R G V z Y 2 9 u Z m 9 y d M O h d m V s L D I 1 f S Z x d W 9 0 O y w m c X V v d D t T Z W N 0 a W 9 u M S 9 y Z X N 0 Y X V y Y W 5 0 Z X M g K D I p L 0 F 1 d G 9 S Z W 1 v d m V k Q 2 9 s d W 1 u c z E u e 0 J v b S B D d X N 0 b y 1 C Z W 5 l Z s O t Y 2 l v L D I 2 f S Z x d W 9 0 O y w m c X V v d D t T Z W N 0 a W 9 u M S 9 y Z X N 0 Y X V y Y W 5 0 Z X M g K D I p L 0 F 1 d G 9 S Z W 1 v d m V k Q 2 9 s d W 1 u c z E u e 1 B y Z c O n b 3 M g R W x l d m F k b 3 M s M j d 9 J n F 1 b 3 Q 7 L C Z x d W 9 0 O 1 N l Y 3 R p b 2 4 x L 3 J l c 3 R h d X J h b n R l c y A o M i k v Q X V 0 b 1 J l b W 9 2 Z W R D b 2 x 1 b W 5 z M S 5 7 U m V j b 2 1 l b m R v L D I 4 f S Z x d W 9 0 O y w m c X V v d D t T Z W N 0 a W 9 u M S 9 y Z X N 0 Y X V y Y W 5 0 Z X M g K D I p L 0 F 1 d G 9 S Z W 1 v d m V k Q 2 9 s d W 1 u c z E u e 0 7 D o 2 8 g U m V j b 2 1 l b m R v L D I 5 f S Z x d W 9 0 O y w m c X V v d D t T Z W N 0 a W 9 u M S 9 y Z X N 0 Y X V y Y W 5 0 Z X M g K D I p L 0 F 1 d G 9 S Z W 1 v d m V k Q 2 9 s d W 1 u c z E u e 1 Z v b H R h c m l h L D M w f S Z x d W 9 0 O y w m c X V v d D t T Z W N 0 a W 9 u M S 9 y Z X N 0 Y X V y Y W 5 0 Z X M g K D I p L 0 F 1 d G 9 S Z W 1 v d m V k Q 2 9 s d W 1 u c z E u e 0 7 D o 2 8 g V m 9 s d G F y a W E s M z F 9 J n F 1 b 3 Q 7 L C Z x d W 9 0 O 1 N l Y 3 R p b 2 4 x L 3 J l c 3 R h d X J h b n R l c y A o M i k v Q X V 0 b 1 J l b W 9 2 Z W R D b 2 x 1 b W 5 z M S 5 7 T 3 V 0 c m 9 z I F B v c 2 l 0 a X Z v c y w z M n 0 m c X V v d D s s J n F 1 b 3 Q 7 U 2 V j d G l v b j E v c m V z d G F 1 c m F u d G V z I C g y K S 9 B d X R v U m V t b 3 Z l Z E N v b H V t b n M x L n t P d X R y b 3 M g T m V n Y X R p d m 9 z L D M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0 Y X V y Y W 5 0 Z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Y X V y Y W 5 0 Z X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R h d X J h b n R l c y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l R 3 l 6 F x r E G 6 w 0 e A R 9 g X b A A A A A A C A A A A A A A Q Z g A A A A E A A C A A A A D I 2 8 f 0 l X A j 4 T t 5 l d x 7 i R C d O t R N n p / o J E U k P 4 y z 2 f z L H g A A A A A O g A A A A A I A A C A A A A B Z 2 m h b h 7 x F o K 4 + h m M 0 p d k u E c F X U g k L / x p g 7 B f K R X q k g 1 A A A A B J F 6 U a K V 7 P F Z Y O 1 I e G G w J S B c I 8 c A h Q u b j b 4 W t v K z Y L h 0 R 0 7 3 z 2 N w M k o y c 2 K 4 j O + h V R N h 9 z s H P A / a 5 0 7 g K D l J t 5 A F 8 X / b 2 6 y W q b J C v m P x 5 U h k A A A A A L g 0 q I y L p M B V u + G 6 7 7 W v 9 x W G H i n t z h S e R F O X c o N z K b A j 4 L n W h + y m S 9 J 0 G O j m E 8 S u N n K 4 U v 8 O I Z o M A d v R + h o d R y < / D a t a M a s h u p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 T o p i c o s P o s i t i v o s 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 T o p i c o s P o s i t i v o s 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 C o l u m n s \ I D R e s t a u r a n t e < / K e y > < / D i a g r a m O b j e c t K e y > < D i a g r a m O b j e c t K e y > < K e y > C o l u m n s \ � t i m o   S e r v i � o < / K e y > < / D i a g r a m O b j e c t K e y > < D i a g r a m O b j e c t K e y > < K e y > C o l u m n s \ E n t r e g a   R � p i d a < / K e y > < / D i a g r a m O b j e c t K e y > < D i a g r a m O b j e c t K e y > < K e y > C o l u m n s \ A t e n d i m e n t o   E x c e l e n t e < / K e y > < / D i a g r a m O b j e c t K e y > < D i a g r a m O b j e c t K e y > < K e y > C o l u m n s \ Q u a l i d a d e   d o   P r o d u t o < / K e y > < / D i a g r a m O b j e c t K e y > < D i a g r a m O b j e c t K e y > < K e y > C o l u m n s \ R e c o m e n d o < / K e y > < / D i a g r a m O b j e c t K e y > < D i a g r a m O b j e c t K e y > < K e y > C o l u m n s \ E m b a l a g e m   d e   Q u a l i d a d e < / K e y > < / D i a g r a m O b j e c t K e y > < D i a g r a m O b j e c t K e y > < K e y > C o l u m n s \ E f i c i � n c i a   n o   S e r v i � o   d e   E n t r e g a < / K e y > < / D i a g r a m O b j e c t K e y > < D i a g r a m O b j e c t K e y > < K e y > C o l u m n s \ S e r v i � o   d e   Q u a l i d a d e < / K e y > < / D i a g r a m O b j e c t K e y > < D i a g r a m O b j e c t K e y > < K e y > C o l u m n s \ V e l o c i d a d e   n o   S e r v i � o < / K e y > < / D i a g r a m O b j e c t K e y > < D i a g r a m O b j e c t K e y > < K e y > C o l u m n s \ S u p e r o u   E x p e c t a t i v a s < / K e y > < / D i a g r a m O b j e c t K e y > < D i a g r a m O b j e c t K e y > < K e y > C o l u m n s \ R e c o m e n d o   M u i t o < / K e y > < / D i a g r a m O b j e c t K e y > < D i a g r a m O b j e c t K e y > < K e y > C o l u m n s \ P r o d u t o   E x c e l e n t e < / K e y > < / D i a g r a m O b j e c t K e y > < D i a g r a m O b j e c t K e y > < K e y > C o l u m n s \ Q u a l i d a d e   d o   A t e n d i m e n t o   a o   C l i e n t e < / K e y > < / D i a g r a m O b j e c t K e y > < D i a g r a m O b j e c t K e y > < K e y > C o l u m n s \ O u t r o s 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 C o l u m n s \ � t i m o   S e r v i � o 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 C o l u m n s \ E n t r e g a   R � p i d a 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 E x c e l e n t e 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 C o l u m n s \ Q u a l i d a d e   d o   P r o d u t o 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 C o l u m n s \ E m b a l a g e m   d e   Q u a l i d a d e 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 C o l u m n s \ E f i c i � n c i a   n o   S e r v i � o   d e   E n t r e g a 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 C o l u m n s \ S e r v i � o   d e   Q u a l i d a d e 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 C o l u m n s \ V e l o c i d a d e   n o   S e r v i � o 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 C o l u m n s \ S u p e r o u   E x p e c t a t i v a s 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 C o l u m n s \ R e c o m e n d o   M u i t o 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 E x c e l e n t e 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 C o l u m n s \ Q u a l i d a d e   d o   A t e n d i m e n t o   a o   C l i e n t e 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 C o l u m n s \ O u t r o s 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 T o p i c o s N e g a t i v o s 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 T o p i c o s N e g a t i v o s 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 C o l u m n s \ I D R e s t a u r a n t e < / K e y > < / D i a g r a m O b j e c t K e y > < D i a g r a m O b j e c t K e y > < K e y > C o l u m n s \ D e m o r a   n o   S u p o r t e   a o   C l i e n t e < / K e y > < / D i a g r a m O b j e c t K e y > < D i a g r a m O b j e c t K e y > < K e y > C o l u m n s \ P r o d u t o   c o m   D e f e i t o < / K e y > < / D i a g r a m O b j e c t K e y > < D i a g r a m O b j e c t K e y > < K e y > C o l u m n s \ A t e n d i m e n t o   a o   C l i e n t e   R u i m < / K e y > < / D i a g r a m O b j e c t K e y > < D i a g r a m O b j e c t K e y > < K e y > C o l u m n s \ P r o b l e m a s   n a   E n t r e g a < / K e y > < / D i a g r a m O b j e c t K e y > < D i a g r a m O b j e c t K e y > < K e y > C o l u m n s \ N � o   R e c o m e n d o 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 C o l u m n s \ D e m o r a   n o   S u p o r t e   a o 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 c o m   D e f e i t o 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 a o   C l i e n t e   R u i m 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 C o l u m n s \ P r o b l e m a s   n a   E n t r e g a 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 R e s t a u r a n t e s 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 R e s t a u r a n t e s 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 R e s t a u r a n t e < / K e y > < / D i a g r a m O b j e c t K e y > < D i a g r a m O b j e c t K e y > < K e y > C o l u m n s \ N o m e < / K e y > < / D i a g r a m O b j e c t K e y > < D i a g r a m O b j e c t K e y > < K e y > C o l u m n s \ M � d i a   d e   E s t r e l a s < / K e y > < / D i a g r a m O b j e c t K e y > < D i a g r a m O b j e c t K e y > < K e y > C o l u m n s \ Q u a n t i d a d e   d e   R e v i e w s < / K e y > < / D i a g r a m O b j e c t K e y > < D i a g r a m O b j e c t K e y > < K e y > C o l u m n s \ C a t e g o r i a   d e   P r e � o < / K e y > < / D i a g r a m O b j e c t K e y > < D i a g r a m O b j e c t K e y > < K e y > C o l u m n s \ E n d e r e � o < / K e y > < / D i a g r a m O b j e c t K e y > < D i a g r a m O b j e c t K e y > < K e y > C o l u m n s \ P o s s u i   R e s e r v a < / K e y > < / D i a g r a m O b j e c t K e y > < D i a g r a m O b j e c t K e y > < K e y > C o l u m n s \ O f e r e c e   R e t i r a d a < / K e y > < / D i a g r a m O b j e c t K e y > < D i a g r a m O b j e c t K e y > < K e y > C o l u m n s \ O f e r e c e   S e r v i � o   d e   B u f � < / K e y > < / D i a g r a m O b j e c t K e y > < D i a g r a m O b j e c t K e y > < K e y > C o l u m n s \ O f e r e c e   D e l i v e r y < / K e y > < / D i a g r a m O b j e c t K e y > < D i a g r a m O b j e c t K e y > < K e y > C o l u m n s \ P o s s u i   M u i t a s   O p � � e s   V e g e t a r i a n a s < / K e y > < / D i a g r a m O b j e c t K e y > < D i a g r a m O b j e c t K e y > < K e y > C o l u m n s \ P o s s u i   O p � � e s   V e g a n a s < / K e y > < / D i a g r a m O b j e c t K e y > < D i a g r a m O b j e c t K e y > < K e y > C o l u m n s \ � t i m o   S e r v i � o < / K e y > < / D i a g r a m O b j e c t K e y > < D i a g r a m O b j e c t K e y > < K e y > C o l u m n s \ E n t r e g a   R � p i d a < / K e y > < / D i a g r a m O b j e c t K e y > < D i a g r a m O b j e c t K e y > < K e y > C o l u m n s \ A t e n d i m e n t o   E x c e l e n t e < / K e y > < / D i a g r a m O b j e c t K e y > < D i a g r a m O b j e c t K e y > < K e y > C o l u m n s \ Q u a l i d a d e   d o   P r o d u t o < / K e y > < / D i a g r a m O b j e c t K e y > < D i a g r a m O b j e c t K e y > < K e y > C o l u m n s \ R e c o m e n d o < / K e y > < / D i a g r a m O b j e c t K e y > < D i a g r a m O b j e c t K e y > < K e y > C o l u m n s \ E m b a l a g e m   d e   Q u a l i d a d e < / K e y > < / D i a g r a m O b j e c t K e y > < D i a g r a m O b j e c t K e y > < K e y > C o l u m n s \ E f i c i � n c i a   n o   S e r v i � o   d e   E n t r e g a < / K e y > < / D i a g r a m O b j e c t K e y > < D i a g r a m O b j e c t K e y > < K e y > C o l u m n s \ S e r v i � o   d e   Q u a l i d a d e < / K e y > < / D i a g r a m O b j e c t K e y > < D i a g r a m O b j e c t K e y > < K e y > C o l u m n s \ V e l o c i d a d e   n o   S e r v i � o < / K e y > < / D i a g r a m O b j e c t K e y > < D i a g r a m O b j e c t K e y > < K e y > C o l u m n s \ S u p e r o u   E x p e c t a t i v a s < / K e y > < / D i a g r a m O b j e c t K e y > < D i a g r a m O b j e c t K e y > < K e y > C o l u m n s \ R e c o m e n d o   M u i t o < / K e y > < / D i a g r a m O b j e c t K e y > < D i a g r a m O b j e c t K e y > < K e y > C o l u m n s \ P r o d u t o   E x c e l e n t e < / K e y > < / D i a g r a m O b j e c t K e y > < D i a g r a m O b j e c t K e y > < K e y > C o l u m n s \ Q u a l i d a d e   d o   A t e n d i m e n t o   a o   C l i e n t e < / K e y > < / D i a g r a m O b j e c t K e y > < D i a g r a m O b j e c t K e y > < K e y > C o l u m n s \ D e m o r a   n o   S u p o r t e   a o   C l i e n t e < / K e y > < / D i a g r a m O b j e c t K e y > < D i a g r a m O b j e c t K e y > < K e y > C o l u m n s \ P r o d u t o   c o m   D e f e i t o < / K e y > < / D i a g r a m O b j e c t K e y > < D i a g r a m O b j e c t K e y > < K e y > C o l u m n s \ A t e n d i m e n t o   a o   C l i e n t e   R u i m < / K e y > < / D i a g r a m O b j e c t K e y > < D i a g r a m O b j e c t K e y > < K e y > C o l u m n s \ P r o b l e m a s   n a   E n t r e g a < / K e y > < / D i a g r a m O b j e c t K e y > < D i a g r a m O b j e c t K e y > < K e y > C o l u m n s \ N � o   R e c o m e n d o < / K e y > < / D i a g r a m O b j e c t K e y > < D i a g r a m O b j e c t K e y > < K e y > C o l u m n s \ O u t r o s 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 R e s t a u r a n t e 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 C o l u m n s \ M � d i a   d e   E s t r e l a s 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 d e   R e v i e w s 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  d e  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 C o l u m n s \ E n d e r e � o 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 C o l u m n s \ P o s s u i   R e s e r v a 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 C o l u m n s \ O f e r e c e   R e t i r a d a 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 C o l u m n s \ O f e r e c e   S e r v i � o   d e   B u f � 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 C o l u m n s \ O f e r e c e   D e l i v e r y 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 C o l u m n s \ P o s s u i   M u i t a s   O p � � e s   V e g e t a r i a n a s 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 C o l u m n s \ P o s s u i   O p � � e s   V e g a n a s 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 C o l u m n s \ � t i m o   S e r v i � o 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 C o l u m n s \ E n t r e g a   R � p i d a 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 E x c e l e n t e 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 C o l u m n s \ Q u a l i d a d e   d o   P r o d u t o 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 C o l u m n s \ E m b a l a g e m   d e   Q u a l i d a d e 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 C o l u m n s \ E f i c i � n c i a   n o   S e r v i � o   d e   E n t r e g a 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 C o l u m n s \ S e r v i � o   d e   Q u a l i d a d e 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 C o l u m n s \ V e l o c i d a d e   n o   S e r v i � o 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 C o l u m n s \ S u p e r o u   E x p e c t a t i v a s 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 C o l u m n s \ R e c o m e n d o   M u i t o 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 E x c e l e n t e 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 C o l u m n s \ Q u a l i d a d e   d o   A t e n d i m e n t o   a o   C l i e n t e 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 C o l u m n s \ D e m o r a   n o   S u p o r t e   a o   C l i e n t e 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 c o m   D e f e i t o 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 a o   C l i e n t e   R u i m 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 C o l u m n s \ P r o b l e m a s   n a   E n t r e g a 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 C o l u m n s \ O u t r o s 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 a v a l i a � � e s 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 a v a l i a � � e s 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 C o l u m n s \ I d R e s t a u r a n t e < / K e y > < / D i a g r a m O b j e c t K e y > < D i a g r a m O b j e c t K e y > < K e y > C o l u m n s \ N o m e < / K e y > < / D i a g r a m O b j e c t K e y > < D i a g r a m O b j e c t K e y > < K e y > C o l u m n s \ M � d i a   d e   E s t r e l a s < / K e y > < / D i a g r a m O b j e c t K e y > < D i a g r a m O b j e c t K e y > < K e y > C o l u m n s \ Q u a n t i d a d e   d e   R e v i e w s < / K e y > < / D i a g r a m O b j e c t K e y > < D i a g r a m O b j e c t K e y > < K e y > C o l u m n s \ F a i x a   d e   P r e � o < / K e y > < / D i a g r a m O b j e c t K e y > < D i a g r a m O b j e c t K e y > < K e y > C o l u m n s \ C a t e g o r i a < / K e y > < / D i a g r a m O b j e c t K e y > < D i a g r a m O b j e c t K e y > < K e y > C o l u m n s \ B a i r r o < / K e y > < / D i a g r a m O b j e c t K e y > < D i a g r a m O b j e c t K e y > < K e y > C o l u m n s \ P o s s u i   R e s e r v a < / K e y > < / D i a g r a m O b j e c t K e y > < D i a g r a m O b j e c t K e y > < K e y > C o l u m n s \ O f e r e c e   R e t i r a d a < / K e y > < / D i a g r a m O b j e c t K e y > < D i a g r a m O b j e c t K e y > < K e y > C o l u m n s \ O f e r e c e   S e r v i � o   d e   B u f � < / K e y > < / D i a g r a m O b j e c t K e y > < D i a g r a m O b j e c t K e y > < K e y > C o l u m n s \ O f e r e c e   D e l i v e r y < / K e y > < / D i a g r a m O b j e c t K e y > < D i a g r a m O b j e c t K e y > < K e y > C o l u m n s \ P o s s u i   M u i t a s   O p � � e s   V e g e t a r i a n a s < / K e y > < / D i a g r a m O b j e c t K e y > < D i a g r a m O b j e c t K e y > < K e y > C o l u m n s \ P o s s u i   O p � � e s   V e g a n a s < / K e y > < / D i a g r a m O b j e c t K e y > < D i a g r a m O b j e c t K e y > < K e y > C o l u m n s \ A g i l i d a d e   n o   S e r v i � o < / K e y > < / D i a g r a m O b j e c t K e y > < D i a g r a m O b j e c t K e y > < K e y > C o l u m n s \ L e n t i d � o   n o   S e r v i � o < / K e y > < / D i a g r a m O b j e c t K e y > < D i a g r a m O b j e c t K e y > < K e y > C o l u m n s \ V a r i e d a d e   d e   O p � � e s < / K e y > < / D i a g r a m O b j e c t K e y > < D i a g r a m O b j e c t K e y > < K e y > C o l u m n s \ C a r d � p i o   L i m i t a d o < / K e y > < / D i a g r a m O b j e c t K e y > < D i a g r a m O b j e c t K e y > < K e y > C o l u m n s \ S a b o r   A g r a d � v e l < / K e y > < / D i a g r a m O b j e c t K e y > < D i a g r a m O b j e c t K e y > < K e y > C o l u m n s \ S a b o r   I n s a t i s f a t � r i o < / K e y > < / D i a g r a m O b j e c t K e y > < D i a g r a m O b j e c t K e y > < K e y > C o l u m n s \ I n g r e d i e n t e s   d e   Q u a l i d a d e < / K e y > < / D i a g r a m O b j e c t K e y > < D i a g r a m O b j e c t K e y > < K e y > C o l u m n s \ I n g r e d i e n t e s   d e   B a i x a   Q u a l i d a d e < / K e y > < / D i a g r a m O b j e c t K e y > < D i a g r a m O b j e c t K e y > < K e y > C o l u m n s \ P r a t o s   A p r e s e n t � v e i s < / K e y > < / D i a g r a m O b j e c t K e y > < D i a g r a m O b j e c t K e y > < K e y > C o l u m n s \ M �   A p r e s e n t a � � o   d o s   P r a t o s < / K e y > < / D i a g r a m O b j e c t K e y > < D i a g r a m O b j e c t K e y > < K e y > C o l u m n s \ A t e n d i m e n t o   B o m < / K e y > < / D i a g r a m O b j e c t K e y > < D i a g r a m O b j e c t K e y > < K e y > C o l u m n s \ A t e n d i m e n t o   R u i m < / K e y > < / D i a g r a m O b j e c t K e y > < D i a g r a m O b j e c t K e y > < K e y > C o l u m n s \ A m b i e n t e   C o n f o r t � v e l < / K e y > < / D i a g r a m O b j e c t K e y > < D i a g r a m O b j e c t K e y > < K e y > C o l u m n s \ A m b i e n t e   D e s c o n f o r t � v e l < / K e y > < / D i a g r a m O b j e c t K e y > < D i a g r a m O b j e c t K e y > < K e y > C o l u m n s \ B o m   C u s t o - B e n e f � c i o < / K e y > < / D i a g r a m O b j e c t K e y > < D i a g r a m O b j e c t K e y > < K e y > C o l u m n s \ P r e � o s   E l e v a d o s < / K e y > < / D i a g r a m O b j e c t K e y > < D i a g r a m O b j e c t K e y > < K e y > C o l u m n s \ R e c o m e n d o < / K e y > < / D i a g r a m O b j e c t K e y > < D i a g r a m O b j e c t K e y > < K e y > C o l u m n s \ N � o   R e c o m e n d o < / K e y > < / D i a g r a m O b j e c t K e y > < D i a g r a m O b j e c t K e y > < K e y > C o l u m n s \ V o l t a r i a < / K e y > < / D i a g r a m O b j e c t K e y > < D i a g r a m O b j e c t K e y > < K e y > C o l u m n s \ N � o   V o l t a r i a < / K e y > < / D i a g r a m O b j e c t K e y > < D i a g r a m O b j e c t K e y > < K e y > C o l u m n s \ O u t r o s   P o s i t i v o s < / K e y > < / D i a g r a m O b j e c t K e y > < D i a g r a m O b j e c t K e y > < K e y > C o l u m n s \ O u t r o s   N e g a t i v o s 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 C o l u m n s \ M � d i a   d e   E s t r e l a s 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 d e   R e v i e w s 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 C o l u m n s \ F a i x a   d e  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 C o l u m n s \ P o s s u i   R e s e r v a 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 C o l u m n s \ O f e r e c e   R e t i r a d a 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 C o l u m n s \ O f e r e c e   S e r v i � o   d e   B u f � 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 C o l u m n s \ O f e r e c e   D e l i v e r y 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 C o l u m n s \ P o s s u i   M u i t a s   O p � � e s   V e g e t a r i a n a s 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 C o l u m n s \ P o s s u i   O p � � e s   V e g a n a s 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 C o l u m n s \ A g i l i d a d e   n o   S e r v i � o 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 C o l u m n s \ L e n t i d � o   n o   S e r v i � o 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 C o l u m n s \ V a r i e d a d e   d e   O p � � e s 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 C o l u m n s \ C a r d � p i o   L i m i t a d o 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  A g r a d � v e l 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  I n s a t i s f a t � r i o 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 C o l u m n s \ I n g r e d i e n t e s   d e   Q u a l i d a d e 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 C o l u m n s \ I n g r e d i e n t e s   d e   B a i x a   Q u a l i d a d e 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 C o l u m n s \ P r a t o s   A p r e s e n t � v e i s 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  A p r e s e n t a � � o   d o s   P r a t o s 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 B o m 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 R u i m 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 C o l u m n s \ A m b i e n t e   C o n f o r t � v e l 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 C o l u m n s \ A m b i e n t e   D e s c o n f o r t � v e l 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 C o l u m n s \ B o m   C u s t o - B e n e f � c i o 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 C o l u m n s \ P r e � o s   E l e v a d o s 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 C o l u m n s \ V o l t a r i a 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 C o l u m n s \ N � o   V o l t a r i a 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 C o l u m n s \ O u t r o s   P o s i t i v o s 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 C o l u m n s \ O u t r o s   N e g a t i v o s 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 R e s t _ s a t i s f a c a o 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 R e s t _ s a t i s f a c a o 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 P r o p o r � � o < / K e y > < / D i a g r a m O b j e c t K e y > < D i a g r a m O b j e c t K e y > < K e y > M e a s u r e s \ S o m a   d e   P r o p o r � � o \ T a g I n f o \ F � r m u l a < / K e y > < / D i a g r a m O b j e c t K e y > < D i a g r a m O b j e c t K e y > < K e y > M e a s u r e s \ S o m a   d e   P r o p o r � � o \ T a g I n f o \ V a l o r < / K e y > < / D i a g r a m O b j e c t K e y > < D i a g r a m O b j e c t K e y > < K e y > M e a s u r e s \ M � d i a   d e   P r o p o r � � o < / K e y > < / D i a g r a m O b j e c t K e y > < D i a g r a m O b j e c t K e y > < K e y > M e a s u r e s \ M � d i a   d e   P r o p o r � � o \ T a g I n f o \ F � r m u l a < / K e y > < / D i a g r a m O b j e c t K e y > < D i a g r a m O b j e c t K e y > < K e y > M e a s u r e s \ M � d i a   d e   P r o p o r � � o \ T a g I n f o \ V a l o r < / K e y > < / D i a g r a m O b j e c t K e y > < D i a g r a m O b j e c t K e y > < K e y > C o l u m n s \ I d R e s t a u r a n t e < / K e y > < / D i a g r a m O b j e c t K e y > < D i a g r a m O b j e c t K e y > < K e y > C o l u m n s \ P r o p o r � � o < / K e y > < / D i a g r a m O b j e c t K e y > < D i a g r a m O b j e c t K e y > < K e y > C o l u m n s \ E l o g i o s < / K e y > < / D i a g r a m O b j e c t K e y > < D i a g r a m O b j e c t K e y > < K e y > C o l u m n s \ R e c l a m a � � e s < / K e y > < / D i a g r a m O b j e c t K e y > < D i a g r a m O b j e c t K e y > < K e y > L i n k s \ & l t ; C o l u m n s \ S o m a   d e   P r o p o r � � o & g t ; - & l t ; M e a s u r e s \ P r o p o r � � o & g t ; < / K e y > < / D i a g r a m O b j e c t K e y > < D i a g r a m O b j e c t K e y > < K e y > L i n k s \ & l t ; C o l u m n s \ S o m a   d e   P r o p o r � � o & g t ; - & l t ; M e a s u r e s \ P r o p o r � � o & g t ; \ C O L U M N < / K e y > < / D i a g r a m O b j e c t K e y > < D i a g r a m O b j e c t K e y > < K e y > L i n k s \ & l t ; C o l u m n s \ S o m a   d e   P r o p o r � � o & g t ; - & l t ; M e a s u r e s \ P r o p o r � � o & g t ; \ M E A S U R E < / K e y > < / D i a g r a m O b j e c t K e y > < D i a g r a m O b j e c t K e y > < K e y > L i n k s \ & l t ; C o l u m n s \ M � d i a   d e   P r o p o r � � o & g t ; - & l t ; M e a s u r e s \ P r o p o r � � o & g t ; < / K e y > < / D i a g r a m O b j e c t K e y > < D i a g r a m O b j e c t K e y > < K e y > L i n k s \ & l t ; C o l u m n s \ M � d i a   d e   P r o p o r � � o & g t ; - & l t ; M e a s u r e s \ P r o p o r � � o & g t ; \ C O L U M N < / K e y > < / D i a g r a m O b j e c t K e y > < D i a g r a m O b j e c t K e y > < K e y > L i n k s \ & l t ; C o l u m n s \ M � d i a   d e   P r o p o r � � o & g t ; - & l t ; M e a s u r e s \ P r o p o r � � o & g t ; \ M E A S U R E 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 P r o p o r � � o 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 P r o p o r � � o \ T a g I n f o \ F � r m u l a 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 P r o p o r � � o \ T a g I n f o \ V a l o r 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 P r o p o r � � o 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 P r o p o r � � o \ T a g I n f o \ F � r m u l a 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 P r o p o r � � o \ T a g I n f o \ V a l o r 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 C o l u m n s \ P r o p o r � � o 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 C o l u m n s \ E l o g i o s 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 C o l u m n s \ R e c l a m a � � e s 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 P r o p o r � � o & g t ; - & l t ; M e a s u r e s \ P r o p o r � � o & g t ; 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 P r o p o r � � o & g t ; - & l t ; M e a s u r e s \ P r o p o r � � o & g t ; \ C O L U M N 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 P r o p o r � � o & g t ; - & l t ; M e a s u r e s \ P r o p o r � � o & g t ; \ M E A S U R E 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 P r o p o r � � o & g t ; - & l t ; M e a s u r e s \ P r o p o r � � o & g t ; 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 P r o p o r � � o & g t ; - & l t ; M e a s u r e s \ P r o p o r � � o & g t ; \ C O L U M N 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 P r o p o r � � o & g t ; - & l t ; M e a s u r e s \ P r o p o r � � o & g t ; \ M E A S U R E 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 A v a l i a c o e s P r o p o r c a o 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 A v a l i a c o e s P r o p o r c a o 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 A g i l i d a d e   n o   S e r v i � o < / K e y > < / D i a g r a m O b j e c t K e y > < D i a g r a m O b j e c t K e y > < K e y > M e a s u r e s \ S o m a   d e   A g i l i d a d e   n o   S e r v i � o \ T a g I n f o \ F � r m u l a < / K e y > < / D i a g r a m O b j e c t K e y > < D i a g r a m O b j e c t K e y > < K e y > M e a s u r e s \ S o m a   d e   A g i l i d a d e   n o   S e r v i � o \ T a g I n f o \ V a l o r < / K e y > < / D i a g r a m O b j e c t K e y > < D i a g r a m O b j e c t K e y > < K e y > M e a s u r e s \ S o m a   d e   L e n t i d � o   n o   S e r v i � o < / K e y > < / D i a g r a m O b j e c t K e y > < D i a g r a m O b j e c t K e y > < K e y > M e a s u r e s \ S o m a   d e   L e n t i d � o   n o   S e r v i � o \ T a g I n f o \ F � r m u l a < / K e y > < / D i a g r a m O b j e c t K e y > < D i a g r a m O b j e c t K e y > < K e y > M e a s u r e s \ S o m a   d e   L e n t i d � o   n o   S e r v i � o \ T a g I n f o \ V a l o r < / K e y > < / D i a g r a m O b j e c t K e y > < D i a g r a m O b j e c t K e y > < K e y > M e a s u r e s \ M � d i a   d e   A g i l i d a d e   n o   S e r v i � o < / K e y > < / D i a g r a m O b j e c t K e y > < D i a g r a m O b j e c t K e y > < K e y > M e a s u r e s \ M � d i a   d e   A g i l i d a d e   n o   S e r v i � o \ T a g I n f o \ F � r m u l a < / K e y > < / D i a g r a m O b j e c t K e y > < D i a g r a m O b j e c t K e y > < K e y > M e a s u r e s \ M � d i a   d e   A g i l i d a d e   n o   S e r v i � o \ T a g I n f o \ V a l o r < / K e y > < / D i a g r a m O b j e c t K e y > < D i a g r a m O b j e c t K e y > < K e y > M e a s u r e s \ M � d i a   d e   L e n t i d � o   n o   S e r v i � o < / K e y > < / D i a g r a m O b j e c t K e y > < D i a g r a m O b j e c t K e y > < K e y > M e a s u r e s \ M � d i a   d e   L e n t i d � o   n o   S e r v i � o \ T a g I n f o \ F � r m u l a < / K e y > < / D i a g r a m O b j e c t K e y > < D i a g r a m O b j e c t K e y > < K e y > M e a s u r e s \ M � d i a   d e   L e n t i d � o   n o   S e r v i � o \ T a g I n f o \ V a l o r < / K e y > < / D i a g r a m O b j e c t K e y > < D i a g r a m O b j e c t K e y > < K e y > M e a s u r e s \ S o m a   d e   R e c o m e n d o < / K e y > < / D i a g r a m O b j e c t K e y > < D i a g r a m O b j e c t K e y > < K e y > M e a s u r e s \ S o m a   d e   R e c o m e n d o \ T a g I n f o \ F � r m u l a < / K e y > < / D i a g r a m O b j e c t K e y > < D i a g r a m O b j e c t K e y > < K e y > M e a s u r e s \ S o m a   d e   R e c o m e n d o \ T a g I n f o \ V a l o r < / K e y > < / D i a g r a m O b j e c t K e y > < D i a g r a m O b j e c t K e y > < K e y > M e a s u r e s \ S o m a   d e   N � o   R e c o m e n d o < / K e y > < / D i a g r a m O b j e c t K e y > < D i a g r a m O b j e c t K e y > < K e y > M e a s u r e s \ S o m a   d e   N � o   R e c o m e n d o \ T a g I n f o \ F � r m u l a < / K e y > < / D i a g r a m O b j e c t K e y > < D i a g r a m O b j e c t K e y > < K e y > M e a s u r e s \ S o m a   d e   N � o   R e c o m e n d o \ T a g I n f o \ V a l o r < / K e y > < / D i a g r a m O b j e c t K e y > < D i a g r a m O b j e c t K e y > < K e y > M e a s u r e s \ M � d i a   d e   R e c o m e n d o < / K e y > < / D i a g r a m O b j e c t K e y > < D i a g r a m O b j e c t K e y > < K e y > M e a s u r e s \ M � d i a   d e   R e c o m e n d o \ T a g I n f o \ F � r m u l a < / K e y > < / D i a g r a m O b j e c t K e y > < D i a g r a m O b j e c t K e y > < K e y > M e a s u r e s \ M � d i a   d e   R e c o m e n d o \ T a g I n f o \ V a l o r < / K e y > < / D i a g r a m O b j e c t K e y > < D i a g r a m O b j e c t K e y > < K e y > M e a s u r e s \ M � d i a   d e   N � o   R e c o m e n d o < / K e y > < / D i a g r a m O b j e c t K e y > < D i a g r a m O b j e c t K e y > < K e y > M e a s u r e s \ M � d i a   d e   N � o   R e c o m e n d o \ T a g I n f o \ F � r m u l a < / K e y > < / D i a g r a m O b j e c t K e y > < D i a g r a m O b j e c t K e y > < K e y > M e a s u r e s \ M � d i a   d e   N � o   R e c o m e n d o \ T a g I n f o \ V a l o r < / K e y > < / D i a g r a m O b j e c t K e y > < D i a g r a m O b j e c t K e y > < K e y > M e a s u r e s \ S o m a   d e   B o m   C u s t o - B e n e f � c i o   2 < / K e y > < / D i a g r a m O b j e c t K e y > < D i a g r a m O b j e c t K e y > < K e y > M e a s u r e s \ S o m a   d e   B o m   C u s t o - B e n e f � c i o   2 \ T a g I n f o \ F � r m u l a < / K e y > < / D i a g r a m O b j e c t K e y > < D i a g r a m O b j e c t K e y > < K e y > M e a s u r e s \ S o m a   d e   B o m   C u s t o - B e n e f � c i o   2 \ T a g I n f o \ V a l o r < / K e y > < / D i a g r a m O b j e c t K e y > < D i a g r a m O b j e c t K e y > < K e y > M e a s u r e s \ S o m a   d e   P r e � o s   E l e v a d o s < / K e y > < / D i a g r a m O b j e c t K e y > < D i a g r a m O b j e c t K e y > < K e y > M e a s u r e s \ S o m a   d e   P r e � o s   E l e v a d o s \ T a g I n f o \ F � r m u l a < / K e y > < / D i a g r a m O b j e c t K e y > < D i a g r a m O b j e c t K e y > < K e y > M e a s u r e s \ S o m a   d e   P r e � o s   E l e v a d o s \ T a g I n f o \ V a l o r < / K e y > < / D i a g r a m O b j e c t K e y > < D i a g r a m O b j e c t K e y > < K e y > M e a s u r e s \ M � d i a   d e   B o m   C u s t o - B e n e f � c i o   2 < / K e y > < / D i a g r a m O b j e c t K e y > < D i a g r a m O b j e c t K e y > < K e y > M e a s u r e s \ M � d i a   d e   B o m   C u s t o - B e n e f � c i o   2 \ T a g I n f o \ F � r m u l a < / K e y > < / D i a g r a m O b j e c t K e y > < D i a g r a m O b j e c t K e y > < K e y > M e a s u r e s \ M � d i a   d e   B o m   C u s t o - B e n e f � c i o   2 \ T a g I n f o \ V a l o r < / K e y > < / D i a g r a m O b j e c t K e y > < D i a g r a m O b j e c t K e y > < K e y > M e a s u r e s \ M � d i a   d e   P r e � o s   E l e v a d o s < / K e y > < / D i a g r a m O b j e c t K e y > < D i a g r a m O b j e c t K e y > < K e y > M e a s u r e s \ M � d i a   d e   P r e � o s   E l e v a d o s \ T a g I n f o \ F � r m u l a < / K e y > < / D i a g r a m O b j e c t K e y > < D i a g r a m O b j e c t K e y > < K e y > M e a s u r e s \ M � d i a   d e   P r e � o s   E l e v a d o s \ T a g I n f o \ V a l o r < / K e y > < / D i a g r a m O b j e c t K e y > < D i a g r a m O b j e c t K e y > < K e y > C o l u m n s \ I d R e s t a u r a n t e < / K e y > < / D i a g r a m O b j e c t K e y > < D i a g r a m O b j e c t K e y > < K e y > C o l u m n s \ A g i l i d a d e   n o   S e r v i � o < / K e y > < / D i a g r a m O b j e c t K e y > < D i a g r a m O b j e c t K e y > < K e y > C o l u m n s \ L e n t i d � o   n o   S e r v i � o < / K e y > < / D i a g r a m O b j e c t K e y > < D i a g r a m O b j e c t K e y > < K e y > C o l u m n s \ V a r i e d a d e   d e   O p � � e s < / K e y > < / D i a g r a m O b j e c t K e y > < D i a g r a m O b j e c t K e y > < K e y > C o l u m n s \ C a r d � p i o   L i m i t a d o < / K e y > < / D i a g r a m O b j e c t K e y > < D i a g r a m O b j e c t K e y > < K e y > C o l u m n s \ S a b o r   A g r a d � v e l < / K e y > < / D i a g r a m O b j e c t K e y > < D i a g r a m O b j e c t K e y > < K e y > C o l u m n s \ S a b o r   I n s a t i s f a t � r i o < / K e y > < / D i a g r a m O b j e c t K e y > < D i a g r a m O b j e c t K e y > < K e y > C o l u m n s \ I n g r e d i e n t e s   d e   Q u a l i d a d e < / K e y > < / D i a g r a m O b j e c t K e y > < D i a g r a m O b j e c t K e y > < K e y > C o l u m n s \ I n g r e d i e n t e s   d e   B a i x a   Q u a l i d a d e < / K e y > < / D i a g r a m O b j e c t K e y > < D i a g r a m O b j e c t K e y > < K e y > C o l u m n s \ P r a t o s   A p r e s e n t � v e i s < / K e y > < / D i a g r a m O b j e c t K e y > < D i a g r a m O b j e c t K e y > < K e y > C o l u m n s \ M �   A p r e s e n t a � � o   d o s   P r a t o s < / K e y > < / D i a g r a m O b j e c t K e y > < D i a g r a m O b j e c t K e y > < K e y > C o l u m n s \ A t e n d i m e n t o   B o m < / K e y > < / D i a g r a m O b j e c t K e y > < D i a g r a m O b j e c t K e y > < K e y > C o l u m n s \ A t e n d i m e n t o   R u i m < / K e y > < / D i a g r a m O b j e c t K e y > < D i a g r a m O b j e c t K e y > < K e y > C o l u m n s \ A m b i e n t e   C o n f o r t � v e l < / K e y > < / D i a g r a m O b j e c t K e y > < D i a g r a m O b j e c t K e y > < K e y > C o l u m n s \ A m b i e n t e   D e s c o n f o r t � v e l < / K e y > < / D i a g r a m O b j e c t K e y > < D i a g r a m O b j e c t K e y > < K e y > C o l u m n s \ B o m   C u s t o - B e n e f � c i o < / K e y > < / D i a g r a m O b j e c t K e y > < D i a g r a m O b j e c t K e y > < K e y > C o l u m n s \ P r e � o s   E l e v a d o s < / K e y > < / D i a g r a m O b j e c t K e y > < D i a g r a m O b j e c t K e y > < K e y > C o l u m n s \ R e c o m e n d o < / K e y > < / D i a g r a m O b j e c t K e y > < D i a g r a m O b j e c t K e y > < K e y > C o l u m n s \ N � o   R e c o m e n d o < / K e y > < / D i a g r a m O b j e c t K e y > < D i a g r a m O b j e c t K e y > < K e y > C o l u m n s \ V o l t a r i a < / K e y > < / D i a g r a m O b j e c t K e y > < D i a g r a m O b j e c t K e y > < K e y > C o l u m n s \ N � o   V o l t a r i a < / K e y > < / D i a g r a m O b j e c t K e y > < D i a g r a m O b j e c t K e y > < K e y > C o l u m n s \ O u t r o s   P o s i t i v o s < / K e y > < / D i a g r a m O b j e c t K e y > < D i a g r a m O b j e c t K e y > < K e y > C o l u m n s \ O u t r o s   N e g a t i v o s < / K e y > < / D i a g r a m O b j e c t K e y > < D i a g r a m O b j e c t K e y > < K e y > L i n k s \ & l t ; C o l u m n s \ S o m a   d e   A g i l i d a d e   n o   S e r v i � o & g t ; - & l t ; M e a s u r e s \ A g i l i d a d e   n o   S e r v i � o & g t ; < / K e y > < / D i a g r a m O b j e c t K e y > < D i a g r a m O b j e c t K e y > < K e y > L i n k s \ & l t ; C o l u m n s \ S o m a   d e   A g i l i d a d e   n o   S e r v i � o & g t ; - & l t ; M e a s u r e s \ A g i l i d a d e   n o   S e r v i � o & g t ; \ C O L U M N < / K e y > < / D i a g r a m O b j e c t K e y > < D i a g r a m O b j e c t K e y > < K e y > L i n k s \ & l t ; C o l u m n s \ S o m a   d e   A g i l i d a d e   n o   S e r v i � o & g t ; - & l t ; M e a s u r e s \ A g i l i d a d e   n o   S e r v i � o & g t ; \ M E A S U R E < / K e y > < / D i a g r a m O b j e c t K e y > < D i a g r a m O b j e c t K e y > < K e y > L i n k s \ & l t ; C o l u m n s \ S o m a   d e   L e n t i d � o   n o   S e r v i � o & g t ; - & l t ; M e a s u r e s \ L e n t i d � o   n o   S e r v i � o & g t ; < / K e y > < / D i a g r a m O b j e c t K e y > < D i a g r a m O b j e c t K e y > < K e y > L i n k s \ & l t ; C o l u m n s \ S o m a   d e   L e n t i d � o   n o   S e r v i � o & g t ; - & l t ; M e a s u r e s \ L e n t i d � o   n o   S e r v i � o & g t ; \ C O L U M N < / K e y > < / D i a g r a m O b j e c t K e y > < D i a g r a m O b j e c t K e y > < K e y > L i n k s \ & l t ; C o l u m n s \ S o m a   d e   L e n t i d � o   n o   S e r v i � o & g t ; - & l t ; M e a s u r e s \ L e n t i d � o   n o   S e r v i � o & g t ; \ M E A S U R E < / K e y > < / D i a g r a m O b j e c t K e y > < D i a g r a m O b j e c t K e y > < K e y > L i n k s \ & l t ; C o l u m n s \ M � d i a   d e   A g i l i d a d e   n o   S e r v i � o & g t ; - & l t ; M e a s u r e s \ A g i l i d a d e   n o   S e r v i � o & g t ; < / K e y > < / D i a g r a m O b j e c t K e y > < D i a g r a m O b j e c t K e y > < K e y > L i n k s \ & l t ; C o l u m n s \ M � d i a   d e   A g i l i d a d e   n o   S e r v i � o & g t ; - & l t ; M e a s u r e s \ A g i l i d a d e   n o   S e r v i � o & g t ; \ C O L U M N < / K e y > < / D i a g r a m O b j e c t K e y > < D i a g r a m O b j e c t K e y > < K e y > L i n k s \ & l t ; C o l u m n s \ M � d i a   d e   A g i l i d a d e   n o   S e r v i � o & g t ; - & l t ; M e a s u r e s \ A g i l i d a d e   n o   S e r v i � o & g t ; \ M E A S U R E < / K e y > < / D i a g r a m O b j e c t K e y > < D i a g r a m O b j e c t K e y > < K e y > L i n k s \ & l t ; C o l u m n s \ M � d i a   d e   L e n t i d � o   n o   S e r v i � o & g t ; - & l t ; M e a s u r e s \ L e n t i d � o   n o   S e r v i � o & g t ; < / K e y > < / D i a g r a m O b j e c t K e y > < D i a g r a m O b j e c t K e y > < K e y > L i n k s \ & l t ; C o l u m n s \ M � d i a   d e   L e n t i d � o   n o   S e r v i � o & g t ; - & l t ; M e a s u r e s \ L e n t i d � o   n o   S e r v i � o & g t ; \ C O L U M N < / K e y > < / D i a g r a m O b j e c t K e y > < D i a g r a m O b j e c t K e y > < K e y > L i n k s \ & l t ; C o l u m n s \ M � d i a   d e   L e n t i d � o   n o   S e r v i � o & g t ; - & l t ; M e a s u r e s \ L e n t i d � o   n o   S e r v i � o & g t ; \ M E A S U R E < / K e y > < / D i a g r a m O b j e c t K e y > < D i a g r a m O b j e c t K e y > < K e y > L i n k s \ & l t ; C o l u m n s \ S o m a   d e   R e c o m e n d o & g t ; - & l t ; M e a s u r e s \ R e c o m e n d o & g t ; < / K e y > < / D i a g r a m O b j e c t K e y > < D i a g r a m O b j e c t K e y > < K e y > L i n k s \ & l t ; C o l u m n s \ S o m a   d e   R e c o m e n d o & g t ; - & l t ; M e a s u r e s \ R e c o m e n d o & g t ; \ C O L U M N < / K e y > < / D i a g r a m O b j e c t K e y > < D i a g r a m O b j e c t K e y > < K e y > L i n k s \ & l t ; C o l u m n s \ S o m a   d e   R e c o m e n d o & g t ; - & l t ; M e a s u r e s \ R e c o m e n d o & g t ; \ M E A S U R E < / K e y > < / D i a g r a m O b j e c t K e y > < D i a g r a m O b j e c t K e y > < K e y > L i n k s \ & l t ; C o l u m n s \ S o m a   d e   N � o   R e c o m e n d o & g t ; - & l t ; M e a s u r e s \ N � o   R e c o m e n d o & g t ; < / K e y > < / D i a g r a m O b j e c t K e y > < D i a g r a m O b j e c t K e y > < K e y > L i n k s \ & l t ; C o l u m n s \ S o m a   d e   N � o   R e c o m e n d o & g t ; - & l t ; M e a s u r e s \ N � o   R e c o m e n d o & g t ; \ C O L U M N < / K e y > < / D i a g r a m O b j e c t K e y > < D i a g r a m O b j e c t K e y > < K e y > L i n k s \ & l t ; C o l u m n s \ S o m a   d e   N � o   R e c o m e n d o & g t ; - & l t ; M e a s u r e s \ N � o   R e c o m e n d o & g t ; \ M E A S U R E < / K e y > < / D i a g r a m O b j e c t K e y > < D i a g r a m O b j e c t K e y > < K e y > L i n k s \ & l t ; C o l u m n s \ M � d i a   d e   R e c o m e n d o & g t ; - & l t ; M e a s u r e s \ R e c o m e n d o & g t ; < / K e y > < / D i a g r a m O b j e c t K e y > < D i a g r a m O b j e c t K e y > < K e y > L i n k s \ & l t ; C o l u m n s \ M � d i a   d e   R e c o m e n d o & g t ; - & l t ; M e a s u r e s \ R e c o m e n d o & g t ; \ C O L U M N < / K e y > < / D i a g r a m O b j e c t K e y > < D i a g r a m O b j e c t K e y > < K e y > L i n k s \ & l t ; C o l u m n s \ M � d i a   d e   R e c o m e n d o & g t ; - & l t ; M e a s u r e s \ R e c o m e n d o & g t ; \ M E A S U R E < / K e y > < / D i a g r a m O b j e c t K e y > < D i a g r a m O b j e c t K e y > < K e y > L i n k s \ & l t ; C o l u m n s \ M � d i a   d e   N � o   R e c o m e n d o & g t ; - & l t ; M e a s u r e s \ N � o   R e c o m e n d o & g t ; < / K e y > < / D i a g r a m O b j e c t K e y > < D i a g r a m O b j e c t K e y > < K e y > L i n k s \ & l t ; C o l u m n s \ M � d i a   d e   N � o   R e c o m e n d o & g t ; - & l t ; M e a s u r e s \ N � o   R e c o m e n d o & g t ; \ C O L U M N < / K e y > < / D i a g r a m O b j e c t K e y > < D i a g r a m O b j e c t K e y > < K e y > L i n k s \ & l t ; C o l u m n s \ M � d i a   d e   N � o   R e c o m e n d o & g t ; - & l t ; M e a s u r e s \ N � o   R e c o m e n d o & g t ; \ M E A S U R E < / K e y > < / D i a g r a m O b j e c t K e y > < D i a g r a m O b j e c t K e y > < K e y > L i n k s \ & l t ; C o l u m n s \ S o m a   d e   B o m   C u s t o - B e n e f � c i o   2 & g t ; - & l t ; M e a s u r e s \ B o m   C u s t o - B e n e f � c i o & g t ; < / K e y > < / D i a g r a m O b j e c t K e y > < D i a g r a m O b j e c t K e y > < K e y > L i n k s \ & l t ; C o l u m n s \ S o m a   d e   B o m   C u s t o - B e n e f � c i o   2 & g t ; - & l t ; M e a s u r e s \ B o m   C u s t o - B e n e f � c i o & g t ; \ C O L U M N < / K e y > < / D i a g r a m O b j e c t K e y > < D i a g r a m O b j e c t K e y > < K e y > L i n k s \ & l t ; C o l u m n s \ S o m a   d e   B o m   C u s t o - B e n e f � c i o   2 & g t ; - & l t ; M e a s u r e s \ B o m   C u s t o - B e n e f � c i o & g t ; \ M E A S U R E < / K e y > < / D i a g r a m O b j e c t K e y > < D i a g r a m O b j e c t K e y > < K e y > L i n k s \ & l t ; C o l u m n s \ S o m a   d e   P r e � o s   E l e v a d o s & g t ; - & l t ; M e a s u r e s \ P r e � o s   E l e v a d o s & g t ; < / K e y > < / D i a g r a m O b j e c t K e y > < D i a g r a m O b j e c t K e y > < K e y > L i n k s \ & l t ; C o l u m n s \ S o m a   d e   P r e � o s   E l e v a d o s & g t ; - & l t ; M e a s u r e s \ P r e � o s   E l e v a d o s & g t ; \ C O L U M N < / K e y > < / D i a g r a m O b j e c t K e y > < D i a g r a m O b j e c t K e y > < K e y > L i n k s \ & l t ; C o l u m n s \ S o m a   d e   P r e � o s   E l e v a d o s & g t ; - & l t ; M e a s u r e s \ P r e � o s   E l e v a d o s & g t ; \ M E A S U R E < / K e y > < / D i a g r a m O b j e c t K e y > < D i a g r a m O b j e c t K e y > < K e y > L i n k s \ & l t ; C o l u m n s \ M � d i a   d e   B o m   C u s t o - B e n e f � c i o   2 & g t ; - & l t ; M e a s u r e s \ B o m   C u s t o - B e n e f � c i o & g t ; < / K e y > < / D i a g r a m O b j e c t K e y > < D i a g r a m O b j e c t K e y > < K e y > L i n k s \ & l t ; C o l u m n s \ M � d i a   d e   B o m   C u s t o - B e n e f � c i o   2 & g t ; - & l t ; M e a s u r e s \ B o m   C u s t o - B e n e f � c i o & g t ; \ C O L U M N < / K e y > < / D i a g r a m O b j e c t K e y > < D i a g r a m O b j e c t K e y > < K e y > L i n k s \ & l t ; C o l u m n s \ M � d i a   d e   B o m   C u s t o - B e n e f � c i o   2 & g t ; - & l t ; M e a s u r e s \ B o m   C u s t o - B e n e f � c i o & g t ; \ M E A S U R E < / K e y > < / D i a g r a m O b j e c t K e y > < D i a g r a m O b j e c t K e y > < K e y > L i n k s \ & l t ; C o l u m n s \ M � d i a   d e   P r e � o s   E l e v a d o s & g t ; - & l t ; M e a s u r e s \ P r e � o s   E l e v a d o s & g t ; < / K e y > < / D i a g r a m O b j e c t K e y > < D i a g r a m O b j e c t K e y > < K e y > L i n k s \ & l t ; C o l u m n s \ M � d i a   d e   P r e � o s   E l e v a d o s & g t ; - & l t ; M e a s u r e s \ P r e � o s   E l e v a d o s & g t ; \ C O L U M N < / K e y > < / D i a g r a m O b j e c t K e y > < D i a g r a m O b j e c t K e y > < K e y > L i n k s \ & l t ; C o l u m n s \ M � d i a   d e   P r e � o s   E l e v a d o s & g t ; - & l t ; M e a s u r e s \ P r e � o s   E l e v a d o s & g t ; \ M E A S U R E 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 A g i l i d a d e   n o   S e r v i � o 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 A g i l i d a d e   n o   S e r v i � o \ T a g I n f o \ F � r m u l a 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 A g i l i d a d e   n o   S e r v i � o \ T a g I n f o \ V a l o r 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 L e n t i d � o   n o   S e r v i � o 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 L e n t i d � o   n o   S e r v i � o \ T a g I n f o \ F � r m u l a 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 L e n t i d � o   n o   S e r v i � o \ T a g I n f o \ V a l o r 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 A g i l i d a d e   n o   S e r v i � o 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 A g i l i d a d e   n o   S e r v i � o \ T a g I n f o \ F � r m u l a 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 A g i l i d a d e   n o   S e r v i � o \ T a g I n f o \ V a l o r 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 L e n t i d � o   n o   S e r v i � o 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 L e n t i d � o   n o   S e r v i � o \ T a g I n f o \ F � r m u l a 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 L e n t i d � o   n o   S e r v i � o \ T a g I n f o \ V a l o r 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 R e c o m e n d o 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 R e c o m e n d o \ T a g I n f o \ F � r m u l a 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 R e c o m e n d o \ T a g I n f o \ V a l o r 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 N � o   R e c o m e n d o 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 N � o   R e c o m e n d o \ T a g I n f o \ F � r m u l a 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 N � o   R e c o m e n d o \ T a g I n f o \ V a l o r 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 R e c o m e n d o 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 R e c o m e n d o \ T a g I n f o \ F � r m u l a 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 R e c o m e n d o \ T a g I n f o \ V a l o r 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 N � o   R e c o m e n d o 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 N � o   R e c o m e n d o \ T a g I n f o \ F � r m u l a 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 N � o   R e c o m e n d o \ T a g I n f o \ V a l o r 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 B o m   C u s t o - B e n e f � c i o   2 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 B o m   C u s t o - B e n e f � c i o 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 B o m   C u s t o - B e n e f � c i o 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 P r e � o s   E l e v a d o s 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 P r e � o s   E l e v a d o s \ T a g I n f o \ F � r m u l a 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 P r e � o s   E l e v a d o s \ T a g I n f o \ V a l o r 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 B o m   C u s t o - B e n e f � c i o   2 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 B o m   C u s t o - B e n e f � c i o 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 B o m   C u s t o - B e n e f � c i o 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 P r e � o s   E l e v a d o s 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 P r e � o s   E l e v a d o s \ T a g I n f o \ F � r m u l a 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 P r e � o s   E l e v a d o s \ T a g I n f o \ V a l o r 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 C o l u m n s \ A g i l i d a d e   n o   S e r v i � o 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 C o l u m n s \ L e n t i d � o   n o   S e r v i � o 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 C o l u m n s \ V a r i e d a d e   d e   O p � � e s 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 C o l u m n s \ C a r d � p i o   L i m i t a d o 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  A g r a d � v e l 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  I n s a t i s f a t � r i o 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 C o l u m n s \ I n g r e d i e n t e s   d e   Q u a l i d a d e 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 C o l u m n s \ I n g r e d i e n t e s   d e   B a i x a   Q u a l i d a d e 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 C o l u m n s \ P r a t o s   A p r e s e n t � v e i s 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  A p r e s e n t a � � o   d o s   P r a t o s 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 B o m 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 R u i m 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 C o l u m n s \ A m b i e n t e   C o n f o r t � v e l 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 C o l u m n s \ A m b i e n t e   D e s c o n f o r t � v e l 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 C o l u m n s \ B o m   C u s t o - B e n e f � c i o 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 C o l u m n s \ P r e � o s   E l e v a d o s 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 C o l u m n s \ V o l t a r i a 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 C o l u m n s \ N � o   V o l t a r i a 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 C o l u m n s \ O u t r o s   P o s i t i v o s 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 C o l u m n s \ O u t r o s   N e g a t i v o s 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 A g i l i d a d e   n o   S e r v i � o & g t ; - & l t ; M e a s u r e s \ A g i l i d a d e   n o   S e r v i � o & g t ; 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 A g i l i d a d e   n o   S e r v i � o & g t ; - & l t ; M e a s u r e s \ A g i l i d a d e   n o   S e r v i � o & g t ; \ C O L U M N 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 A g i l i d a d e   n o   S e r v i � o & g t ; - & l t ; M e a s u r e s \ A g i l i d a d e   n o   S e r v i � o & g t ; \ M E A S U R E 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 L e n t i d � o   n o   S e r v i � o & g t ; - & l t ; M e a s u r e s \ L e n t i d � o   n o   S e r v i � o & g t ; 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 L e n t i d � o   n o   S e r v i � o & g t ; - & l t ; M e a s u r e s \ L e n t i d � o   n o   S e r v i � o & g t ; \ C O L U M N 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 L e n t i d � o   n o   S e r v i � o & g t ; - & l t ; M e a s u r e s \ L e n t i d � o   n o   S e r v i � o & g t ; \ M E A S U R E 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 A g i l i d a d e   n o   S e r v i � o & g t ; - & l t ; M e a s u r e s \ A g i l i d a d e   n o   S e r v i � o & g t ; 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 A g i l i d a d e   n o   S e r v i � o & g t ; - & l t ; M e a s u r e s \ A g i l i d a d e   n o   S e r v i � o & g t ; \ C O L U M N 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 A g i l i d a d e   n o   S e r v i � o & g t ; - & l t ; M e a s u r e s \ A g i l i d a d e   n o   S e r v i � o & g t ; \ M E A S U R E 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 L e n t i d � o   n o   S e r v i � o & g t ; - & l t ; M e a s u r e s \ L e n t i d � o   n o   S e r v i � o & g t ; 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 L e n t i d � o   n o   S e r v i � o & g t ; - & l t ; M e a s u r e s \ L e n t i d � o   n o   S e r v i � o & g t ; \ C O L U M N 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 L e n t i d � o   n o   S e r v i � o & g t ; - & l t ; M e a s u r e s \ L e n t i d � o   n o   S e r v i � o & g t ; \ M E A S U R E 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 R e c o m e n d o & g t ; - & l t ; M e a s u r e s \ R e c o m e n d o & g t ; 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 R e c o m e n d o & g t ; - & l t ; M e a s u r e s \ R e c o m e n d o & g t ; \ C O L U M N 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 R e c o m e n d o & g t ; - & l t ; M e a s u r e s \ R e c o m e n d o & g t ; \ M E A S U R E 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 N � o   R e c o m e n d o & g t ; - & l t ; M e a s u r e s \ N � o   R e c o m e n d o & g t ; 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 N � o   R e c o m e n d o & g t ; - & l t ; M e a s u r e s \ N � o   R e c o m e n d o & g t ; \ C O L U M N 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 N � o   R e c o m e n d o & g t ; - & l t ; M e a s u r e s \ N � o   R e c o m e n d o & g t ; \ M E A S U R E 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 R e c o m e n d o & g t ; - & l t ; M e a s u r e s \ R e c o m e n d o & g t ; 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 R e c o m e n d o & g t ; - & l t ; M e a s u r e s \ R e c o m e n d o & g t ; \ C O L U M N 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 R e c o m e n d o & g t ; - & l t ; M e a s u r e s \ R e c o m e n d o & g t ; \ M E A S U R E 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 N � o   R e c o m e n d o & g t ; - & l t ; M e a s u r e s \ N � o   R e c o m e n d o & g t ; 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 N � o   R e c o m e n d o & g t ; - & l t ; M e a s u r e s \ N � o   R e c o m e n d o & g t ; \ C O L U M N 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 N � o   R e c o m e n d o & g t ; - & l t ; M e a s u r e s \ N � o   R e c o m e n d o & g t ; \ M E A S U R E 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 B o m   C u s t o - B e n e f � c i o   2 & g t ; - & l t ; M e a s u r e s \ B o m   C u s t o - B e n e f � c i o & g t ; 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 B o m   C u s t o - B e n e f � c i o   2 & g t ; - & l t ; M e a s u r e s \ B o m   C u s t o - B e n e f � c i o & g t ; \ C O L U M N 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 B o m   C u s t o - B e n e f � c i o   2 & g t ; - & l t ; M e a s u r e s \ B o m   C u s t o - B e n e f � c i o & g t ; \ M E A S U R E 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 P r e � o s   E l e v a d o s & g t ; - & l t ; M e a s u r e s \ P r e � o s   E l e v a d o s & g t ; 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 P r e � o s   E l e v a d o s & g t ; - & l t ; M e a s u r e s \ P r e � o s   E l e v a d o s & g t ; \ C O L U M N 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 P r e � o s   E l e v a d o s & g t ; - & l t ; M e a s u r e s \ P r e � o s   E l e v a d o s & g t ; \ M E A S U R E 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 B o m   C u s t o - B e n e f � c i o   2 & g t ; - & l t ; M e a s u r e s \ B o m   C u s t o - B e n e f � c i o & g t ; 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 B o m   C u s t o - B e n e f � c i o   2 & g t ; - & l t ; M e a s u r e s \ B o m   C u s t o - B e n e f � c i o & g t ; \ C O L U M N 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 B o m   C u s t o - B e n e f � c i o   2 & g t ; - & l t ; M e a s u r e s \ B o m   C u s t o - B e n e f � c i o & g t ; \ M E A S U R E 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 P r e � o s   E l e v a d o s & g t ; - & l t ; M e a s u r e s \ P r e � o s   E l e v a d o s & g t ; 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 P r e � o s   E l e v a d o s & g t ; - & l t ; M e a s u r e s \ P r e � o s   E l e v a d o s & g t ; \ C O L U M N 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 P r e � o s   E l e v a d o s & g t ; - & l t ; M e a s u r e s \ P r e � o s   E l e v a d o s & g t ; \ M E A S U R E 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 T a g s \ T a b l e s \ & l t ; T a b l e s \ r e s t a u r a n t e s & g t ; < / K e y > < / D i a g r a m O b j e c t K e y > < D i a g r a m O b j e c t K e y > < K e y > D y n a m i c   T a g s \ T a b l e s \ & l t ; T a b l e s \ R e s t _ s a t i s f a c a o & g t ; < / K e y > < / D i a g r a m O b j e c t K e y > < D i a g r a m O b j e c t K e y > < K e y > D y n a m i c   T a g s \ T a b l e s \ & l t ; T a b l e s \ A v a l i a c o e s P r o p o r c a o & g t ; < / K e y > < / D i a g r a m O b j e c t K e y > < D i a g r a m O b j e c t K e y > < K e y > D y n a m i c   T a g s \ T a b l e s \ & l t ; T a b l e s \ I n t e r v a l o E s t r e l a s & g t ; < / K e y > < / D i a g r a m O b j e c t K e y > < D i a g r a m O b j e c t K e y > < K e y > T a b l e s \ r e s t a u r a n t e s < / K e y > < / D i a g r a m O b j e c t K e y > < D i a g r a m O b j e c t K e y > < K e y > T a b l e s \ r e s t a u r a n t e s \ C o l u m n s \ I d R e s t a u r a n t e < / K e y > < / D i a g r a m O b j e c t K e y > < D i a g r a m O b j e c t K e y > < K e y > T a b l e s \ r e s t a u r a n t e s \ C o l u m n s \ N o m e < / K e y > < / D i a g r a m O b j e c t K e y > < D i a g r a m O b j e c t K e y > < K e y > T a b l e s \ r e s t a u r a n t e s \ C o l u m n s \ M � d i a   d e   E s t r e l a s < / K e y > < / D i a g r a m O b j e c t K e y > < D i a g r a m O b j e c t K e y > < K e y > T a b l e s \ r e s t a u r a n t e s \ C o l u m n s \ Q u a n t i d a d e   d e   R e v i e w s < / K e y > < / D i a g r a m O b j e c t K e y > < D i a g r a m O b j e c t K e y > < K e y > T a b l e s \ r e s t a u r a n t e s \ C o l u m n s \ F a i x a   d e   P r e � o < / K e y > < / D i a g r a m O b j e c t K e y > < D i a g r a m O b j e c t K e y > < K e y > T a b l e s \ r e s t a u r a n t e s \ C o l u m n s \ C a t e g o r i a < / K e y > < / D i a g r a m O b j e c t K e y > < D i a g r a m O b j e c t K e y > < K e y > T a b l e s \ r e s t a u r a n t e s \ C o l u m n s \ B a i r r o < / K e y > < / D i a g r a m O b j e c t K e y > < D i a g r a m O b j e c t K e y > < K e y > T a b l e s \ r e s t a u r a n t e s \ C o l u m n s \ P o s s u i   R e s e r v a < / K e y > < / D i a g r a m O b j e c t K e y > < D i a g r a m O b j e c t K e y > < K e y > T a b l e s \ r e s t a u r a n t e s \ C o l u m n s \ O f e r e c e   R e t i r a d a < / K e y > < / D i a g r a m O b j e c t K e y > < D i a g r a m O b j e c t K e y > < K e y > T a b l e s \ r e s t a u r a n t e s \ C o l u m n s \ O f e r e c e   D e l i v e r y < / K e y > < / D i a g r a m O b j e c t K e y > < D i a g r a m O b j e c t K e y > < K e y > T a b l e s \ r e s t a u r a n t e s \ C o l u m n s \ P o s s u i   M u i t a s   O p � � e s   V e g e t a r i a n a s < / K e y > < / D i a g r a m O b j e c t K e y > < D i a g r a m O b j e c t K e y > < K e y > T a b l e s \ r e s t a u r a n t e s \ C o l u m n s \ P o s s u i   O p � � e s   V e g a n a s < / K e y > < / D i a g r a m O b j e c t K e y > < D i a g r a m O b j e c t K e y > < K e y > T a b l e s \ r e s t a u r a n t e s \ C o l u m n s \ A g i l i d a d e   n o   S e r v i � o < / K e y > < / D i a g r a m O b j e c t K e y > < D i a g r a m O b j e c t K e y > < K e y > T a b l e s \ r e s t a u r a n t e s \ C o l u m n s \ L e n t i d � o   n o   S e r v i � o < / K e y > < / D i a g r a m O b j e c t K e y > < D i a g r a m O b j e c t K e y > < K e y > T a b l e s \ r e s t a u r a n t e s \ C o l u m n s \ V a r i e d a d e   d e   O p � � e s < / K e y > < / D i a g r a m O b j e c t K e y > < D i a g r a m O b j e c t K e y > < K e y > T a b l e s \ r e s t a u r a n t e s \ C o l u m n s \ C a r d � p i o   L i m i t a d o < / K e y > < / D i a g r a m O b j e c t K e y > < D i a g r a m O b j e c t K e y > < K e y > T a b l e s \ r e s t a u r a n t e s \ C o l u m n s \ S a b o r   A g r a d � v e l < / K e y > < / D i a g r a m O b j e c t K e y > < D i a g r a m O b j e c t K e y > < K e y > T a b l e s \ r e s t a u r a n t e s \ C o l u m n s \ S a b o r   I n s a t i s f a t � r i o < / K e y > < / D i a g r a m O b j e c t K e y > < D i a g r a m O b j e c t K e y > < K e y > T a b l e s \ r e s t a u r a n t e s \ C o l u m n s \ I n g r e d i e n t e s   d e   Q u a l i d a d e < / K e y > < / D i a g r a m O b j e c t K e y > < D i a g r a m O b j e c t K e y > < K e y > T a b l e s \ r e s t a u r a n t e s \ C o l u m n s \ I n g r e d i e n t e s   d e   B a i x a   Q u a l i d a d e < / K e y > < / D i a g r a m O b j e c t K e y > < D i a g r a m O b j e c t K e y > < K e y > T a b l e s \ r e s t a u r a n t e s \ C o l u m n s \ P r a t o s   A p r e s e n t � v e i s < / K e y > < / D i a g r a m O b j e c t K e y > < D i a g r a m O b j e c t K e y > < K e y > T a b l e s \ r e s t a u r a n t e s \ C o l u m n s \ M �   A p r e s e n t a � � o   d o s   P r a t o s < / K e y > < / D i a g r a m O b j e c t K e y > < D i a g r a m O b j e c t K e y > < K e y > T a b l e s \ r e s t a u r a n t e s \ C o l u m n s \ A t e n d i m e n t o   B o m < / K e y > < / D i a g r a m O b j e c t K e y > < D i a g r a m O b j e c t K e y > < K e y > T a b l e s \ r e s t a u r a n t e s \ C o l u m n s \ A t e n d i m e n t o   R u i m < / K e y > < / D i a g r a m O b j e c t K e y > < D i a g r a m O b j e c t K e y > < K e y > T a b l e s \ r e s t a u r a n t e s \ C o l u m n s \ A m b i e n t e   C o n f o r t � v e l < / K e y > < / D i a g r a m O b j e c t K e y > < D i a g r a m O b j e c t K e y > < K e y > T a b l e s \ r e s t a u r a n t e s \ C o l u m n s \ A m b i e n t e   D e s c o n f o r t � v e l < / K e y > < / D i a g r a m O b j e c t K e y > < D i a g r a m O b j e c t K e y > < K e y > T a b l e s \ r e s t a u r a n t e s \ C o l u m n s \ B o m   C u s t o - B e n e f � c i o < / K e y > < / D i a g r a m O b j e c t K e y > < D i a g r a m O b j e c t K e y > < K e y > T a b l e s \ r e s t a u r a n t e s \ C o l u m n s \ P r e � o s   E l e v a d o s < / K e y > < / D i a g r a m O b j e c t K e y > < D i a g r a m O b j e c t K e y > < K e y > T a b l e s \ r e s t a u r a n t e s \ C o l u m n s \ R e c o m e n d o < / K e y > < / D i a g r a m O b j e c t K e y > < D i a g r a m O b j e c t K e y > < K e y > T a b l e s \ r e s t a u r a n t e s \ C o l u m n s \ N � o   R e c o m e n d o < / K e y > < / D i a g r a m O b j e c t K e y > < D i a g r a m O b j e c t K e y > < K e y > T a b l e s \ r e s t a u r a n t e s \ C o l u m n s \ V o l t a r i a < / K e y > < / D i a g r a m O b j e c t K e y > < D i a g r a m O b j e c t K e y > < K e y > T a b l e s \ r e s t a u r a n t e s \ C o l u m n s \ N � o   V o l t a r i a < / K e y > < / D i a g r a m O b j e c t K e y > < D i a g r a m O b j e c t K e y > < K e y > T a b l e s \ r e s t a u r a n t e s \ C o l u m n s \ O u t r o s   P o s i t i v o s < / K e y > < / D i a g r a m O b j e c t K e y > < D i a g r a m O b j e c t K e y > < K e y > T a b l e s \ r e s t a u r a n t e s \ C o l u m n s \ O u t r o s   N e g a t i v o s < / K e y > < / D i a g r a m O b j e c t K e y > < D i a g r a m O b j e c t K e y > < K e y > T a b l e s \ r e s t a u r a n t e s \ M e a s u r e s \ S o m a   d e   I d R e s t a u r a n t e < / K e y > < / D i a g r a m O b j e c t K e y > < D i a g r a m O b j e c t K e y > < K e y > T a b l e s \ r e s t a u r a n t e s \ S o m a   d e   I d R e s t a u r a n t e \ A d d i t i o n a l   I n f o \ M e d i d a   I m p l � c i t a < / K e y > < / D i a g r a m O b j e c t K e y > < D i a g r a m O b j e c t K e y > < K e y > T a b l e s \ r e s t a u r a n t e s \ M e a s u r e s \ C o n t a g e m   d e   I d R e s t a u r a n t e < / K e y > < / D i a g r a m O b j e c t K e y > < D i a g r a m O b j e c t K e y > < K e y > T a b l e s \ r e s t a u r a n t e s \ C o n t a g e m   d e   I d R e s t a u r a n t e \ A d d i t i o n a l   I n f o \ M e d i d a   I m p l � c i t a < / K e y > < / D i a g r a m O b j e c t K e y > < D i a g r a m O b j e c t K e y > < K e y > T a b l e s \ r e s t a u r a n t e s \ M e a s u r e s \ S o m a   d e   M � d i a   d e   E s t r e l a s < / K e y > < / D i a g r a m O b j e c t K e y > < D i a g r a m O b j e c t K e y > < K e y > T a b l e s \ r e s t a u r a n t e s \ S o m a   d e   M � d i a   d e   E s t r e l a s \ A d d i t i o n a l   I n f o \ M e d i d a   I m p l � c i t a < / K e y > < / D i a g r a m O b j e c t K e y > < D i a g r a m O b j e c t K e y > < K e y > T a b l e s \ r e s t a u r a n t e s \ M e a s u r e s \ M � d i a   d e   M � d i a   d e   E s t r e l a s < / K e y > < / D i a g r a m O b j e c t K e y > < D i a g r a m O b j e c t K e y > < K e y > T a b l e s \ r e s t a u r a n t e s \ M � d i a   d e   M � d i a   d e   E s t r e l a s \ A d d i t i o n a l   I n f o \ M e d i d a   I m p l � c i t a < / K e y > < / D i a g r a m O b j e c t K e y > < D i a g r a m O b j e c t K e y > < K e y > T a b l e s \ r e s t a u r a n t e s \ M e a s u r e s \ S o m a   d e   Q u a n t i d a d e   d e   R e v i e w s < / K e y > < / D i a g r a m O b j e c t K e y > < D i a g r a m O b j e c t K e y > < K e y > T a b l e s \ r e s t a u r a n t e s \ S o m a   d e   Q u a n t i d a d e   d e   R e v i e w s \ A d d i t i o n a l   I n f o \ M e d i d a   I m p l � c i t a < / K e y > < / D i a g r a m O b j e c t K e y > < D i a g r a m O b j e c t K e y > < K e y > T a b l e s \ r e s t a u r a n t e s \ M e a s u r e s \ M � d i a   d e   Q u a n t i d a d e   d e   R e v i e w s < / K e y > < / D i a g r a m O b j e c t K e y > < D i a g r a m O b j e c t K e y > < K e y > T a b l e s \ r e s t a u r a n t e s \ M � d i a   d e   Q u a n t i d a d e   d e   R e v i e w s \ A d d i t i o n a l   I n f o \ M e d i d a   I m p l � c i t a < / K e y > < / D i a g r a m O b j e c t K e y > < D i a g r a m O b j e c t K e y > < K e y > T a b l e s \ r e s t a u r a n t e s \ M e a s u r e s \ S o m a   d e   F a i x a   d e   P r e � o < / K e y > < / D i a g r a m O b j e c t K e y > < D i a g r a m O b j e c t K e y > < K e y > T a b l e s \ r e s t a u r a n t e s \ S o m a   d e   F a i x a   d e   P r e � o \ A d d i t i o n a l   I n f o \ M e d i d a   I m p l � c i t a < / K e y > < / D i a g r a m O b j e c t K e y > < D i a g r a m O b j e c t K e y > < K e y > T a b l e s \ r e s t a u r a n t e s \ M e a s u r e s \ C o n t a g e m   d e   C a t e g o r i a < / K e y > < / D i a g r a m O b j e c t K e y > < D i a g r a m O b j e c t K e y > < K e y > T a b l e s \ r e s t a u r a n t e s \ C o n t a g e m   d e   C a t e g o r i a \ A d d i t i o n a l   I n f o \ M e d i d a   I m p l � c i t a < / K e y > < / D i a g r a m O b j e c t K e y > < D i a g r a m O b j e c t K e y > < K e y > T a b l e s \ r e s t a u r a n t e s \ M e a s u r e s \ M � d i a   d e   F a i x a   d e   P r e � o < / K e y > < / D i a g r a m O b j e c t K e y > < D i a g r a m O b j e c t K e y > < K e y > T a b l e s \ r e s t a u r a n t e s \ M � d i a   d e   F a i x a   d e   P r e � o \ A d d i t i o n a l   I n f o \ M e d i d a   I m p l � c i t a < / K e y > < / D i a g r a m O b j e c t K e y > < D i a g r a m O b j e c t K e y > < K e y > T a b l e s \ r e s t a u r a n t e s \ M e a s u r e s \ S o m a   d e   B o m   C u s t o - B e n e f � c i o < / K e y > < / D i a g r a m O b j e c t K e y > < D i a g r a m O b j e c t K e y > < K e y > T a b l e s \ r e s t a u r a n t e s \ S o m a   d e   B o m   C u s t o - B e n e f � c i o \ A d d i t i o n a l   I n f o \ M e d i d a   I m p l � c i t a < / K e y > < / D i a g r a m O b j e c t K e y > < D i a g r a m O b j e c t K e y > < K e y > T a b l e s \ r e s t a u r a n t e s \ M e a s u r e s \ M � d i a   d e   B o m   C u s t o - B e n e f � c i o < / K e y > < / D i a g r a m O b j e c t K e y > < D i a g r a m O b j e c t K e y > < K e y > T a b l e s \ r e s t a u r a n t e s \ M � d i a   d e   B o m   C u s t o - B e n e f � c i o \ A d d i t i o n a l   I n f o \ M e d i d a   I m p l � c i t a < / K e y > < / D i a g r a m O b j e c t K e y > < D i a g r a m O b j e c t K e y > < K e y > T a b l e s \ r e s t a u r a n t e s \ M e a s u r e s \ C o n t a g e m   d e   B o m   C u s t o - B e n e f � c i o < / K e y > < / D i a g r a m O b j e c t K e y > < D i a g r a m O b j e c t K e y > < K e y > T a b l e s \ r e s t a u r a n t e s \ C o n t a g e m   d e   B o m   C u s t o - B e n e f � c i o \ A d d i t i o n a l   I n f o \ M e d i d a   I m p l � c i t a < / K e y > < / D i a g r a m O b j e c t K e y > < D i a g r a m O b j e c t K e y > < K e y > T a b l e s \ R e s t _ s a t i s f a c a o < / K e y > < / D i a g r a m O b j e c t K e y > < D i a g r a m O b j e c t K e y > < K e y > T a b l e s \ R e s t _ s a t i s f a c a o \ C o l u m n s \ I d R e s t a u r a n t e < / K e y > < / D i a g r a m O b j e c t K e y > < D i a g r a m O b j e c t K e y > < K e y > T a b l e s \ R e s t _ s a t i s f a c a o \ C o l u m n s \ P r o p o r � � o < / K e y > < / D i a g r a m O b j e c t K e y > < D i a g r a m O b j e c t K e y > < K e y > T a b l e s \ R e s t _ s a t i s f a c a o \ C o l u m n s \ E l o g i o s < / K e y > < / D i a g r a m O b j e c t K e y > < D i a g r a m O b j e c t K e y > < K e y > T a b l e s \ R e s t _ s a t i s f a c a o \ C o l u m n s \ R e c l a m a � � e s < / K e y > < / D i a g r a m O b j e c t K e y > < D i a g r a m O b j e c t K e y > < K e y > T a b l e s \ R e s t _ s a t i s f a c a o \ M e a s u r e s \ S o m a   d e   P r o p o r � � o < / K e y > < / D i a g r a m O b j e c t K e y > < D i a g r a m O b j e c t K e y > < K e y > T a b l e s \ R e s t _ s a t i s f a c a o \ S o m a   d e   P r o p o r � � o \ A d d i t i o n a l   I n f o \ M e d i d a   I m p l � c i t a < / K e y > < / D i a g r a m O b j e c t K e y > < D i a g r a m O b j e c t K e y > < K e y > T a b l e s \ R e s t _ s a t i s f a c a o \ M e a s u r e s \ M � d i a   d e   P r o p o r � � o < / K e y > < / D i a g r a m O b j e c t K e y > < D i a g r a m O b j e c t K e y > < K e y > T a b l e s \ R e s t _ s a t i s f a c a o \ M � d i a   d e   P r o p o r � � o \ A d d i t i o n a l   I n f o \ M e d i d a   I m p l � c i t a < / K e y > < / D i a g r a m O b j e c t K e y > < D i a g r a m O b j e c t K e y > < K e y > T a b l e s \ A v a l i a c o e s P r o p o r c a o < / K e y > < / D i a g r a m O b j e c t K e y > < D i a g r a m O b j e c t K e y > < K e y > T a b l e s \ A v a l i a c o e s P r o p o r c a o \ C o l u m n s \ I d R e s t a u r a n t e < / K e y > < / D i a g r a m O b j e c t K e y > < D i a g r a m O b j e c t K e y > < K e y > T a b l e s \ A v a l i a c o e s P r o p o r c a o \ C o l u m n s \ A g i l i d a d e   n o   S e r v i � o < / K e y > < / D i a g r a m O b j e c t K e y > < D i a g r a m O b j e c t K e y > < K e y > T a b l e s \ A v a l i a c o e s P r o p o r c a o \ C o l u m n s \ L e n t i d � o   n o   S e r v i � o < / K e y > < / D i a g r a m O b j e c t K e y > < D i a g r a m O b j e c t K e y > < K e y > T a b l e s \ A v a l i a c o e s P r o p o r c a o \ C o l u m n s \ V a r i e d a d e   d e   O p � � e s < / K e y > < / D i a g r a m O b j e c t K e y > < D i a g r a m O b j e c t K e y > < K e y > T a b l e s \ A v a l i a c o e s P r o p o r c a o \ C o l u m n s \ C a r d � p i o   L i m i t a d o < / K e y > < / D i a g r a m O b j e c t K e y > < D i a g r a m O b j e c t K e y > < K e y > T a b l e s \ A v a l i a c o e s P r o p o r c a o \ C o l u m n s \ S a b o r   A g r a d � v e l < / K e y > < / D i a g r a m O b j e c t K e y > < D i a g r a m O b j e c t K e y > < K e y > T a b l e s \ A v a l i a c o e s P r o p o r c a o \ C o l u m n s \ S a b o r   I n s a t i s f a t � r i o < / K e y > < / D i a g r a m O b j e c t K e y > < D i a g r a m O b j e c t K e y > < K e y > T a b l e s \ A v a l i a c o e s P r o p o r c a o \ C o l u m n s \ I n g r e d i e n t e s   d e   Q u a l i d a d e < / K e y > < / D i a g r a m O b j e c t K e y > < D i a g r a m O b j e c t K e y > < K e y > T a b l e s \ A v a l i a c o e s P r o p o r c a o \ C o l u m n s \ I n g r e d i e n t e s   d e   B a i x a   Q u a l i d a d e < / K e y > < / D i a g r a m O b j e c t K e y > < D i a g r a m O b j e c t K e y > < K e y > T a b l e s \ A v a l i a c o e s P r o p o r c a o \ C o l u m n s \ P r a t o s   A p r e s e n t � v e i s < / K e y > < / D i a g r a m O b j e c t K e y > < D i a g r a m O b j e c t K e y > < K e y > T a b l e s \ A v a l i a c o e s P r o p o r c a o \ C o l u m n s \ M �   A p r e s e n t a � � o   d o s   P r a t o s < / K e y > < / D i a g r a m O b j e c t K e y > < D i a g r a m O b j e c t K e y > < K e y > T a b l e s \ A v a l i a c o e s P r o p o r c a o \ C o l u m n s \ A t e n d i m e n t o   B o m < / K e y > < / D i a g r a m O b j e c t K e y > < D i a g r a m O b j e c t K e y > < K e y > T a b l e s \ A v a l i a c o e s P r o p o r c a o \ C o l u m n s \ A t e n d i m e n t o   R u i m < / K e y > < / D i a g r a m O b j e c t K e y > < D i a g r a m O b j e c t K e y > < K e y > T a b l e s \ A v a l i a c o e s P r o p o r c a o \ C o l u m n s \ A m b i e n t e   C o n f o r t � v e l < / K e y > < / D i a g r a m O b j e c t K e y > < D i a g r a m O b j e c t K e y > < K e y > T a b l e s \ A v a l i a c o e s P r o p o r c a o \ C o l u m n s \ A m b i e n t e   D e s c o n f o r t � v e l < / K e y > < / D i a g r a m O b j e c t K e y > < D i a g r a m O b j e c t K e y > < K e y > T a b l e s \ A v a l i a c o e s P r o p o r c a o \ C o l u m n s \ B o m   C u s t o - B e n e f � c i o < / K e y > < / D i a g r a m O b j e c t K e y > < D i a g r a m O b j e c t K e y > < K e y > T a b l e s \ A v a l i a c o e s P r o p o r c a o \ C o l u m n s \ P r e � o s   E l e v a d o s < / K e y > < / D i a g r a m O b j e c t K e y > < D i a g r a m O b j e c t K e y > < K e y > T a b l e s \ A v a l i a c o e s P r o p o r c a o \ C o l u m n s \ R e c o m e n d o < / K e y > < / D i a g r a m O b j e c t K e y > < D i a g r a m O b j e c t K e y > < K e y > T a b l e s \ A v a l i a c o e s P r o p o r c a o \ C o l u m n s \ N � o   R e c o m e n d o < / K e y > < / D i a g r a m O b j e c t K e y > < D i a g r a m O b j e c t K e y > < K e y > T a b l e s \ A v a l i a c o e s P r o p o r c a o \ C o l u m n s \ V o l t a r i a < / K e y > < / D i a g r a m O b j e c t K e y > < D i a g r a m O b j e c t K e y > < K e y > T a b l e s \ A v a l i a c o e s P r o p o r c a o \ C o l u m n s \ N � o   V o l t a r i a < / K e y > < / D i a g r a m O b j e c t K e y > < D i a g r a m O b j e c t K e y > < K e y > T a b l e s \ A v a l i a c o e s P r o p o r c a o \ C o l u m n s \ O u t r o s   P o s i t i v o s < / K e y > < / D i a g r a m O b j e c t K e y > < D i a g r a m O b j e c t K e y > < K e y > T a b l e s \ A v a l i a c o e s P r o p o r c a o \ C o l u m n s \ O u t r o s   N e g a t i v o s < / K e y > < / D i a g r a m O b j e c t K e y > < D i a g r a m O b j e c t K e y > < K e y > T a b l e s \ A v a l i a c o e s P r o p o r c a o \ M e a s u r e s \ S o m a   d e   A g i l i d a d e   n o   S e r v i � o < / K e y > < / D i a g r a m O b j e c t K e y > < D i a g r a m O b j e c t K e y > < K e y > T a b l e s \ A v a l i a c o e s P r o p o r c a o \ S o m a   d e   A g i l i d a d e   n o   S e r v i � o \ A d d i t i o n a l   I n f o \ M e d i d a   I m p l � c i t a < / K e y > < / D i a g r a m O b j e c t K e y > < D i a g r a m O b j e c t K e y > < K e y > T a b l e s \ A v a l i a c o e s P r o p o r c a o \ M e a s u r e s \ S o m a   d e   L e n t i d � o   n o   S e r v i � o < / K e y > < / D i a g r a m O b j e c t K e y > < D i a g r a m O b j e c t K e y > < K e y > T a b l e s \ A v a l i a c o e s P r o p o r c a o \ S o m a   d e   L e n t i d � o   n o   S e r v i � o \ A d d i t i o n a l   I n f o \ M e d i d a   I m p l � c i t a < / K e y > < / D i a g r a m O b j e c t K e y > < D i a g r a m O b j e c t K e y > < K e y > T a b l e s \ A v a l i a c o e s P r o p o r c a o \ M e a s u r e s \ M � d i a   d e   A g i l i d a d e   n o   S e r v i � o < / K e y > < / D i a g r a m O b j e c t K e y > < D i a g r a m O b j e c t K e y > < K e y > T a b l e s \ A v a l i a c o e s P r o p o r c a o \ M � d i a   d e   A g i l i d a d e   n o   S e r v i � o \ A d d i t i o n a l   I n f o \ M e d i d a   I m p l � c i t a < / K e y > < / D i a g r a m O b j e c t K e y > < D i a g r a m O b j e c t K e y > < K e y > T a b l e s \ A v a l i a c o e s P r o p o r c a o \ M e a s u r e s \ M � d i a   d e   L e n t i d � o   n o   S e r v i � o < / K e y > < / D i a g r a m O b j e c t K e y > < D i a g r a m O b j e c t K e y > < K e y > T a b l e s \ A v a l i a c o e s P r o p o r c a o \ M � d i a   d e   L e n t i d � o   n o   S e r v i � o \ A d d i t i o n a l   I n f o \ M e d i d a   I m p l � c i t a < / K e y > < / D i a g r a m O b j e c t K e y > < D i a g r a m O b j e c t K e y > < K e y > T a b l e s \ A v a l i a c o e s P r o p o r c a o \ M e a s u r e s \ S o m a   d e   R e c o m e n d o < / K e y > < / D i a g r a m O b j e c t K e y > < D i a g r a m O b j e c t K e y > < K e y > T a b l e s \ A v a l i a c o e s P r o p o r c a o \ S o m a   d e   R e c o m e n d o \ A d d i t i o n a l   I n f o \ M e d i d a   I m p l � c i t a < / K e y > < / D i a g r a m O b j e c t K e y > < D i a g r a m O b j e c t K e y > < K e y > T a b l e s \ A v a l i a c o e s P r o p o r c a o \ M e a s u r e s \ S o m a   d e   N � o   R e c o m e n d o < / K e y > < / D i a g r a m O b j e c t K e y > < D i a g r a m O b j e c t K e y > < K e y > T a b l e s \ A v a l i a c o e s P r o p o r c a o \ S o m a   d e   N � o   R e c o m e n d o \ A d d i t i o n a l   I n f o \ M e d i d a   I m p l � c i t a < / K e y > < / D i a g r a m O b j e c t K e y > < D i a g r a m O b j e c t K e y > < K e y > T a b l e s \ A v a l i a c o e s P r o p o r c a o \ M e a s u r e s \ M � d i a   d e   R e c o m e n d o < / K e y > < / D i a g r a m O b j e c t K e y > < D i a g r a m O b j e c t K e y > < K e y > T a b l e s \ A v a l i a c o e s P r o p o r c a o \ M � d i a   d e   R e c o m e n d o \ A d d i t i o n a l   I n f o \ M e d i d a   I m p l � c i t a < / K e y > < / D i a g r a m O b j e c t K e y > < D i a g r a m O b j e c t K e y > < K e y > T a b l e s \ A v a l i a c o e s P r o p o r c a o \ M e a s u r e s \ M � d i a   d e   N � o   R e c o m e n d o < / K e y > < / D i a g r a m O b j e c t K e y > < D i a g r a m O b j e c t K e y > < K e y > T a b l e s \ A v a l i a c o e s P r o p o r c a o \ M � d i a   d e   N � o   R e c o m e n d o \ A d d i t i o n a l   I n f o \ M e d i d a   I m p l � c i t a < / K e y > < / D i a g r a m O b j e c t K e y > < D i a g r a m O b j e c t K e y > < K e y > T a b l e s \ A v a l i a c o e s P r o p o r c a o \ M e a s u r e s \ S o m a   d e   B o m   C u s t o - B e n e f � c i o   2 < / K e y > < / D i a g r a m O b j e c t K e y > < D i a g r a m O b j e c t K e y > < K e y > T a b l e s \ A v a l i a c o e s P r o p o r c a o \ S o m a   d e   B o m   C u s t o - B e n e f � c i o   2 \ A d d i t i o n a l   I n f o \ M e d i d a   I m p l � c i t a < / K e y > < / D i a g r a m O b j e c t K e y > < D i a g r a m O b j e c t K e y > < K e y > T a b l e s \ A v a l i a c o e s P r o p o r c a o \ M e a s u r e s \ S o m a   d e   P r e � o s   E l e v a d o s < / K e y > < / D i a g r a m O b j e c t K e y > < D i a g r a m O b j e c t K e y > < K e y > T a b l e s \ A v a l i a c o e s P r o p o r c a o \ S o m a   d e   P r e � o s   E l e v a d o s \ A d d i t i o n a l   I n f o \ M e d i d a   I m p l � c i t a < / K e y > < / D i a g r a m O b j e c t K e y > < D i a g r a m O b j e c t K e y > < K e y > T a b l e s \ A v a l i a c o e s P r o p o r c a o \ M e a s u r e s \ M � d i a   d e   B o m   C u s t o - B e n e f � c i o   2 < / K e y > < / D i a g r a m O b j e c t K e y > < D i a g r a m O b j e c t K e y > < K e y > T a b l e s \ A v a l i a c o e s P r o p o r c a o \ M � d i a   d e   B o m   C u s t o - B e n e f � c i o   2 \ A d d i t i o n a l   I n f o \ M e d i d a   I m p l � c i t a < / K e y > < / D i a g r a m O b j e c t K e y > < D i a g r a m O b j e c t K e y > < K e y > T a b l e s \ A v a l i a c o e s P r o p o r c a o \ M e a s u r e s \ M � d i a   d e   P r e � o s   E l e v a d o s < / K e y > < / D i a g r a m O b j e c t K e y > < D i a g r a m O b j e c t K e y > < K e y > T a b l e s \ A v a l i a c o e s P r o p o r c a o \ M � d i a   d e   P r e � o s   E l e v a d o s \ A d d i t i o n a l   I n f o \ M e d i d a   I m p l � c i t a < / K e y > < / D i a g r a m O b j e c t K e y > < D i a g r a m O b j e c t K e y > < K e y > T a b l e s \ I n t e r v a l o E s t r e l a s < / K e y > < / D i a g r a m O b j e c t K e y > < D i a g r a m O b j e c t K e y > < K e y > T a b l e s \ I n t e r v a l o E s t r e l a s \ C o l u m n s \ I d R e s t a u r a n t e < / K e y > < / D i a g r a m O b j e c t K e y > < D i a g r a m O b j e c t K e y > < K e y > T a b l e s \ I n t e r v a l o E s t r e l a s \ C o l u m n s \ E s t r e l a s < / K e y > < / D i a g r a m O b j e c t K e y > < D i a g r a m O b j e c t K e y > < K e y > R e l a t i o n s h i p s \ & l t ; T a b l e s \ R e s t _ s a t i s f a c a o \ C o l u m n s \ I d R e s t a u r a n t e & g t ; - & l t ; T a b l e s \ r e s t a u r a n t e s \ C o l u m n s \ I d R e s t a u r a n t e & g t ; < / K e y > < / D i a g r a m O b j e c t K e y > < D i a g r a m O b j e c t K e y > < K e y > R e l a t i o n s h i p s \ & l t ; T a b l e s \ R e s t _ s a t i s f a c a o \ C o l u m n s \ I d R e s t a u r a n t e & g t ; - & l t ; T a b l e s \ r e s t a u r a n t e s \ C o l u m n s \ I d R e s t a u r a n t e & g t ; \ F K < / K e y > < / D i a g r a m O b j e c t K e y > < D i a g r a m O b j e c t K e y > < K e y > R e l a t i o n s h i p s \ & l t ; T a b l e s \ R e s t _ s a t i s f a c a o \ C o l u m n s \ I d R e s t a u r a n t e & g t ; - & l t ; T a b l e s \ r e s t a u r a n t e s \ C o l u m n s \ I d R e s t a u r a n t e & g t ; \ P K < / K e y > < / D i a g r a m O b j e c t K e y > < D i a g r a m O b j e c t K e y > < K e y > R e l a t i o n s h i p s \ & l t ; T a b l e s \ R e s t _ s a t i s f a c a o \ C o l u m n s \ I d R e s t a u r a n t e & g t ; - & l t ; T a b l e s \ r e s t a u r a n t e s \ C o l u m n s \ I d R e s t a u r a n t e & g t ; \ C r o s s F i l t e r < / K e y > < / D i a g r a m O b j e c t K e y > < D i a g r a m O b j e c t K e y > < K e y > R e l a t i o n s h i p s \ & l t ; T a b l e s \ A v a l i a c o e s P r o p o r c a o \ C o l u m n s \ I d R e s t a u r a n t e & g t ; - & l t ; T a b l e s \ r e s t a u r a n t e s \ C o l u m n s \ I d R e s t a u r a n t e & g t ; < / K e y > < / D i a g r a m O b j e c t K e y > < D i a g r a m O b j e c t K e y > < K e y > R e l a t i o n s h i p s \ & l t ; T a b l e s \ A v a l i a c o e s P r o p o r c a o \ C o l u m n s \ I d R e s t a u r a n t e & g t ; - & l t ; T a b l e s \ r e s t a u r a n t e s \ C o l u m n s \ I d R e s t a u r a n t e & g t ; \ F K < / K e y > < / D i a g r a m O b j e c t K e y > < D i a g r a m O b j e c t K e y > < K e y > R e l a t i o n s h i p s \ & l t ; T a b l e s \ A v a l i a c o e s P r o p o r c a o \ C o l u m n s \ I d R e s t a u r a n t e & g t ; - & l t ; T a b l e s \ r e s t a u r a n t e s \ C o l u m n s \ I d R e s t a u r a n t e & g t ; \ P K < / K e y > < / D i a g r a m O b j e c t K e y > < D i a g r a m O b j e c t K e y > < K e y > R e l a t i o n s h i p s \ & l t ; T a b l e s \ A v a l i a c o e s P r o p o r c a o \ C o l u m n s \ I d R e s t a u r a n t e & g t ; - & l t ; T a b l e s \ r e s t a u r a n t e s \ C o l u m n s \ I d R e s t a u r a n t e & g t ; \ C r o s s F i l t e r < / K e y > < / D i a g r a m O b j e c t K e y > < D i a g r a m O b j e c t K e y > < K e y > R e l a t i o n s h i p s \ & l t ; T a b l e s \ I n t e r v a l o E s t r e l a s \ C o l u m n s \ I d R e s t a u r a n t e & g t ; - & l t ; T a b l e s \ r e s t a u r a n t e s \ C o l u m n s \ I d R e s t a u r a n t e & g t ; < / K e y > < / D i a g r a m O b j e c t K e y > < D i a g r a m O b j e c t K e y > < K e y > R e l a t i o n s h i p s \ & l t ; T a b l e s \ I n t e r v a l o E s t r e l a s \ C o l u m n s \ I d R e s t a u r a n t e & g t ; - & l t ; T a b l e s \ r e s t a u r a n t e s \ C o l u m n s \ I d R e s t a u r a n t e & g t ; \ F K < / K e y > < / D i a g r a m O b j e c t K e y > < D i a g r a m O b j e c t K e y > < K e y > R e l a t i o n s h i p s \ & l t ; T a b l e s \ I n t e r v a l o E s t r e l a s \ C o l u m n s \ I d R e s t a u r a n t e & g t ; - & l t ; T a b l e s \ r e s t a u r a n t e s \ C o l u m n s \ I d R e s t a u r a n t e & g t ; \ P K < / K e y > < / D i a g r a m O b j e c t K e y > < D i a g r a m O b j e c t K e y > < K e y > R e l a t i o n s h i p s \ & l t ; T a b l e s \ I n t e r v a l o E s t r e l a s \ C o l u m n s \ I d R e s t a u r a n t e & g t ; - & l t ; T a b l e s \ r e s t a u r a n t e s \ C o l u m n s \ I d R e s t a u r a n t e & g t ; \ C r o s s F i l t e r < / K e y > < / D i a g r a m O b j e c t K e y > < / A l l K e y s > < S e l e c t e d K e y s > < D i a g r a m O b j e c t K e y > < K e y > R e l a t i o n s h i p s \ & l t ; T a b l e s \ I n t e r v a l o E s t r e l a s \ C o l u m n s \ I d R e s t a u r a n t e & g t ; - & l t ; T a b l e s \ r e s t a u r a n t e s \ C o l u m n s \ I d R e s t a u r a n t e & g t ; 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 T a g s \ T a b l e s \ & l t ; T a b l e s \ r e s t a u r a n t e s & g t ; 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 T a g s \ T a b l e s \ & l t ; T a b l e s \ R e s t _ s a t i s f a c a o & g t ; 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 T a g s \ T a b l e s \ & l t ; T a b l e s \ A v a l i a c o e s P r o p o r c a o & g t ; 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 T a g s \ T a b l e s \ & l t ; T a b l e s \ I n t e r v a l o E s t r e l a s & g t ; 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 T a b l e s \ r e s t a u r a n t e s 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 T a b l e s \ r e s t a u r a n t e s \ C o l u m n s \ I d R e s t a u r a n t e 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 T a b l e s \ r e s t a u r a n t e s \ C o l u m n s \ M � d i a   d e   E s t r e l a s 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 T a b l e s \ r e s t a u r a n t e s \ C o l u m n s \ Q u a n t i d a d e   d e   R e v i e w s 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 T a b l e s \ r e s t a u r a n t e s \ C o l u m n s \ F a i x a   d e   P r e � o 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 T a b l e s \ r e s t a u r a n t e s \ C o l u m n s \ B a i r r o 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 T a b l e s \ r e s t a u r a n t e s \ C o l u m n s \ P o s s u i   R e s e r v a 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 T a b l e s \ r e s t a u r a n t e s \ C o l u m n s \ O f e r e c e   R e t i r a d a 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 T a b l e s \ r e s t a u r a n t e s \ C o l u m n s \ O f e r e c e  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 T a b l e s \ r e s t a u r a n t e s \ C o l u m n s \ P o s s u i   M u i t a s   O p � � e s   V e g e t a r i a n a s 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 T a b l e s \ r e s t a u r a n t e s \ C o l u m n s \ P o s s u i   O p � � e s   V e g a n a s 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 T a b l e s \ r e s t a u r a n t e s \ C o l u m n s \ A g i l i d a d e   n o   S e r v i � o 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 T a b l e s \ r e s t a u r a n t e s \ C o l u m n s \ L e n t i d � o   n o   S e r v i � o 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 T a b l e s \ r e s t a u r a n t e s \ C o l u m n s \ V a r i e d a d e   d e   O p � � e s 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 T a b l e s \ r e s t a u r a n t e s \ C o l u m n s \ C a r d � p i o   L i m i t a d o 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 T a b l e s \ r e s t a u r a n t e s \ C o l u m n s \ S a b o r   A g r a d � v e l 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 T a b l e s \ r e s t a u r a n t e s \ C o l u m n s \ S a b o r   I n s a t i s f a t � r i o 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 T a b l e s \ r e s t a u r a n t e s \ C o l u m n s \ I n g r e d i e n t e s   d e   Q u a l i d a d e 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 T a b l e s \ r e s t a u r a n t e s \ C o l u m n s \ I n g r e d i e n t e s   d e   B a i x a   Q u a l i d a d e 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 T a b l e s \ r e s t a u r a n t e s \ C o l u m n s \ P r a t o s   A p r e s e n t � v e i s 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 T a b l e s \ r e s t a u r a n t e s \ C o l u m n s \ M �   A p r e s e n t a � � o   d o s   P r a t o s 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 T a b l e s \ r e s t a u r a n t e s \ C o l u m n s \ A t e n d i m e n t o   B o m 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 T a b l e s \ r e s t a u r a n t e s \ C o l u m n s \ A t e n d i m e n t o   R u i m 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 T a b l e s \ r e s t a u r a n t e s \ C o l u m n s \ A m b i e n t e   C o n f o r t � v e l 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 T a b l e s \ r e s t a u r a n t e s \ C o l u m n s \ A m b i e n t e   D e s c o n f o r t � v e l 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 T a b l e s \ r e s t a u r a n t e s \ C o l u m n s \ B o m   C u s t o - B e n e f � c i o 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 T a b l e s \ r e s t a u r a n t e s \ C o l u m n s \ P r e � o s   E l e v a d o s 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 T a b l e s \ r e s t a u r a n t e s \ C o l u m n s \ R e c o m e n d o 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 T a b l e s \ r e s t a u r a n t e s \ C o l u m n s \ N � o   R e c o m e n d o 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 T a b l e s \ r e s t a u r a n t e s \ C o l u m n s \ V o l t a r i a 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 T a b l e s \ r e s t a u r a n t e s \ C o l u m n s \ N � o   V o l t a r i a 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 T a b l e s \ r e s t a u r a n t e s \ C o l u m n s \ O u t r o s   P o s i t i v o s 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 T a b l e s \ r e s t a u r a n t e s \ C o l u m n s \ O u t r o s   N e g a t i v o s 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 T a b l e s \ r e s t a u r a n t e s \ M e a s u r e s \ S o m a   d e   I d R e s t a u r a n t e 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 T a b l e s \ r e s t a u r a n t e s \ S o m a   d e   I d R e s t a u r a n t e \ A d d i t i o n a l 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 T a b l e s \ r e s t a u r a n t e s \ M e a s u r e s \ C o n t a g e m   d e   I d R e s t a u r a n t e 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 T a b l e s \ r e s t a u r a n t e s \ C o n t a g e m   d e   I d R e s t a u r a n t e \ A d d i t i o n a l 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 T a b l e s \ r e s t a u r a n t e s \ M e a s u r e s \ S o m a   d e   M � d i a   d e   E s t r e l a s 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 T a b l e s \ r e s t a u r a n t e s \ S o m a   d e   M � d i a   d e   E s t r e l a s \ A d d i t i o n a l 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 T a b l e s \ r e s t a u r a n t e s \ M e a s u r e s \ M � d i a   d e   M � d i a   d e   E s t r e l a s 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 T a b l e s \ r e s t a u r a n t e s \ M � d i a   d e   M � d i a   d e   E s t r e l a s \ A d d i t i o n a l 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 T a b l e s \ r e s t a u r a n t e s \ M e a s u r e s \ S o m a   d e   Q u a n t i d a d e   d e   R e v i e w s 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 T a b l e s \ r e s t a u r a n t e s \ S o m a   d e   Q u a n t i d a d e   d e   R e v i e w s \ A d d i t i o n a l 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 T a b l e s \ r e s t a u r a n t e s \ M e a s u r e s \ M � d i a   d e   Q u a n t i d a d e   d e   R e v i e w s 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 T a b l e s \ r e s t a u r a n t e s \ M � d i a   d e   Q u a n t i d a d e   d e   R e v i e w s \ A d d i t i o n a l 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 T a b l e s \ r e s t a u r a n t e s \ M e a s u r e s \ S o m a   d e   F a i x a   d e   P r e � o 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 T a b l e s \ r e s t a u r a n t e s \ S o m a   d e   F a i x a   d e   P r e � o \ A d d i t i o n a l 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 T a b l e s \ r e s t a u r a n t e s \ M e a s u r e s \ C o n t a g e m   d e  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 T a b l e s \ r e s t a u r a n t e s \ C o n t a g e m   d e   C a t e g o r i a \ A d d i t i o n a l 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 T a b l e s \ r e s t a u r a n t e s \ M e a s u r e s \ M � d i a   d e   F a i x a   d e   P r e � o 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 T a b l e s \ r e s t a u r a n t e s \ M � d i a   d e   F a i x a   d e   P r e � o \ A d d i t i o n a l 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 T a b l e s \ r e s t a u r a n t e s \ M e a s u r e s \ S o m a   d e   B o m   C u s t o - B e n e f � c i o 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 T a b l e s \ r e s t a u r a n t e s \ S o m a   d e   B o m   C u s t o - B e n e f � c i o \ A d d i t i o n a l 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 T a b l e s \ r e s t a u r a n t e s \ M e a s u r e s \ M � d i a   d e   B o m   C u s t o - B e n e f � c i o 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 T a b l e s \ r e s t a u r a n t e s \ M � d i a   d e   B o m   C u s t o - B e n e f � c i o \ A d d i t i o n a l 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 T a b l e s \ r e s t a u r a n t e s \ M e a s u r e s \ C o n t a g e m   d e   B o m   C u s t o - B e n e f � c i o 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 T a b l e s \ r e s t a u r a n t e s \ C o n t a g e m   d e   B o m   C u s t o - B e n e f � c i o \ A d d i t i o n a l 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 T a b l e s \ R e s t _ s a t i s f a c a o 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 T a b l e s \ R e s t _ s a t i s f a c a o \ C o l u m n s \ I d R e s t a u r a n t e 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 T a b l e s \ R e s t _ s a t i s f a c a o \ C o l u m n s \ P r o p o r � � o 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 T a b l e s \ R e s t _ s a t i s f a c a o \ C o l u m n s \ E l o g i o s 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 T a b l e s \ R e s t _ s a t i s f a c a o \ C o l u m n s \ R e c l a m a � � e s 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 T a b l e s \ R e s t _ s a t i s f a c a o \ M e a s u r e s \ S o m a   d e   P r o p o r � � o 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 T a b l e s \ R e s t _ s a t i s f a c a o \ S o m a   d e   P r o p o r � � o \ A d d i t i o n a l 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 T a b l e s \ R e s t _ s a t i s f a c a o \ M e a s u r e s \ M � d i a   d e   P r o p o r � � o 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 T a b l e s \ R e s t _ s a t i s f a c a o \ M � d i a   d e   P r o p o r � � o \ A d d i t i o n a l 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 3 3 1 . 5 0 3 8 1 0 5 6 7 6 6 5 8 2 < / L e f t > < T a b I n d e x > 2 < / T a b I n d e x > < T o p > 1 6 4 . 8 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 T a b l e s \ A v a l i a c o e s P r o p o r c a o \ C o l u m n s \ I d R e s t a u r a n t e 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 T a b l e s \ A v a l i a c o e s P r o p o r c a o \ C o l u m n s \ A g i l i d a d e   n o   S e r v i � o 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 T a b l e s \ A v a l i a c o e s P r o p o r c a o \ C o l u m n s \ L e n t i d � o   n o   S e r v i � o 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 T a b l e s \ A v a l i a c o e s P r o p o r c a o \ C o l u m n s \ V a r i e d a d e   d e   O p � � e s 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 T a b l e s \ A v a l i a c o e s P r o p o r c a o \ C o l u m n s \ C a r d � p i o   L i m i t a d o 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 T a b l e s \ A v a l i a c o e s P r o p o r c a o \ C o l u m n s \ S a b o r   A g r a d � v e l 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 T a b l e s \ A v a l i a c o e s P r o p o r c a o \ C o l u m n s \ S a b o r   I n s a t i s f a t � r i o 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 T a b l e s \ A v a l i a c o e s P r o p o r c a o \ C o l u m n s \ I n g r e d i e n t e s   d e   Q u a l i d a d e 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 T a b l e s \ A v a l i a c o e s P r o p o r c a o \ C o l u m n s \ I n g r e d i e n t e s   d e   B a i x a   Q u a l i d a d e 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 T a b l e s \ A v a l i a c o e s P r o p o r c a o \ C o l u m n s \ P r a t o s   A p r e s e n t � v e i s 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 T a b l e s \ A v a l i a c o e s P r o p o r c a o \ C o l u m n s \ M �   A p r e s e n t a � � o   d o s   P r a t o s 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 T a b l e s \ A v a l i a c o e s P r o p o r c a o \ C o l u m n s \ A t e n d i m e n t o   B o m 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 T a b l e s \ A v a l i a c o e s P r o p o r c a o \ C o l u m n s \ A t e n d i m e n t o   R u i m 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 T a b l e s \ A v a l i a c o e s P r o p o r c a o \ C o l u m n s \ A m b i e n t e   C o n f o r t � v e l 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 T a b l e s \ A v a l i a c o e s P r o p o r c a o \ C o l u m n s \ A m b i e n t e   D e s c o n f o r t � v e l 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 T a b l e s \ A v a l i a c o e s P r o p o r c a o \ C o l u m n s \ B o m   C u s t o - B e n e f � c i o 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 T a b l e s \ A v a l i a c o e s P r o p o r c a o \ C o l u m n s \ P r e � o s   E l e v a d o s 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 T a b l e s \ A v a l i a c o e s P r o p o r c a o \ C o l u m n s \ R e c o m e n d o 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 T a b l e s \ A v a l i a c o e s P r o p o r c a o \ C o l u m n s \ N � o   R e c o m e n d o 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 T a b l e s \ A v a l i a c o e s P r o p o r c a o \ C o l u m n s \ V o l t a r i a 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 T a b l e s \ A v a l i a c o e s P r o p o r c a o \ C o l u m n s \ N � o   V o l t a r i a 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 T a b l e s \ A v a l i a c o e s P r o p o r c a o \ C o l u m n s \ O u t r o s   P o s i t i v o s 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 T a b l e s \ A v a l i a c o e s P r o p o r c a o \ C o l u m n s \ O u t r o s   N e g a t i v o s 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 T a b l e s \ A v a l i a c o e s P r o p o r c a o \ M e a s u r e s \ S o m a   d e   A g i l i d a d e   n o   S e r v i � o 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 T a b l e s \ A v a l i a c o e s P r o p o r c a o \ S o m a   d e   A g i l i d a d e   n o   S e r v i � o \ A d d i t i o n a l 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 T a b l e s \ A v a l i a c o e s P r o p o r c a o \ M e a s u r e s \ S o m a   d e   L e n t i d � o   n o   S e r v i � o 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 T a b l e s \ A v a l i a c o e s P r o p o r c a o \ S o m a   d e   L e n t i d � o   n o   S e r v i � o \ A d d i t i o n a l 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 T a b l e s \ A v a l i a c o e s P r o p o r c a o \ M e a s u r e s \ M � d i a   d e   A g i l i d a d e   n o   S e r v i � o 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 T a b l e s \ A v a l i a c o e s P r o p o r c a o \ M � d i a   d e   A g i l i d a d e   n o   S e r v i � o \ A d d i t i o n a l 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 T a b l e s \ A v a l i a c o e s P r o p o r c a o \ M e a s u r e s \ M � d i a   d e   L e n t i d � o   n o   S e r v i � o 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 T a b l e s \ A v a l i a c o e s P r o p o r c a o \ M � d i a   d e   L e n t i d � o   n o   S e r v i � o \ A d d i t i o n a l 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 T a b l e s \ A v a l i a c o e s P r o p o r c a o \ M e a s u r e s \ S o m a   d e   R e c o m e n d o 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 T a b l e s \ A v a l i a c o e s P r o p o r c a o \ S o m a   d e   R e c o m e n d o \ A d d i t i o n a l 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 T a b l e s \ A v a l i a c o e s P r o p o r c a o \ M e a s u r e s \ S o m a   d e   N � o   R e c o m e n d o 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 T a b l e s \ A v a l i a c o e s P r o p o r c a o \ S o m a   d e   N � o   R e c o m e n d o \ A d d i t i o n a l 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 T a b l e s \ A v a l i a c o e s P r o p o r c a o \ M e a s u r e s \ M � d i a   d e   R e c o m e n d o 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 T a b l e s \ A v a l i a c o e s P r o p o r c a o \ M � d i a   d e   R e c o m e n d o \ A d d i t i o n a l 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 T a b l e s \ A v a l i a c o e s P r o p o r c a o \ M e a s u r e s \ M � d i a   d e   N � o   R e c o m e n d o 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 T a b l e s \ A v a l i a c o e s P r o p o r c a o \ M � d i a   d e   N � o   R e c o m e n d o \ A d d i t i o n a l 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 T a b l e s \ A v a l i a c o e s P r o p o r c a o \ M e a s u r e s \ S o m a   d e   B o m   C u s t o - B e n e f � c i o 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 T a b l e s \ A v a l i a c o e s P r o p o r c a o \ S o m a   d e   B o m   C u s t o - B e n e f � c i o 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 T a b l e s \ A v a l i a c o e s P r o p o r c a o \ M e a s u r e s \ S o m a   d e   P r e � o s   E l e v a d o s 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 T a b l e s \ A v a l i a c o e s P r o p o r c a o \ S o m a   d e   P r e � o s   E l e v a d o s \ A d d i t i o n a l 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 T a b l e s \ A v a l i a c o e s P r o p o r c a o \ M e a s u r e s \ M � d i a   d e   B o m   C u s t o - B e n e f � c i o 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 T a b l e s \ A v a l i a c o e s P r o p o r c a o \ M � d i a   d e   B o m   C u s t o - B e n e f � c i o 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 T a b l e s \ A v a l i a c o e s P r o p o r c a o \ M e a s u r e s \ M � d i a   d e   P r e � o s   E l e v a d o s 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 T a b l e s \ A v a l i a c o e s P r o p o r c a o \ M � d i a   d e   P r e � o s   E l e v a d o s \ A d d i t i o n a l 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 T a b l e s \ I n t e r v a l o E s t r e l a s 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 3 3 5 . 1 0 3 8 1 0 5 6 7 6 6 5 8 5 < / L e f t > < T a b I n d e x > 3 < / T a b I n d e x > < T o p > 3 2 9 . 2 0 0 0 0 0 0 0 0 0 0 0 0 5 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 T a b l e s \ I n t e r v a l o E s t r e l a s \ C o l u m n s \ I d R e s t a u r a n t e 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 T a b l e s \ I n t e r v a l o E s t r e l a s \ C o l u m n s \ E s t r e l a s 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 R e l a t i o n s h i p s \ & l t ; T a b l e s \ R e s t _ s a t i s f a c a o \ C o l u m n s \ I d R e s t a u r a n t e & g t ; - & l t ; T a b l e s \ r e s t a u r a n t e s \ C o l u m n s \ I d R e s t a u r a n t e & g t ; < / K e y > < / a : K e y > < a : V a l u e   i : t y p e = " D i a g r a m D i s p l a y L i n k V i e w S t a t e " > < A u t o m a t i o n P r o p e r t y H e l p e r T e x t > P o n t o   d e   e x t r e m i d a d e   1 :   ( 3 1 3 , 9 0 3 8 1 0 5 6 7 6 6 6 , 5 5 ) .   P o n t o   d e   e x t r e m i d a d e   2 :   ( 2 1 6 , 5 5 ) 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 5 5 < / b : _ y > < / b : P o i n t > < b : P o i n t > < b : _ x > 2 1 6 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 R e l a t i o n s h i p s \ & l t ; T a b l e s \ R e s t _ s a t i s f a c a o \ C o l u m n s \ I d R e s t a u r a n t e & g t ; - & l t ; T a b l e s \ r e s t a u r a n t e s \ C o l u m n s \ I d R e s t a u r a n t e & g t ; \ F K 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 4 7 < / b : _ y > < / L a b e l L o c a t i o n > < L o c a t i o n   x m l n s : b = " h t t p : / / s c h e m a s . d a t a c o n t r a c t . o r g / 2 0 0 4 / 0 7 / S y s t e m . W i n d o w s " > < b : _ x > 3 2 9 . 9 0 3 8 1 0 5 6 7 6 6 5 8 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 R e l a t i o n s h i p s \ & l t ; T a b l e s \ R e s t _ s a t i s f a c a o \ C o l u m n s \ I d R e s t a u r a n t e & g t ; - & l t ; T a b l e s \ r e s t a u r a n t e s \ C o l u m n s \ I d R e s t a u r a n t e & g t ; \ P K 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 R e l a t i o n s h i p s \ & l t ; T a b l e s \ R e s t _ s a t i s f a c a o \ C o l u m n s \ I d R e s t a u r a n t e & g t ; - & l t ; T a b l e s \ r e s t a u r a n t e s \ C o l u m n s \ I d R e s t a u r a n t e & g t ; \ C r o s s F i l t e r 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 5 5 < / b : _ y > < / b : P o i n t > < b : P o i n t > < b : _ x > 2 1 6 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 R e l a t i o n s h i p s \ & l t ; T a b l e s \ A v a l i a c o e s P r o p o r c a o \ C o l u m n s \ I d R e s t a u r a n t e & g t ; - & l t ; T a b l e s \ r e s t a u r a n t e s \ C o l u m n s \ I d R e s t a u r a n t e & g t ; < / K e y > < / a : K e y > < a : V a l u e   i : t y p e = " D i a g r a m D i s p l a y L i n k V i e w S t a t e " > < A u t o m a t i o n P r o p e r t y H e l p e r T e x t > P o n t o   d e   e x t r e m i d a d e   1 :   ( 3 1 5 , 5 0 3 8 1 0 5 6 7 6 6 6 , 2 3 9 , 8 ) .   P o n t o   d e   e x t r e m i d a d e 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 3 1 5 . 5 0 3 8 1 0 5 6 7 6 6 5 8 2 < / b : _ x > < b : _ y > 2 3 9 . 8 < / b : _ y > < / b : P o i n t > < b : P o i n t > < b : _ x > 2 7 1 . 1 5 1 9 0 5 5 < / b : _ x > < b : _ y > 2 3 9 . 8 < / b : _ y > < / b : P o i n t > < b : P o i n t > < b : _ x > 2 6 9 . 1 5 1 9 0 5 5 < / b : _ x > < b : _ y > 2 3 7 . 8 < / b : _ y > < / b : P o i n t > < b : P o i n t > < b : _ x > 2 6 9 . 1 5 1 9 0 5 5 < / b : _ x > < b : _ y > 7 7 < / b : _ y > < / b : P o i n t > < b : P o i n t > < b : _ x > 2 6 7 . 1 5 1 9 0 5 5 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 R e l a t i o n s h i p s \ & l t ; T a b l e s \ A v a l i a c o e s P r o p o r c a o \ C o l u m n s \ I d R e s t a u r a n t e & g t ; - & l t ; T a b l e s \ r e s t a u r a n t e s \ C o l u m n s \ I d R e s t a u r a n t e & g t ; \ F K 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 3 1 5 . 5 0 3 8 1 0 5 6 7 6 6 5 8 2 < / b : _ x > < b : _ y > 2 3 1 . 8 < / b : _ y > < / L a b e l L o c a t i o n > < L o c a t i o n   x m l n s : b = " h t t p : / / s c h e m a s . d a t a c o n t r a c t . o r g / 2 0 0 4 / 0 7 / S y s t e m . W i n d o w s " > < b : _ x > 3 3 1 . 5 0 3 8 1 0 5 6 7 6 6 5 8 2 < / b : _ x > < b : _ y > 2 3 9 . 8 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 R e l a t i o n s h i p s \ & l t ; T a b l e s \ A v a l i a c o e s P r o p o r c a o \ C o l u m n s \ I d R e s t a u r a n t e & g t ; - & l t ; T a b l e s \ r e s t a u r a n t e s \ C o l u m n s \ I d R e s t a u r a n t e & g t ; \ P K 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 R e l a t i o n s h i p s \ & l t ; T a b l e s \ A v a l i a c o e s P r o p o r c a o \ C o l u m n s \ I d R e s t a u r a n t e & g t ; - & l t ; T a b l e s \ r e s t a u r a n t e s \ C o l u m n s \ I d R e s t a u r a n t e & g t ; \ C r o s s F i l t e r 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 3 1 5 . 5 0 3 8 1 0 5 6 7 6 6 5 8 2 < / b : _ x > < b : _ y > 2 3 9 . 8 < / b : _ y > < / b : P o i n t > < b : P o i n t > < b : _ x > 2 7 1 . 1 5 1 9 0 5 5 < / b : _ x > < b : _ y > 2 3 9 . 8 < / b : _ y > < / b : P o i n t > < b : P o i n t > < b : _ x > 2 6 9 . 1 5 1 9 0 5 5 < / b : _ x > < b : _ y > 2 3 7 . 8 < / b : _ y > < / b : P o i n t > < b : P o i n t > < b : _ x > 2 6 9 . 1 5 1 9 0 5 5 < / b : _ x > < b : _ y > 7 7 < / b : _ y > < / b : P o i n t > < b : P o i n t > < b : _ x > 2 6 7 . 1 5 1 9 0 5 5 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 R e l a t i o n s h i p s \ & l t ; T a b l e s \ I n t e r v a l o E s t r e l a s \ C o l u m n s \ I d R e s t a u r a n t e & g t ; - & l t ; T a b l e s \ r e s t a u r a n t e s \ C o l u m n s \ I d R e s t a u r a n t e & g t ; < / K e y > < / a : K e y > < a : V a l u e   i : t y p e = " D i a g r a m D i s p l a y L i n k V i e w S t a t e " > < A u t o m a t i o n P r o p e r t y H e l p e r T e x t > P o n t o   d e   e x t r e m i d a d e   1 :   ( 3 1 9 , 1 0 3 8 1 0 5 6 7 6 6 6 , 4 0 4 , 2 ) .   P o n t o   d e   e x t r e m i d a d e   2 :   ( 2 1 6 , 9 5 ) 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 3 1 9 . 1 0 3 8 1 0 5 6 7 6 6 5 8 5 < / b : _ x > < b : _ y > 4 0 4 . 2 0 0 0 0 0 0 0 0 0 0 0 0 5 < / b : _ y > < / b : P o i n t > < b : P o i n t > < b : _ x > 2 6 6 . 1 5 1 9 0 5 5 < / b : _ x > < b : _ y > 4 0 4 . 2 < / b : _ y > < / b : P o i n t > < b : P o i n t > < b : _ x > 2 6 4 . 1 5 1 9 0 5 5 < / b : _ x > < b : _ y > 4 0 2 . 2 < / b : _ y > < / b : P o i n t > < b : P o i n t > < b : _ x > 2 6 4 . 1 5 1 9 0 5 5 < / b : _ x > < b : _ y > 9 7 < / b : _ y > < / b : P o i n t > < b : P o i n t > < b : _ x > 2 6 2 . 1 5 1 9 0 5 5 < / b : _ x > < b : _ y > 9 5 < / b : _ y > < / b : P o i n t > < b : P o i n t > < b : _ x > 2 1 6 . 0 0 0 0 0 0 0 0 0 0 0 0 0 3 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 R e l a t i o n s h i p s \ & l t ; T a b l e s \ I n t e r v a l o E s t r e l a s \ C o l u m n s \ I d R e s t a u r a n t e & g t ; - & l t ; T a b l e s \ r e s t a u r a n t e s \ C o l u m n s \ I d R e s t a u r a n t e & g t ; \ F K 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 3 1 9 . 1 0 3 8 1 0 5 6 7 6 6 5 8 5 < / b : _ x > < b : _ y > 3 9 6 . 2 0 0 0 0 0 0 0 0 0 0 0 0 5 < / b : _ y > < / L a b e l L o c a t i o n > < L o c a t i o n   x m l n s : b = " h t t p : / / s c h e m a s . d a t a c o n t r a c t . o r g / 2 0 0 4 / 0 7 / S y s t e m . W i n d o w s " > < b : _ x > 3 3 5 . 1 0 3 8 1 0 5 6 7 6 6 5 8 5 < / b : _ x > < b : _ y > 4 0 4 . 2 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 R e l a t i o n s h i p s \ & l t ; T a b l e s \ I n t e r v a l o E s t r e l a s \ C o l u m n s \ I d R e s t a u r a n t e & g t ; - & l t ; T a b l e s \ r e s t a u r a n t e s \ C o l u m n s \ I d R e s t a u r a n t e & g t ; \ P K 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 8 7 < / b : _ y > < / L a b e l L o c a t i o n > < L o c a t i o n   x m l n s : b = " h t t p : / / s c h e m a s . d a t a c o n t r a c t . o r g / 2 0 0 4 / 0 7 / S y s t e m . W i n d o w s " > < b : _ x > 2 0 0 . 0 0 0 0 0 0 0 0 0 0 0 0 0 6 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 R e l a t i o n s h i p s \ & l t ; T a b l e s \ I n t e r v a l o E s t r e l a s \ C o l u m n s \ I d R e s t a u r a n t e & g t ; - & l t ; T a b l e s \ r e s t a u r a n t e s \ C o l u m n s \ I d R e s t a u r a n t e & g t ; \ C r o s s F i l t e r 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 3 1 9 . 1 0 3 8 1 0 5 6 7 6 6 5 8 5 < / b : _ x > < b : _ y > 4 0 4 . 2 0 0 0 0 0 0 0 0 0 0 0 0 5 < / b : _ y > < / b : P o i n t > < b : P o i n t > < b : _ x > 2 6 6 . 1 5 1 9 0 5 5 < / b : _ x > < b : _ y > 4 0 4 . 2 < / b : _ y > < / b : P o i n t > < b : P o i n t > < b : _ x > 2 6 4 . 1 5 1 9 0 5 5 < / b : _ x > < b : _ y > 4 0 2 . 2 < / b : _ y > < / b : P o i n t > < b : P o i n t > < b : _ x > 2 6 4 . 1 5 1 9 0 5 5 < / b : _ x > < b : _ y > 9 7 < / b : _ y > < / b : P o i n t > < b : P o i n t > < b : _ x > 2 6 2 . 1 5 1 9 0 5 5 < / b : _ x > < b : _ y > 9 5 < / b : _ y > < / b : P o i n t > < b : P o i n t > < b : _ x > 2 1 6 . 0 0 0 0 0 0 0 0 0 0 0 0 0 3 < / b : _ x > < b : _ y > 9 5 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 r e s t a u r a n t e s 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 r e s t a u r a n t e s 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 I d R e s t a u r a n t e < / K e y > < / D i a g r a m O b j e c t K e y > < D i a g r a m O b j e c t K e y > < K e y > M e a s u r e s \ S o m a   d e   I d R e s t a u r a n t e \ T a g I n f o \ F � r m u l a < / K e y > < / D i a g r a m O b j e c t K e y > < D i a g r a m O b j e c t K e y > < K e y > M e a s u r e s \ S o m a   d e   I d R e s t a u r a n t e \ T a g I n f o \ V a l o r < / K e y > < / D i a g r a m O b j e c t K e y > < D i a g r a m O b j e c t K e y > < K e y > M e a s u r e s \ C o n t a g e m   d e   I d R e s t a u r a n t e < / K e y > < / D i a g r a m O b j e c t K e y > < D i a g r a m O b j e c t K e y > < K e y > M e a s u r e s \ C o n t a g e m   d e   I d R e s t a u r a n t e \ T a g I n f o \ F � r m u l a < / K e y > < / D i a g r a m O b j e c t K e y > < D i a g r a m O b j e c t K e y > < K e y > M e a s u r e s \ C o n t a g e m   d e   I d R e s t a u r a n t e \ T a g I n f o \ V a l o r < / K e y > < / D i a g r a m O b j e c t K e y > < D i a g r a m O b j e c t K e y > < K e y > M e a s u r e s \ S o m a   d e   M � d i a   d e   E s t r e l a s < / K e y > < / D i a g r a m O b j e c t K e y > < D i a g r a m O b j e c t K e y > < K e y > M e a s u r e s \ S o m a   d e   M � d i a   d e   E s t r e l a s \ T a g I n f o \ F � r m u l a < / K e y > < / D i a g r a m O b j e c t K e y > < D i a g r a m O b j e c t K e y > < K e y > M e a s u r e s \ S o m a   d e   M � d i a   d e   E s t r e l a s \ T a g I n f o \ V a l o r < / K e y > < / D i a g r a m O b j e c t K e y > < D i a g r a m O b j e c t K e y > < K e y > M e a s u r e s \ M � d i a   d e   M � d i a   d e   E s t r e l a s < / K e y > < / D i a g r a m O b j e c t K e y > < D i a g r a m O b j e c t K e y > < K e y > M e a s u r e s \ M � d i a   d e   M � d i a   d e   E s t r e l a s \ T a g I n f o \ F � r m u l a < / K e y > < / D i a g r a m O b j e c t K e y > < D i a g r a m O b j e c t K e y > < K e y > M e a s u r e s \ M � d i a   d e   M � d i a   d e   E s t r e l a s \ T a g I n f o \ V a l o r < / K e y > < / D i a g r a m O b j e c t K e y > < D i a g r a m O b j e c t K e y > < K e y > M e a s u r e s \ S o m a   d e   Q u a n t i d a d e   d e   R e v i e w s < / K e y > < / D i a g r a m O b j e c t K e y > < D i a g r a m O b j e c t K e y > < K e y > M e a s u r e s \ S o m a   d e   Q u a n t i d a d e   d e   R e v i e w s \ T a g I n f o \ F � r m u l a < / K e y > < / D i a g r a m O b j e c t K e y > < D i a g r a m O b j e c t K e y > < K e y > M e a s u r e s \ S o m a   d e   Q u a n t i d a d e   d e   R e v i e w s \ T a g I n f o \ V a l o r < / K e y > < / D i a g r a m O b j e c t K e y > < D i a g r a m O b j e c t K e y > < K e y > M e a s u r e s \ M � d i a   d e   Q u a n t i d a d e   d e   R e v i e w s < / K e y > < / D i a g r a m O b j e c t K e y > < D i a g r a m O b j e c t K e y > < K e y > M e a s u r e s \ M � d i a   d e   Q u a n t i d a d e   d e   R e v i e w s \ T a g I n f o \ F � r m u l a < / K e y > < / D i a g r a m O b j e c t K e y > < D i a g r a m O b j e c t K e y > < K e y > M e a s u r e s \ M � d i a   d e   Q u a n t i d a d e   d e   R e v i e w s \ T a g I n f o \ V a l o r < / K e y > < / D i a g r a m O b j e c t K e y > < D i a g r a m O b j e c t K e y > < K e y > M e a s u r e s \ S o m a   d e   F a i x a   d e   P r e � o < / K e y > < / D i a g r a m O b j e c t K e y > < D i a g r a m O b j e c t K e y > < K e y > M e a s u r e s \ S o m a   d e   F a i x a   d e   P r e � o \ T a g I n f o \ F � r m u l a < / K e y > < / D i a g r a m O b j e c t K e y > < D i a g r a m O b j e c t K e y > < K e y > M e a s u r e s \ S o m a   d e   F a i x a   d e   P r e � o \ T a g I n f o \ V a l o r < / K e y > < / D i a g r a m O b j e c t K e y > < D i a g r a m O b j e c t K e y > < K e y > M e a s u r e s \ C o n t a g e m   d e   C a t e g o r i a < / K e y > < / D i a g r a m O b j e c t K e y > < D i a g r a m O b j e c t K e y > < K e y > M e a s u r e s \ C o n t a g e m   d e   C a t e g o r i a \ T a g I n f o \ F � r m u l a < / K e y > < / D i a g r a m O b j e c t K e y > < D i a g r a m O b j e c t K e y > < K e y > M e a s u r e s \ C o n t a g e m   d e   C a t e g o r i a \ T a g I n f o \ V a l o r < / K e y > < / D i a g r a m O b j e c t K e y > < D i a g r a m O b j e c t K e y > < K e y > M e a s u r e s \ M � d i a   d e   F a i x a   d e   P r e � o < / K e y > < / D i a g r a m O b j e c t K e y > < D i a g r a m O b j e c t K e y > < K e y > M e a s u r e s \ M � d i a   d e   F a i x a   d e   P r e � o \ T a g I n f o \ F � r m u l a < / K e y > < / D i a g r a m O b j e c t K e y > < D i a g r a m O b j e c t K e y > < K e y > M e a s u r e s \ M � d i a   d e   F a i x a   d e   P r e � o \ T a g I n f o \ V a l o r < / K e y > < / D i a g r a m O b j e c t K e y > < D i a g r a m O b j e c t K e y > < K e y > M e a s u r e s \ S o m a   d e   B o m   C u s t o - B e n e f � c i o < / K e y > < / D i a g r a m O b j e c t K e y > < D i a g r a m O b j e c t K e y > < K e y > M e a s u r e s \ S o m a   d e   B o m   C u s t o - B e n e f � c i o \ T a g I n f o \ F � r m u l a < / K e y > < / D i a g r a m O b j e c t K e y > < D i a g r a m O b j e c t K e y > < K e y > M e a s u r e s \ S o m a   d e   B o m   C u s t o - B e n e f � c i o \ T a g I n f o \ V a l o r < / K e y > < / D i a g r a m O b j e c t K e y > < D i a g r a m O b j e c t K e y > < K e y > M e a s u r e s \ M � d i a   d e   B o m   C u s t o - B e n e f � c i o < / K e y > < / D i a g r a m O b j e c t K e y > < D i a g r a m O b j e c t K e y > < K e y > M e a s u r e s \ M � d i a   d e   B o m   C u s t o - B e n e f � c i o \ T a g I n f o \ F � r m u l a < / K e y > < / D i a g r a m O b j e c t K e y > < D i a g r a m O b j e c t K e y > < K e y > M e a s u r e s \ M � d i a   d e   B o m   C u s t o - B e n e f � c i o \ T a g I n f o \ V a l o r < / K e y > < / D i a g r a m O b j e c t K e y > < D i a g r a m O b j e c t K e y > < K e y > M e a s u r e s \ C o n t a g e m   d e   B o m   C u s t o - B e n e f � c i o < / K e y > < / D i a g r a m O b j e c t K e y > < D i a g r a m O b j e c t K e y > < K e y > M e a s u r e s \ C o n t a g e m   d e   B o m   C u s t o - B e n e f � c i o \ T a g I n f o \ F � r m u l a < / K e y > < / D i a g r a m O b j e c t K e y > < D i a g r a m O b j e c t K e y > < K e y > M e a s u r e s \ C o n t a g e m   d e   B o m   C u s t o - B e n e f � c i o \ T a g I n f o \ V a l o r < / K e y > < / D i a g r a m O b j e c t K e y > < D i a g r a m O b j e c t K e y > < K e y > M e a s u r e s \ S o m a   d e   P r e � o s   E l e v a d o s   2 < / K e y > < / D i a g r a m O b j e c t K e y > < D i a g r a m O b j e c t K e y > < K e y > M e a s u r e s \ S o m a   d e   P r e � o s   E l e v a d o s   2 \ T a g I n f o \ F � r m u l a < / K e y > < / D i a g r a m O b j e c t K e y > < D i a g r a m O b j e c t K e y > < K e y > M e a s u r e s \ S o m a   d e   P r e � o s   E l e v a d o s   2 \ T a g I n f o \ V a l o r < / K e y > < / D i a g r a m O b j e c t K e y > < D i a g r a m O b j e c t K e y > < K e y > M e a s u r e s \ M � d i a   d e   P r e � o s   E l e v a d o s   2 < / K e y > < / D i a g r a m O b j e c t K e y > < D i a g r a m O b j e c t K e y > < K e y > M e a s u r e s \ M � d i a   d e   P r e � o s   E l e v a d o s   2 \ T a g I n f o \ F � r m u l a < / K e y > < / D i a g r a m O b j e c t K e y > < D i a g r a m O b j e c t K e y > < K e y > M e a s u r e s \ M � d i a   d e   P r e � o s   E l e v a d o s   2 \ T a g I n f o \ V a l o r < / K e y > < / D i a g r a m O b j e c t K e y > < D i a g r a m O b j e c t K e y > < K e y > C o l u m n s \ I d R e s t a u r a n t e < / K e y > < / D i a g r a m O b j e c t K e y > < D i a g r a m O b j e c t K e y > < K e y > C o l u m n s \ N o m e < / K e y > < / D i a g r a m O b j e c t K e y > < D i a g r a m O b j e c t K e y > < K e y > C o l u m n s \ M � d i a   d e   E s t r e l a s < / K e y > < / D i a g r a m O b j e c t K e y > < D i a g r a m O b j e c t K e y > < K e y > C o l u m n s \ Q u a n t i d a d e   d e   R e v i e w s < / K e y > < / D i a g r a m O b j e c t K e y > < D i a g r a m O b j e c t K e y > < K e y > C o l u m n s \ F a i x a   d e   P r e � o < / K e y > < / D i a g r a m O b j e c t K e y > < D i a g r a m O b j e c t K e y > < K e y > C o l u m n s \ C a t e g o r i a < / K e y > < / D i a g r a m O b j e c t K e y > < D i a g r a m O b j e c t K e y > < K e y > C o l u m n s \ B a i r r o < / K e y > < / D i a g r a m O b j e c t K e y > < D i a g r a m O b j e c t K e y > < K e y > C o l u m n s \ P o s s u i   R e s e r v a < / K e y > < / D i a g r a m O b j e c t K e y > < D i a g r a m O b j e c t K e y > < K e y > C o l u m n s \ O f e r e c e   R e t i r a d a < / K e y > < / D i a g r a m O b j e c t K e y > < D i a g r a m O b j e c t K e y > < K e y > C o l u m n s \ O f e r e c e   D e l i v e r y < / K e y > < / D i a g r a m O b j e c t K e y > < D i a g r a m O b j e c t K e y > < K e y > C o l u m n s \ P o s s u i   M u i t a s   O p � � e s   V e g e t a r i a n a s < / K e y > < / D i a g r a m O b j e c t K e y > < D i a g r a m O b j e c t K e y > < K e y > C o l u m n s \ P o s s u i   O p � � e s   V e g a n a s < / K e y > < / D i a g r a m O b j e c t K e y > < D i a g r a m O b j e c t K e y > < K e y > C o l u m n s \ A g i l i d a d e   n o   S e r v i � o < / K e y > < / D i a g r a m O b j e c t K e y > < D i a g r a m O b j e c t K e y > < K e y > C o l u m n s \ L e n t i d � o   n o   S e r v i � o < / K e y > < / D i a g r a m O b j e c t K e y > < D i a g r a m O b j e c t K e y > < K e y > C o l u m n s \ V a r i e d a d e   d e   O p � � e s < / K e y > < / D i a g r a m O b j e c t K e y > < D i a g r a m O b j e c t K e y > < K e y > C o l u m n s \ C a r d � p i o   L i m i t a d o < / K e y > < / D i a g r a m O b j e c t K e y > < D i a g r a m O b j e c t K e y > < K e y > C o l u m n s \ S a b o r   A g r a d � v e l < / K e y > < / D i a g r a m O b j e c t K e y > < D i a g r a m O b j e c t K e y > < K e y > C o l u m n s \ S a b o r   I n s a t i s f a t � r i o < / K e y > < / D i a g r a m O b j e c t K e y > < D i a g r a m O b j e c t K e y > < K e y > C o l u m n s \ I n g r e d i e n t e s   d e   Q u a l i d a d e < / K e y > < / D i a g r a m O b j e c t K e y > < D i a g r a m O b j e c t K e y > < K e y > C o l u m n s \ I n g r e d i e n t e s   d e   B a i x a   Q u a l i d a d e < / K e y > < / D i a g r a m O b j e c t K e y > < D i a g r a m O b j e c t K e y > < K e y > C o l u m n s \ P r a t o s   A p r e s e n t � v e i s < / K e y > < / D i a g r a m O b j e c t K e y > < D i a g r a m O b j e c t K e y > < K e y > C o l u m n s \ M �   A p r e s e n t a � � o   d o s   P r a t o s < / K e y > < / D i a g r a m O b j e c t K e y > < D i a g r a m O b j e c t K e y > < K e y > C o l u m n s \ A t e n d i m e n t o   B o m < / K e y > < / D i a g r a m O b j e c t K e y > < D i a g r a m O b j e c t K e y > < K e y > C o l u m n s \ A t e n d i m e n t o   R u i m < / K e y > < / D i a g r a m O b j e c t K e y > < D i a g r a m O b j e c t K e y > < K e y > C o l u m n s \ A m b i e n t e   C o n f o r t � v e l < / K e y > < / D i a g r a m O b j e c t K e y > < D i a g r a m O b j e c t K e y > < K e y > C o l u m n s \ A m b i e n t e   D e s c o n f o r t � v e l < / K e y > < / D i a g r a m O b j e c t K e y > < D i a g r a m O b j e c t K e y > < K e y > C o l u m n s \ B o m   C u s t o - B e n e f � c i o < / K e y > < / D i a g r a m O b j e c t K e y > < D i a g r a m O b j e c t K e y > < K e y > C o l u m n s \ P r e � o s   E l e v a d o s < / K e y > < / D i a g r a m O b j e c t K e y > < D i a g r a m O b j e c t K e y > < K e y > C o l u m n s \ R e c o m e n d o < / K e y > < / D i a g r a m O b j e c t K e y > < D i a g r a m O b j e c t K e y > < K e y > C o l u m n s \ N � o   R e c o m e n d o < / K e y > < / D i a g r a m O b j e c t K e y > < D i a g r a m O b j e c t K e y > < K e y > C o l u m n s \ V o l t a r i a < / K e y > < / D i a g r a m O b j e c t K e y > < D i a g r a m O b j e c t K e y > < K e y > C o l u m n s \ N � o   V o l t a r i a < / K e y > < / D i a g r a m O b j e c t K e y > < D i a g r a m O b j e c t K e y > < K e y > C o l u m n s \ O u t r o s   P o s i t i v o s < / K e y > < / D i a g r a m O b j e c t K e y > < D i a g r a m O b j e c t K e y > < K e y > C o l u m n s \ O u t r o s   N e g a t i v o s < / K e y > < / D i a g r a m O b j e c t K e y > < D i a g r a m O b j e c t K e y > < K e y > L i n k s \ & l t ; C o l u m n s \ S o m a   d e   I d R e s t a u r a n t e & g t ; - & l t ; M e a s u r e s \ I d R e s t a u r a n t e & g t ; < / K e y > < / D i a g r a m O b j e c t K e y > < D i a g r a m O b j e c t K e y > < K e y > L i n k s \ & l t ; C o l u m n s \ S o m a   d e   I d R e s t a u r a n t e & g t ; - & l t ; M e a s u r e s \ I d R e s t a u r a n t e & g t ; \ C O L U M N < / K e y > < / D i a g r a m O b j e c t K e y > < D i a g r a m O b j e c t K e y > < K e y > L i n k s \ & l t ; C o l u m n s \ S o m a   d e   I d R e s t a u r a n t e & g t ; - & l t ; M e a s u r e s \ I d R e s t a u r a n t e & g t ; \ M E A S U R E < / K e y > < / D i a g r a m O b j e c t K e y > < D i a g r a m O b j e c t K e y > < K e y > L i n k s \ & l t ; C o l u m n s \ C o n t a g e m   d e   I d R e s t a u r a n t e & g t ; - & l t ; M e a s u r e s \ I d R e s t a u r a n t e & g t ; < / K e y > < / D i a g r a m O b j e c t K e y > < D i a g r a m O b j e c t K e y > < K e y > L i n k s \ & l t ; C o l u m n s \ C o n t a g e m   d e   I d R e s t a u r a n t e & g t ; - & l t ; M e a s u r e s \ I d R e s t a u r a n t e & g t ; \ C O L U M N < / K e y > < / D i a g r a m O b j e c t K e y > < D i a g r a m O b j e c t K e y > < K e y > L i n k s \ & l t ; C o l u m n s \ C o n t a g e m   d e   I d R e s t a u r a n t e & g t ; - & l t ; M e a s u r e s \ I d R e s t a u r a n t e & g t ; \ M E A S U R E < / K e y > < / D i a g r a m O b j e c t K e y > < D i a g r a m O b j e c t K e y > < K e y > L i n k s \ & l t ; C o l u m n s \ S o m a   d e   M � d i a   d e   E s t r e l a s & g t ; - & l t ; M e a s u r e s \ M � d i a   d e   E s t r e l a s & g t ; < / K e y > < / D i a g r a m O b j e c t K e y > < D i a g r a m O b j e c t K e y > < K e y > L i n k s \ & l t ; C o l u m n s \ S o m a   d e   M � d i a   d e   E s t r e l a s & g t ; - & l t ; M e a s u r e s \ M � d i a   d e   E s t r e l a s & g t ; \ C O L U M N < / K e y > < / D i a g r a m O b j e c t K e y > < D i a g r a m O b j e c t K e y > < K e y > L i n k s \ & l t ; C o l u m n s \ S o m a   d e   M � d i a   d e   E s t r e l a s & g t ; - & l t ; M e a s u r e s \ M � d i a   d e   E s t r e l a s & g t ; \ M E A S U R E < / K e y > < / D i a g r a m O b j e c t K e y > < D i a g r a m O b j e c t K e y > < K e y > L i n k s \ & l t ; C o l u m n s \ M � d i a   d e   M � d i a   d e   E s t r e l a s & g t ; - & l t ; M e a s u r e s \ M � d i a   d e   E s t r e l a s & g t ; < / K e y > < / D i a g r a m O b j e c t K e y > < D i a g r a m O b j e c t K e y > < K e y > L i n k s \ & l t ; C o l u m n s \ M � d i a   d e   M � d i a   d e   E s t r e l a s & g t ; - & l t ; M e a s u r e s \ M � d i a   d e   E s t r e l a s & g t ; \ C O L U M N < / K e y > < / D i a g r a m O b j e c t K e y > < D i a g r a m O b j e c t K e y > < K e y > L i n k s \ & l t ; C o l u m n s \ M � d i a   d e   M � d i a   d e   E s t r e l a s & g t ; - & l t ; M e a s u r e s \ M � d i a   d e   E s t r e l a s & g t ; \ M E A S U R E < / K e y > < / D i a g r a m O b j e c t K e y > < D i a g r a m O b j e c t K e y > < K e y > L i n k s \ & l t ; C o l u m n s \ S o m a   d e   Q u a n t i d a d e   d e   R e v i e w s & g t ; - & l t ; M e a s u r e s \ Q u a n t i d a d e   d e   R e v i e w s & g t ; < / K e y > < / D i a g r a m O b j e c t K e y > < D i a g r a m O b j e c t K e y > < K e y > L i n k s \ & l t ; C o l u m n s \ S o m a   d e   Q u a n t i d a d e   d e   R e v i e w s & g t ; - & l t ; M e a s u r e s \ Q u a n t i d a d e   d e   R e v i e w s & g t ; \ C O L U M N < / K e y > < / D i a g r a m O b j e c t K e y > < D i a g r a m O b j e c t K e y > < K e y > L i n k s \ & l t ; C o l u m n s \ S o m a   d e   Q u a n t i d a d e   d e   R e v i e w s & g t ; - & l t ; M e a s u r e s \ Q u a n t i d a d e   d e   R e v i e w s & g t ; \ M E A S U R E < / K e y > < / D i a g r a m O b j e c t K e y > < D i a g r a m O b j e c t K e y > < K e y > L i n k s \ & l t ; C o l u m n s \ M � d i a   d e   Q u a n t i d a d e   d e   R e v i e w s & g t ; - & l t ; M e a s u r e s \ Q u a n t i d a d e   d e   R e v i e w s & g t ; < / K e y > < / D i a g r a m O b j e c t K e y > < D i a g r a m O b j e c t K e y > < K e y > L i n k s \ & l t ; C o l u m n s \ M � d i a   d e   Q u a n t i d a d e   d e   R e v i e w s & g t ; - & l t ; M e a s u r e s \ Q u a n t i d a d e   d e   R e v i e w s & g t ; \ C O L U M N < / K e y > < / D i a g r a m O b j e c t K e y > < D i a g r a m O b j e c t K e y > < K e y > L i n k s \ & l t ; C o l u m n s \ M � d i a   d e   Q u a n t i d a d e   d e   R e v i e w s & g t ; - & l t ; M e a s u r e s \ Q u a n t i d a d e   d e   R e v i e w s & g t ; \ M E A S U R E < / K e y > < / D i a g r a m O b j e c t K e y > < D i a g r a m O b j e c t K e y > < K e y > L i n k s \ & l t ; C o l u m n s \ S o m a   d e   F a i x a   d e   P r e � o & g t ; - & l t ; M e a s u r e s \ F a i x a   d e   P r e � o & g t ; < / K e y > < / D i a g r a m O b j e c t K e y > < D i a g r a m O b j e c t K e y > < K e y > L i n k s \ & l t ; C o l u m n s \ S o m a   d e   F a i x a   d e   P r e � o & g t ; - & l t ; M e a s u r e s \ F a i x a   d e   P r e � o & g t ; \ C O L U M N < / K e y > < / D i a g r a m O b j e c t K e y > < D i a g r a m O b j e c t K e y > < K e y > L i n k s \ & l t ; C o l u m n s \ S o m a   d e   F a i x a   d e   P r e � o & g t ; - & l t ; M e a s u r e s \ F a i x a   d e   P r e � o & g t ; \ M E A S U R E < / K e y > < / D i a g r a m O b j e c t K e y > < D i a g r a m O b j e c t K e y > < K e y > L i n k s \ & l t ; C o l u m n s \ C o n t a g e m   d e   C a t e g o r i a & g t ; - & l t ; M e a s u r e s \ C a t e g o r i a & g t ; < / K e y > < / D i a g r a m O b j e c t K e y > < D i a g r a m O b j e c t K e y > < K e y > L i n k s \ & l t ; C o l u m n s \ C o n t a g e m   d e   C a t e g o r i a & g t ; - & l t ; M e a s u r e s \ C a t e g o r i a & g t ; \ C O L U M N < / K e y > < / D i a g r a m O b j e c t K e y > < D i a g r a m O b j e c t K e y > < K e y > L i n k s \ & l t ; C o l u m n s \ C o n t a g e m   d e   C a t e g o r i a & g t ; - & l t ; M e a s u r e s \ C a t e g o r i a & g t ; \ M E A S U R E < / K e y > < / D i a g r a m O b j e c t K e y > < D i a g r a m O b j e c t K e y > < K e y > L i n k s \ & l t ; C o l u m n s \ M � d i a   d e   F a i x a   d e   P r e � o & g t ; - & l t ; M e a s u r e s \ F a i x a   d e   P r e � o & g t ; < / K e y > < / D i a g r a m O b j e c t K e y > < D i a g r a m O b j e c t K e y > < K e y > L i n k s \ & l t ; C o l u m n s \ M � d i a   d e   F a i x a   d e   P r e � o & g t ; - & l t ; M e a s u r e s \ F a i x a   d e   P r e � o & g t ; \ C O L U M N < / K e y > < / D i a g r a m O b j e c t K e y > < D i a g r a m O b j e c t K e y > < K e y > L i n k s \ & l t ; C o l u m n s \ M � d i a   d e   F a i x a   d e   P r e � o & g t ; - & l t ; M e a s u r e s \ F a i x a   d e   P r e � o & g t ; \ M E A S U R E < / K e y > < / D i a g r a m O b j e c t K e y > < D i a g r a m O b j e c t K e y > < K e y > L i n k s \ & l t ; C o l u m n s \ S o m a   d e   B o m   C u s t o - B e n e f � c i o & g t ; - & l t ; M e a s u r e s \ B o m   C u s t o - B e n e f � c i o & g t ; < / K e y > < / D i a g r a m O b j e c t K e y > < D i a g r a m O b j e c t K e y > < K e y > L i n k s \ & l t ; C o l u m n s \ S o m a   d e   B o m   C u s t o - B e n e f � c i o & g t ; - & l t ; M e a s u r e s \ B o m   C u s t o - B e n e f � c i o & g t ; \ C O L U M N < / K e y > < / D i a g r a m O b j e c t K e y > < D i a g r a m O b j e c t K e y > < K e y > L i n k s \ & l t ; C o l u m n s \ S o m a   d e   B o m   C u s t o - B e n e f � c i o & g t ; - & l t ; M e a s u r e s \ B o m   C u s t o - B e n e f � c i o & g t ; \ M E A S U R E < / K e y > < / D i a g r a m O b j e c t K e y > < D i a g r a m O b j e c t K e y > < K e y > L i n k s \ & l t ; C o l u m n s \ M � d i a   d e   B o m   C u s t o - B e n e f � c i o & g t ; - & l t ; M e a s u r e s \ B o m   C u s t o - B e n e f � c i o & g t ; < / K e y > < / D i a g r a m O b j e c t K e y > < D i a g r a m O b j e c t K e y > < K e y > L i n k s \ & l t ; C o l u m n s \ M � d i a   d e   B o m   C u s t o - B e n e f � c i o & g t ; - & l t ; M e a s u r e s \ B o m   C u s t o - B e n e f � c i o & g t ; \ C O L U M N < / K e y > < / D i a g r a m O b j e c t K e y > < D i a g r a m O b j e c t K e y > < K e y > L i n k s \ & l t ; C o l u m n s \ M � d i a   d e   B o m   C u s t o - B e n e f � c i o & g t ; - & l t ; M e a s u r e s \ B o m   C u s t o - B e n e f � c i o & g t ; \ M E A S U R E < / K e y > < / D i a g r a m O b j e c t K e y > < D i a g r a m O b j e c t K e y > < K e y > L i n k s \ & l t ; C o l u m n s \ C o n t a g e m   d e   B o m   C u s t o - B e n e f � c i o & g t ; - & l t ; M e a s u r e s \ B o m   C u s t o - B e n e f � c i o & g t ; < / K e y > < / D i a g r a m O b j e c t K e y > < D i a g r a m O b j e c t K e y > < K e y > L i n k s \ & l t ; C o l u m n s \ C o n t a g e m   d e   B o m   C u s t o - B e n e f � c i o & g t ; - & l t ; M e a s u r e s \ B o m   C u s t o - B e n e f � c i o & g t ; \ C O L U M N < / K e y > < / D i a g r a m O b j e c t K e y > < D i a g r a m O b j e c t K e y > < K e y > L i n k s \ & l t ; C o l u m n s \ C o n t a g e m   d e   B o m   C u s t o - B e n e f � c i o & g t ; - & l t ; M e a s u r e s \ B o m   C u s t o - B e n e f � c i o & g t ; \ M E A S U R E < / K e y > < / D i a g r a m O b j e c t K e y > < D i a g r a m O b j e c t K e y > < K e y > L i n k s \ & l t ; C o l u m n s \ S o m a   d e   P r e � o s   E l e v a d o s   2 & g t ; - & l t ; M e a s u r e s \ P r e � o s   E l e v a d o s & g t ; < / K e y > < / D i a g r a m O b j e c t K e y > < D i a g r a m O b j e c t K e y > < K e y > L i n k s \ & l t ; C o l u m n s \ S o m a   d e   P r e � o s   E l e v a d o s   2 & g t ; - & l t ; M e a s u r e s \ P r e � o s   E l e v a d o s & g t ; \ C O L U M N < / K e y > < / D i a g r a m O b j e c t K e y > < D i a g r a m O b j e c t K e y > < K e y > L i n k s \ & l t ; C o l u m n s \ S o m a   d e   P r e � o s   E l e v a d o s   2 & g t ; - & l t ; M e a s u r e s \ P r e � o s   E l e v a d o s & g t ; \ M E A S U R E < / K e y > < / D i a g r a m O b j e c t K e y > < D i a g r a m O b j e c t K e y > < K e y > L i n k s \ & l t ; C o l u m n s \ M � d i a   d e   P r e � o s   E l e v a d o s   2 & g t ; - & l t ; M e a s u r e s \ P r e � o s   E l e v a d o s & g t ; < / K e y > < / D i a g r a m O b j e c t K e y > < D i a g r a m O b j e c t K e y > < K e y > L i n k s \ & l t ; C o l u m n s \ M � d i a   d e   P r e � o s   E l e v a d o s   2 & g t ; - & l t ; M e a s u r e s \ P r e � o s   E l e v a d o s & g t ; \ C O L U M N < / K e y > < / D i a g r a m O b j e c t K e y > < D i a g r a m O b j e c t K e y > < K e y > L i n k s \ & l t ; C o l u m n s \ M � d i a   d e   P r e � o s   E l e v a d o s   2 & g t ; - & l t ; M e a s u r e s \ P r e � o s   E l e v a d o s & g t ; \ M E A S U R E 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 I d R e s t a u r a n t e 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 I d R e s t a u r a n t e \ T a g I n f o \ F � r m u l a 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 I d R e s t a u r a n t e \ T a g I n f o \ V a l o r 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 I d R e s t a u r a n t e 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 I d R e s t a u r a n t e \ T a g I n f o \ F � r m u l a 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 I d R e s t a u r a n t e \ T a g I n f o \ V a l o r 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 M � d i a   d e   E s t r e l a s 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 M � d i a   d e   E s t r e l a s \ T a g I n f o \ F � r m u l a 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 M � d i a   d e   E s t r e l a s \ T a g I n f o \ V a l o r 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 M � d i a   d e   E s t r e l a s 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 M � d i a   d e   E s t r e l a s \ T a g I n f o \ F � r m u l a 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 M � d i a   d e   E s t r e l a s \ T a g I n f o \ V a l o r 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 d e   R e v i e w s 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 d e   R e v i e w s \ T a g I n f o \ F � r m u l a 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 d e   R e v i e w s \ T a g I n f o \ V a l o r 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 Q u a n t i d a d e   d e   R e v i e w s 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 Q u a n t i d a d e   d e   R e v i e w s \ T a g I n f o \ F � r m u l a 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 Q u a n t i d a d e   d e   R e v i e w s \ T a g I n f o \ V a l o r 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 F a i x a   d e   P r e � o 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 F a i x a   d e   P r e � o \ T a g I n f o \ F � r m u l a 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 F a i x a   d e   P r e � o \ T a g I n f o \ V a l o r 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 C a t e g o r i a 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 C a t e g o r i a \ T a g I n f o \ F � r m u l a 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 C a t e g o r i a \ T a g I n f o \ V a l o r 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 F a i x a   d e   P r e � o 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 F a i x a   d e   P r e � o \ T a g I n f o \ F � r m u l a 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 F a i x a   d e   P r e � o \ T a g I n f o \ V a l o r 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 B o m   C u s t o - B e n e f � c i o 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 B o m   C u s t o - B e n e f � c i o \ T a g I n f o \ F � r m u l a 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 B o m   C u s t o - B e n e f � c i o \ T a g I n f o \ V a l o r 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 B o m   C u s t o - B e n e f � c i o < / K e y > < / a : K e y > < a : V a l u e   i : t y p e = " M e a s u r e G r i d N o d e V i e w S t a t e " > < C o l u m n > 2 6 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 B o m   C u s t o - B e n e f � c i o \ T a g I n f o \ F � r m u l a 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 B o m   C u s t o - B e n e f � c i o \ T a g I n f o \ V a l o r 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 B o m   C u s t o - B e n e f � c i o < / K e y > < / a : K e y > < a : V a l u e   i : t y p e = " M e a s u r e G r i d N o d e V i e w S t a t e " > < C o l u m n > 2 6 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 B o m   C u s t o - B e n e f � c i o \ T a g I n f o \ F � r m u l a 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 B o m   C u s t o - B e n e f � c i o \ T a g I n f o \ V a l o r 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 P r e � o s   E l e v a d o s   2 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 P r e � o s   E l e v a d o s 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 P r e � o s   E l e v a d o s 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 P r e � o s   E l e v a d o s   2 < / K e y > < / a : K e y > < a : V a l u e   i : t y p e = " M e a s u r e G r i d N o d e V i e w S t a t e " > < C o l u m n > 2 7 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 P r e � o s   E l e v a d o s 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 P r e � o s   E l e v a d o s 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 C o l u m n s \ M � d i a   d e   E s t r e l a s 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 d e   R e v i e w s 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 C o l u m n s \ F a i x a   d e  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 C o l u m n s \ P o s s u i   R e s e r v a 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 C o l u m n s \ O f e r e c e   R e t i r a d a 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 C o l u m n s \ O f e r e c e   D e l i v e r y 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 C o l u m n s \ P o s s u i   M u i t a s   O p � � e s   V e g e t a r i a n a s 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 C o l u m n s \ P o s s u i   O p � � e s   V e g a n a s 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 C o l u m n s \ A g i l i d a d e   n o   S e r v i � o 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 C o l u m n s \ L e n t i d � o   n o   S e r v i � o 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 C o l u m n s \ V a r i e d a d e   d e   O p � � e s 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 C o l u m n s \ C a r d � p i o   L i m i t a d o 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  A g r a d � v e l 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 C o l u m n s \ S a b o r   I n s a t i s f a t � r i o 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 C o l u m n s \ I n g r e d i e n t e s   d e   Q u a l i d a d e 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 C o l u m n s \ I n g r e d i e n t e s   d e   B a i x a   Q u a l i d a d e 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 C o l u m n s \ P r a t o s   A p r e s e n t � v e i s 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  A p r e s e n t a � � o   d o s   P r a t o s 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 B o m 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 C o l u m n s \ A t e n d i m e n t o   R u i m 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 C o l u m n s \ A m b i e n t e   C o n f o r t � v e l 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 C o l u m n s \ A m b i e n t e   D e s c o n f o r t � v e l 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 C o l u m n s \ B o m   C u s t o - B e n e f � c i o 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 C o l u m n s \ P r e � o s   E l e v a d o s 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 C o l u m n s \ V o l t a r i a 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 C o l u m n s \ N � o   V o l t a r i a 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 C o l u m n s \ O u t r o s   P o s i t i v o s 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 C o l u m n s \ O u t r o s   N e g a t i v o s 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 I d R e s t a u r a n t e & g t ; - & l t ; M e a s u r e s \ I d R e s t a u r a n t e & g t ; 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 I d R e s t a u r a n t e & g t ; - & l t ; M e a s u r e s \ I d R e s t a u r a n t e & g t ; \ C O L U M N 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 I d R e s t a u r a n t e & g t ; - & l t ; M e a s u r e s \ I d R e s t a u r a n t e & g t ; \ M E A S U R E 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 I d R e s t a u r a n t e & g t ; - & l t ; M e a s u r e s \ I d R e s t a u r a n t e & g t ; 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 I d R e s t a u r a n t e & g t ; - & l t ; M e a s u r e s \ I d R e s t a u r a n t e & g t ; \ C O L U M N 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 I d R e s t a u r a n t e & g t ; - & l t ; M e a s u r e s \ I d R e s t a u r a n t e & g t ; \ M E A S U R E 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 M � d i a   d e   E s t r e l a s & g t ; - & l t ; M e a s u r e s \ M � d i a   d e   E s t r e l a s & g t ; 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 M � d i a   d e   E s t r e l a s & g t ; - & l t ; M e a s u r e s \ M � d i a   d e   E s t r e l a s & g t ; \ C O L U M N 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 M � d i a   d e   E s t r e l a s & g t ; - & l t ; M e a s u r e s \ M � d i a   d e   E s t r e l a s & g t ; \ M E A S U R E 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 M � d i a   d e   E s t r e l a s & g t ; - & l t ; M e a s u r e s \ M � d i a   d e   E s t r e l a s & g t ; 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 M � d i a   d e   E s t r e l a s & g t ; - & l t ; M e a s u r e s \ M � d i a   d e   E s t r e l a s & g t ; \ C O L U M N 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 M � d i a   d e   E s t r e l a s & g t ; - & l t ; M e a s u r e s \ M � d i a   d e   E s t r e l a s & g t ; \ M E A S U R E 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 d e   R e v i e w s & g t ; - & l t ; M e a s u r e s \ Q u a n t i d a d e   d e   R e v i e w s & g t ; 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 d e   R e v i e w s & g t ; - & l t ; M e a s u r e s \ Q u a n t i d a d e   d e   R e v i e w s & g t ; \ C O L U M N 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 d e   R e v i e w s & g t ; - & l t ; M e a s u r e s \ Q u a n t i d a d e   d e   R e v i e w s & g t ; \ M E A S U R E 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 Q u a n t i d a d e   d e   R e v i e w s & g t ; - & l t ; M e a s u r e s \ Q u a n t i d a d e   d e   R e v i e w s & g t ; 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 Q u a n t i d a d e   d e   R e v i e w s & g t ; - & l t ; M e a s u r e s \ Q u a n t i d a d e   d e   R e v i e w s & g t ; \ C O L U M N 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 Q u a n t i d a d e   d e   R e v i e w s & g t ; - & l t ; M e a s u r e s \ Q u a n t i d a d e   d e   R e v i e w s & g t ; \ M E A S U R E 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 F a i x a   d e   P r e � o & g t ; - & l t ; M e a s u r e s \ F a i x a   d e   P r e � o & g t ; 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 F a i x a   d e   P r e � o & g t ; - & l t ; M e a s u r e s \ F a i x a   d e   P r e � o & g t ; \ C O L U M N 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 F a i x a   d e   P r e � o & g t ; - & l t ; M e a s u r e s \ F a i x a   d e   P r e � o & g t ; \ M E A S U R E 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 C a t e g o r i a & g t ; - & l t ; M e a s u r e s \ C a t e g o r i a & g t ; 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 C a t e g o r i a & g t ; - & l t ; M e a s u r e s \ C a t e g o r i a & g t ; \ C O L U M N 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 C a t e g o r i a & g t ; - & l t ; M e a s u r e s \ C a t e g o r i a & g t ; \ M E A S U R E 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 F a i x a   d e   P r e � o & g t ; - & l t ; M e a s u r e s \ F a i x a   d e   P r e � o & g t ; 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 F a i x a   d e   P r e � o & g t ; - & l t ; M e a s u r e s \ F a i x a   d e   P r e � o & g t ; \ C O L U M N 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 F a i x a   d e   P r e � o & g t ; - & l t ; M e a s u r e s \ F a i x a   d e   P r e � o & g t ; \ M E A S U R E 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 B o m   C u s t o - B e n e f � c i o & g t ; - & l t ; M e a s u r e s \ B o m   C u s t o - B e n e f � c i o & g t ; 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 B o m   C u s t o - B e n e f � c i o & g t ; - & l t ; M e a s u r e s \ B o m   C u s t o - B e n e f � c i o & g t ; \ C O L U M N 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 B o m   C u s t o - B e n e f � c i o & g t ; - & l t ; M e a s u r e s \ B o m   C u s t o - B e n e f � c i o & g t ; \ M E A S U R E 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 B o m   C u s t o - B e n e f � c i o & g t ; - & l t ; M e a s u r e s \ B o m   C u s t o - B e n e f � c i o & g t ; 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 B o m   C u s t o - B e n e f � c i o & g t ; - & l t ; M e a s u r e s \ B o m   C u s t o - B e n e f � c i o & g t ; \ C O L U M N 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 B o m   C u s t o - B e n e f � c i o & g t ; - & l t ; M e a s u r e s \ B o m   C u s t o - B e n e f � c i o & g t ; \ M E A S U R E 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 B o m   C u s t o - B e n e f � c i o & g t ; - & l t ; M e a s u r e s \ B o m   C u s t o - B e n e f � c i o & g t ; 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 B o m   C u s t o - B e n e f � c i o & g t ; - & l t ; M e a s u r e s \ B o m   C u s t o - B e n e f � c i o & g t ; \ C O L U M N 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 B o m   C u s t o - B e n e f � c i o & g t ; - & l t ; M e a s u r e s \ B o m   C u s t o - B e n e f � c i o & g t ; \ M E A S U R E 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 P r e � o s   E l e v a d o s   2 & g t ; - & l t ; M e a s u r e s \ P r e � o s   E l e v a d o s & g t ; 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 P r e � o s   E l e v a d o s   2 & g t ; - & l t ; M e a s u r e s \ P r e � o s   E l e v a d o s & g t ; \ C O L U M N 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 P r e � o s   E l e v a d o s   2 & g t ; - & l t ; M e a s u r e s \ P r e � o s   E l e v a d o s & g t ; \ M E A S U R E 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 P r e � o s   E l e v a d o s   2 & g t ; - & l t ; M e a s u r e s \ P r e � o s   E l e v a d o s & g t ; 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 P r e � o s   E l e v a d o s   2 & g t ; - & l t ; M e a s u r e s \ P r e � o s   E l e v a d o s & g t ; \ C O L U M N 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 P r e � o s   E l e v a d o s   2 & g t ; - & l t ; M e a s u r e s \ P r e � o s   E l e v a d o s & g t ; \ M E A S U R E 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 I n t e r v a l o E s t r e l a s 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 I n t e r v a l o E s t r e l a s 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 C o l u m n s \ I d R e s t a u r a n t e < / K e y > < / D i a g r a m O b j e c t K e y > < D i a g r a m O b j e c t K e y > < K e y > C o l u m n s \ E s t r e l a s 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 C o l u m n s \ E s t r e l a s 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I n t e r v a l o E s t r e l a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n t e r v a l o E s t r e l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 I d R e s t a u r a n t e < / s t r i n g > < / k e y > < v a l u e > < i n t > 1 5 6 < / i n t > < / v a l u e > < / i t e m > < i t e m > < k e y > < s t r i n g > E s t r e l a s < / s t r i n g > < / k e y > < v a l u e > < i n t > 1 0 7 < / i n t > < / v a l u e > < / i t e m > < / C o l u m n W i d t h s > < C o l u m n D i s p l a y I n d e x > < i t e m > < k e y > < s t r i n g > I d R e s t a u r a n t e < / s t r i n g > < / k e y > < v a l u e > < i n t > 0 < / i n t > < / v a l u e > < / i t e m > < i t e m > < k e y > < s t r i n g > E s t r e l a s 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 r e s t a u r a n t e s 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 r e s t a u r a n t e s 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 C o l u m n s \ M � d i a   d e   E s t r e l a s 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 d e   R e v i e w s 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 C o l u m n s \ F a i x a   d e  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 C o l u m n s \ P o s s u i   R e s e r v a 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 C o l u m n s \ O f e r e c e   R e t i r a d a 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 C o l u m n s \ O f e r e c e  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 C o l u m n s \ P o s s u i   M u i t a s   O p � � e s   V e g e t a r i a n a s 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 C o l u m n s \ P o s s u i   O p � � e s   V e g a n a s 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 C o l u m n s \ A g i l i d a d e   n o 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 C o l u m n s \ L e n t i d � o   n o 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 C o l u m n s \ V a r i e d a d e   d e   O p � � e s 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 C o l u m n s \ C a r d � p i o   L i m i t a d o 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 C o l u m n s \ S a b o r   A g r a d � v e l 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 C o l u m n s \ S a b o r   I n s a t i s f a t � r i o 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 C o l u m n s \ I n g r e d i e n t e s   d e 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 C o l u m n s \ I n g r e d i e n t e s   d e   B a i x a 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 C o l u m n s \ P r a t o s   A p r e s e n t � v e i s 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  A p r e s e n t a � � o   d o s   P r a t o s 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 B o m 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 R u i m 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 C o l u m n s \ A m b i e n t e   C o n f o r t � v e l 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 C o l u m n s \ A m b i e n t e   D e s c o n f o r t � v e l 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 C o l u m n s \ B o m   C u s t o - B e n e f � c i o 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 C o l u m n s \ P r e � o s   E l e v a d o s 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 C o l u m n s \ V o l t a r i a 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 C o l u m n s \ N � o   V o l t a r i a 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 C o l u m n s \ O u t r o s   P o s i t i v o s 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 C o l u m n s \ O u t r o s   N e g a t i v o s 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 A v a l i a c o e s P r o p o r c a o 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 A v a l i a c o e s P r o p o r c a o 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 C o l u m n s \ A g i l i d a d e   n o 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 C o l u m n s \ L e n t i d � o   n o 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 C o l u m n s \ V a r i e d a d e   d e   O p � � e s 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 C o l u m n s \ C a r d � p i o   L i m i t a d o 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 C o l u m n s \ S a b o r   A g r a d � v e l 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 C o l u m n s \ S a b o r   I n s a t i s f a t � r i o 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 C o l u m n s \ I n g r e d i e n t e s   d e 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 C o l u m n s \ I n g r e d i e n t e s   d e   B a i x a 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 C o l u m n s \ P r a t o s   A p r e s e n t � v e i s 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  A p r e s e n t a � � o   d o s   P r a t o s 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 B o m 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 R u i m 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 C o l u m n s \ A m b i e n t e   C o n f o r t � v e l 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 C o l u m n s \ A m b i e n t e   D e s c o n f o r t � v e l 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 C o l u m n s \ B o m   C u s t o - B e n e f � c i o 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 C o l u m n s \ P r e � o s   E l e v a d o s 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 C o l u m n s \ V o l t a r i a 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 C o l u m n s \ N � o   V o l t a r i a 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 C o l u m n s \ O u t r o s   P o s i t i v o s 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 C o l u m n s \ O u t r o s   N e g a t i v o s 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 R e s t _ s a t i s f a c a o 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 R e s t _ s a t i s f a c a o 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 C o l u m n s \ P r o p o r � � o 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 C o l u m n s \ E l o g i o s 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 C o l u m n s \ R e c l a m a � � e s 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 T o p i c o s P o s i t i v o s 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 T o p i c o s P o s i t i v o s 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 C o l u m n s \ � t i m o 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 C o l u m n s \ E n t r e g a   R � p i d a 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 E x c e l e n t e 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 C o l u m n s \ Q u a l i d a d e   d o 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 C o l u m n s \ E m b a l a g e m   d e 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 C o l u m n s \ E f i c i � n c i a   n o   S e r v i � o   d e 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 C o l u m n s \ S e r v i � o   d e 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 C o l u m n s \ V e l o c i d a d e   n o 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 C o l u m n s \ S u p e r o u   E x p e c t a t i v a s 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 C o l u m n s \ R e c o m e n d o   M u i t o 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 E x c e l e n t e 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 C o l u m n s \ Q u a l i d a d e   d o   A t e n d i m e n t o   a o 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 T o p i c o s N e g a t i v o s 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 T o p i c o s N e g a t i v o s 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 C o l u m n s \ D e m o r a   n o   S u p o r t e   a o 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 c o m   D e f e i t o 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 a o   C l i e n t e   R u i m 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 C o l u m n s \ P r o b l e m a s   n a 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 R e s t a u r a n t e s 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 R e s t a u r a n t e s 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 C o l u m n s \ M � d i a   d e   E s t r e l a s 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 d e   R e v i e w s 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  d e  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 C o l u m n s \ E n d e r e � o 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 C o l u m n s \ P o s s u i   R e s e r v a 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 C o l u m n s \ O f e r e c e   R e t i r a d a 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 C o l u m n s \ O f e r e c e   S e r v i � o   d e   B u f � 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 C o l u m n s \ O f e r e c e  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 C o l u m n s \ P o s s u i   M u i t a s   O p � � e s   V e g e t a r i a n a s 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 C o l u m n s \ P o s s u i   O p � � e s   V e g a n a s 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 C o l u m n s \ � t i m o 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 C o l u m n s \ E n t r e g a   R � p i d a 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 E x c e l e n t e 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 C o l u m n s \ Q u a l i d a d e   d o 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 C o l u m n s \ E m b a l a g e m   d e 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 C o l u m n s \ E f i c i � n c i a   n o   S e r v i � o   d e 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 C o l u m n s \ S e r v i � o   d e 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 C o l u m n s \ V e l o c i d a d e   n o 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 C o l u m n s \ S u p e r o u   E x p e c t a t i v a s 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 C o l u m n s \ R e c o m e n d o   M u i t o 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 E x c e l e n t e 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 C o l u m n s \ Q u a l i d a d e   d o   A t e n d i m e n t o   a o 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 C o l u m n s \ D e m o r a   n o   S u p o r t e   a o 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 c o m   D e f e i t o 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 a o   C l i e n t e   R u i m 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 C o l u m n s \ P r o b l e m a s   n a 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 a v a l i a � � e s 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 a v a l i a � � e s 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 C o l u m n s \ M � d i a   d e   E s t r e l a s 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 d e   R e v i e w s 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 C o l u m n s \ F a i x a   d e  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 C o l u m n s \ P o s s u i   R e s e r v a 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 C o l u m n s \ O f e r e c e   R e t i r a d a 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 C o l u m n s \ O f e r e c e   S e r v i � o   d e   B u f � 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 C o l u m n s \ O f e r e c e  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 C o l u m n s \ P o s s u i   M u i t a s   O p � � e s   V e g e t a r i a n a s 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 C o l u m n s \ P o s s u i   O p � � e s   V e g a n a s 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 C o l u m n s \ A g i l i d a d e   n o 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 C o l u m n s \ L e n t i d � o   n o   S e r v i � o 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 C o l u m n s \ V a r i e d a d e   d e   O p � � e s 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 C o l u m n s \ C a r d � p i o   L i m i t a d o 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 C o l u m n s \ S a b o r   A g r a d � v e l 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 C o l u m n s \ S a b o r   I n s a t i s f a t � r i o 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 C o l u m n s \ I n g r e d i e n t e s   d e 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 C o l u m n s \ I n g r e d i e n t e s   d e   B a i x a   Q u a l i d a d e 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 C o l u m n s \ P r a t o s   A p r e s e n t � v e i s 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  A p r e s e n t a � � o   d o s   P r a t o s 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 B o m 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 C o l u m n s \ A t e n d i m e n t o   R u i m 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 C o l u m n s \ A m b i e n t e   C o n f o r t � v e l 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 C o l u m n s \ A m b i e n t e   D e s c o n f o r t � v e l 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 C o l u m n s \ B o m   C u s t o - B e n e f � c i o 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 C o l u m n s \ P r e � o s   E l e v a d o s 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 C o l u m n s \ N � o   R e c o m e n d o 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 C o l u m n s \ V o l t a r i a 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 C o l u m n s \ N � o   V o l t a r i a 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 C o l u m n s \ O u t r o s   P o s i t i v o s 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 C o l u m n s \ O u t r o s   N e g a t i v o s 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 I n t e r v a l o E s t r e l a s 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 I n t e r v a l o E s t r e l a s 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 C o l u m n s \ E s t r e l a s 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v a l i a c o e s P r o p o r c a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 I d R e s t a u r a n t e < / s t r i n g > < / k e y > < v a l u e > < i n t > 1 5 6 < / i n t > < / v a l u e > < / i t e m > < i t e m > < k e y > < s t r i n g > A g i l i d a d e   n o   S e r v i � o < / s t r i n g > < / k e y > < v a l u e > < i n t > 2 1 5 < / i n t > < / v a l u e > < / i t e m > < i t e m > < k e y > < s t r i n g > L e n t i d � o   n o   S e r v i � o < / s t r i n g > < / k e y > < v a l u e > < i n t > 2 0 8 < / i n t > < / v a l u e > < / i t e m > < i t e m > < k e y > < s t r i n g > V a r i e d a d e   d e   O p � � e s < / s t r i n g > < / k e y > < v a l u e > < i n t > 2 2 7 < / i n t > < / v a l u e > < / i t e m > < i t e m > < k e y > < s t r i n g > C a r d � p i o   L i m i t a d o < / s t r i n g > < / k e y > < v a l u e > < i n t > 1 9 2 < / i n t > < / v a l u e > < / i t e m > < i t e m > < k e y > < s t r i n g > S a b o r   A g r a d � v e l < / s t r i n g > < / k e y > < v a l u e > < i n t > 1 8 1 < / i n t > < / v a l u e > < / i t e m > < i t e m > < k e y > < s t r i n g > S a b o r   I n s a t i s f a t � r i o < / s t r i n g > < / k e y > < v a l u e > < i n t > 1 9 7 < / i n t > < / v a l u e > < / i t e m > < i t e m > < k e y > < s t r i n g > I n g r e d i e n t e s   d e   Q u a l i d a d e < / s t r i n g > < / k e y > < v a l u e > < i n t > 2 6 4 < / i n t > < / v a l u e > < / i t e m > < i t e m > < k e y > < s t r i n g > I n g r e d i e n t e s   d e   B a i x a   Q u a l i d a d e < / s t r i n g > < / k e y > < v a l u e > < i n t > 3 1 5 < / i n t > < / v a l u e > < / i t e m > < i t e m > < k e y > < s t r i n g > P r a t o s   A p r e s e n t � v e i s < / s t r i n g > < / k e y > < v a l u e > < i n t > 2 1 7 < / i n t > < / v a l u e > < / i t e m > < i t e m > < k e y > < s t r i n g > M �   A p r e s e n t a � � o   d o s   P r a t o s < / s t r i n g > < / k e y > < v a l u e > < i n t > 2 8 2 < / i n t > < / v a l u e > < / i t e m > < i t e m > < k e y > < s t r i n g > A t e n d i m e n t o   B o m < / s t r i n g > < / k e y > < v a l u e > < i n t > 1 9 2 < / i n t > < / v a l u e > < / i t e m > < i t e m > < k e y > < s t r i n g > A t e n d i m e n t o   R u i m < / s t r i n g > < / k e y > < v a l u e > < i n t > 1 9 7 < / i n t > < / v a l u e > < / i t e m > < i t e m > < k e y > < s t r i n g > A m b i e n t e   C o n f o r t � v e l < / s t r i n g > < / k e y > < v a l u e > < i n t > 2 2 1 < / i n t > < / v a l u e > < / i t e m > < i t e m > < k e y > < s t r i n g > A m b i e n t e   D e s c o n f o r t � v e l < / s t r i n g > < / k e y > < v a l u e > < i n t > 2 5 1 < / i n t > < / v a l u e > < / i t e m > < i t e m > < k e y > < s t r i n g > B o m   C u s t o - B e n e f � c i o < / s t r i n g > < / k e y > < v a l u e > < i n t > 2 1 7 < / i n t > < / v a l u e > < / i t e m > < i t e m > < k e y > < s t r i n g > P r e � o s   E l e v a d o s < / s t r i n g > < / k e y > < v a l u e > < i n t > 1 8 3 < / i n t > < / v a l u e > < / i t e m > < i t e m > < k e y > < s t r i n g > R e c o m e n d o < / s t r i n g > < / k e y > < v a l u e > < i n t > 1 4 6 < / i n t > < / v a l u e > < / i t e m > < i t e m > < k e y > < s t r i n g > N � o   R e c o m e n d o < / s t r i n g > < / k e y > < v a l u e > < i n t > 1 8 6 < / i n t > < / v a l u e > < / i t e m > < i t e m > < k e y > < s t r i n g > V o l t a r i a < / s t r i n g > < / k e y > < v a l u e > < i n t > 1 0 3 < / i n t > < / v a l u e > < / i t e m > < i t e m > < k e y > < s t r i n g > N � o   V o l t a r i a < / s t r i n g > < / k e y > < v a l u e > < i n t > 1 4 3 < / i n t > < / v a l u e > < / i t e m > < i t e m > < k e y > < s t r i n g > O u t r o s   P o s i t i v o s < / s t r i n g > < / k e y > < v a l u e > < i n t > 1 7 5 < / i n t > < / v a l u e > < / i t e m > < i t e m > < k e y > < s t r i n g > O u t r o s   N e g a t i v o s < / s t r i n g > < / k e y > < v a l u e > < i n t > 1 8 5 < / i n t > < / v a l u e > < / i t e m > < / C o l u m n W i d t h s > < C o l u m n D i s p l a y I n d e x > < i t e m > < k e y > < s t r i n g > I d R e s t a u r a n t e < / s t r i n g > < / k e y > < v a l u e > < i n t > 0 < / i n t > < / v a l u e > < / i t e m > < i t e m > < k e y > < s t r i n g > A g i l i d a d e   n o   S e r v i � o < / s t r i n g > < / k e y > < v a l u e > < i n t > 1 < / i n t > < / v a l u e > < / i t e m > < i t e m > < k e y > < s t r i n g > L e n t i d � o   n o   S e r v i � o < / s t r i n g > < / k e y > < v a l u e > < i n t > 2 < / i n t > < / v a l u e > < / i t e m > < i t e m > < k e y > < s t r i n g > V a r i e d a d e   d e   O p � � e s < / s t r i n g > < / k e y > < v a l u e > < i n t > 3 < / i n t > < / v a l u e > < / i t e m > < i t e m > < k e y > < s t r i n g > C a r d � p i o   L i m i t a d o < / s t r i n g > < / k e y > < v a l u e > < i n t > 4 < / i n t > < / v a l u e > < / i t e m > < i t e m > < k e y > < s t r i n g > S a b o r   A g r a d � v e l < / s t r i n g > < / k e y > < v a l u e > < i n t > 5 < / i n t > < / v a l u e > < / i t e m > < i t e m > < k e y > < s t r i n g > S a b o r   I n s a t i s f a t � r i o < / s t r i n g > < / k e y > < v a l u e > < i n t > 6 < / i n t > < / v a l u e > < / i t e m > < i t e m > < k e y > < s t r i n g > I n g r e d i e n t e s   d e   Q u a l i d a d e < / s t r i n g > < / k e y > < v a l u e > < i n t > 7 < / i n t > < / v a l u e > < / i t e m > < i t e m > < k e y > < s t r i n g > I n g r e d i e n t e s   d e   B a i x a   Q u a l i d a d e < / s t r i n g > < / k e y > < v a l u e > < i n t > 8 < / i n t > < / v a l u e > < / i t e m > < i t e m > < k e y > < s t r i n g > P r a t o s   A p r e s e n t � v e i s < / s t r i n g > < / k e y > < v a l u e > < i n t > 9 < / i n t > < / v a l u e > < / i t e m > < i t e m > < k e y > < s t r i n g > M �   A p r e s e n t a � � o   d o s   P r a t o s < / s t r i n g > < / k e y > < v a l u e > < i n t > 1 0 < / i n t > < / v a l u e > < / i t e m > < i t e m > < k e y > < s t r i n g > A t e n d i m e n t o   B o m < / s t r i n g > < / k e y > < v a l u e > < i n t > 1 1 < / i n t > < / v a l u e > < / i t e m > < i t e m > < k e y > < s t r i n g > A t e n d i m e n t o   R u i m < / s t r i n g > < / k e y > < v a l u e > < i n t > 1 2 < / i n t > < / v a l u e > < / i t e m > < i t e m > < k e y > < s t r i n g > A m b i e n t e   C o n f o r t � v e l < / s t r i n g > < / k e y > < v a l u e > < i n t > 1 3 < / i n t > < / v a l u e > < / i t e m > < i t e m > < k e y > < s t r i n g > A m b i e n t e   D e s c o n f o r t � v e l < / s t r i n g > < / k e y > < v a l u e > < i n t > 1 4 < / i n t > < / v a l u e > < / i t e m > < i t e m > < k e y > < s t r i n g > B o m   C u s t o - B e n e f � c i o < / s t r i n g > < / k e y > < v a l u e > < i n t > 1 5 < / i n t > < / v a l u e > < / i t e m > < i t e m > < k e y > < s t r i n g > P r e � o s   E l e v a d o s < / s t r i n g > < / k e y > < v a l u e > < i n t > 1 6 < / i n t > < / v a l u e > < / i t e m > < i t e m > < k e y > < s t r i n g > R e c o m e n d o < / s t r i n g > < / k e y > < v a l u e > < i n t > 1 7 < / i n t > < / v a l u e > < / i t e m > < i t e m > < k e y > < s t r i n g > N � o   R e c o m e n d o < / s t r i n g > < / k e y > < v a l u e > < i n t > 1 8 < / i n t > < / v a l u e > < / i t e m > < i t e m > < k e y > < s t r i n g > V o l t a r i a < / s t r i n g > < / k e y > < v a l u e > < i n t > 1 9 < / i n t > < / v a l u e > < / i t e m > < i t e m > < k e y > < s t r i n g > N � o   V o l t a r i a < / s t r i n g > < / k e y > < v a l u e > < i n t > 2 0 < / i n t > < / v a l u e > < / i t e m > < i t e m > < k e y > < s t r i n g > O u t r o s   P o s i t i v o s < / s t r i n g > < / k e y > < v a l u e > < i n t > 2 1 < / i n t > < / v a l u e > < / i t e m > < i t e m > < k e y > < s t r i n g > O u t r o s   N e g a t i v o s 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 2 0 2 4 - 0 6 - 2 5 T 2 2 : 5 6 : 2 6 . 7 0 9 1 7 1 4 - 0 3 : 0 0 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e s t _ s a t i s f a c a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 I d R e s t a u r a n t e < / s t r i n g > < / k e y > < v a l u e > < i n t > 1 5 6 < / i n t > < / v a l u e > < / i t e m > < i t e m > < k e y > < s t r i n g > P r o p o r � � o < / s t r i n g > < / k e y > < v a l u e > < i n t > 1 2 9 < / i n t > < / v a l u e > < / i t e m > < i t e m > < k e y > < s t r i n g > E l o g i o s < / s t r i n g > < / k e y > < v a l u e > < i n t > 1 0 4 < / i n t > < / v a l u e > < / i t e m > < i t e m > < k e y > < s t r i n g > R e c l a m a � � e s < / s t r i n g > < / k e y > < v a l u e > < i n t > 1 5 6 < / i n t > < / v a l u e > < / i t e m > < / C o l u m n W i d t h s > < C o l u m n D i s p l a y I n d e x > < i t e m > < k e y > < s t r i n g > I d R e s t a u r a n t e < / s t r i n g > < / k e y > < v a l u e > < i n t > 0 < / i n t > < / v a l u e > < / i t e m > < i t e m > < k e y > < s t r i n g > P r o p o r � � o < / s t r i n g > < / k e y > < v a l u e > < i n t > 1 < / i n t > < / v a l u e > < / i t e m > < i t e m > < k e y > < s t r i n g > E l o g i o s < / s t r i n g > < / k e y > < v a l u e > < i n t > 2 < / i n t > < / v a l u e > < / i t e m > < i t e m > < k e y > < s t r i n g > R e c l a m a � � e s 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C38EB16-834A-48F5-A6EB-B9C72F9C3E52}">
  <ds:schemaRefs/>
</ds:datastoreItem>
</file>

<file path=customXml/itemProps10.xml><?xml version="1.0" encoding="utf-8"?>
<ds:datastoreItem xmlns:ds="http://schemas.openxmlformats.org/officeDocument/2006/customXml" ds:itemID="{CC9BA9B3-D4A5-4F06-83B8-DEE136AB02F8}">
  <ds:schemaRefs/>
</ds:datastoreItem>
</file>

<file path=customXml/itemProps11.xml><?xml version="1.0" encoding="utf-8"?>
<ds:datastoreItem xmlns:ds="http://schemas.openxmlformats.org/officeDocument/2006/customXml" ds:itemID="{F65FF28C-C113-4D37-B0D9-533BC8704D83}">
  <ds:schemaRefs/>
</ds:datastoreItem>
</file>

<file path=customXml/itemProps12.xml><?xml version="1.0" encoding="utf-8"?>
<ds:datastoreItem xmlns:ds="http://schemas.openxmlformats.org/officeDocument/2006/customXml" ds:itemID="{47BA0198-7D52-4AB4-A718-FDDA2FB3DBFF}">
  <ds:schemaRefs/>
</ds:datastoreItem>
</file>

<file path=customXml/itemProps13.xml><?xml version="1.0" encoding="utf-8"?>
<ds:datastoreItem xmlns:ds="http://schemas.openxmlformats.org/officeDocument/2006/customXml" ds:itemID="{1BFF54E1-CB96-44BF-A985-9B8DBAEF5718}">
  <ds:schemaRefs/>
</ds:datastoreItem>
</file>

<file path=customXml/itemProps14.xml><?xml version="1.0" encoding="utf-8"?>
<ds:datastoreItem xmlns:ds="http://schemas.openxmlformats.org/officeDocument/2006/customXml" ds:itemID="{E11ABAB5-7F1B-4C74-8480-AC19D271F5F2}">
  <ds:schemaRefs/>
</ds:datastoreItem>
</file>

<file path=customXml/itemProps15.xml><?xml version="1.0" encoding="utf-8"?>
<ds:datastoreItem xmlns:ds="http://schemas.openxmlformats.org/officeDocument/2006/customXml" ds:itemID="{325ECA8B-DF8E-472F-B49E-546559005890}">
  <ds:schemaRefs/>
</ds:datastoreItem>
</file>

<file path=customXml/itemProps16.xml><?xml version="1.0" encoding="utf-8"?>
<ds:datastoreItem xmlns:ds="http://schemas.openxmlformats.org/officeDocument/2006/customXml" ds:itemID="{B5A16DBD-F0B9-48BC-895A-91AE5E6417FB}">
  <ds:schemaRefs/>
</ds:datastoreItem>
</file>

<file path=customXml/itemProps17.xml><?xml version="1.0" encoding="utf-8"?>
<ds:datastoreItem xmlns:ds="http://schemas.openxmlformats.org/officeDocument/2006/customXml" ds:itemID="{27806CD9-5CD8-4306-BF81-8CBEDBEAB1A5}">
  <ds:schemaRefs/>
</ds:datastoreItem>
</file>

<file path=customXml/itemProps18.xml><?xml version="1.0" encoding="utf-8"?>
<ds:datastoreItem xmlns:ds="http://schemas.openxmlformats.org/officeDocument/2006/customXml" ds:itemID="{ADC0E226-4449-4D69-94F4-79ADCACAEC50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D1091C80-E6DF-4661-8D84-330564C78CBD}">
  <ds:schemaRefs/>
</ds:datastoreItem>
</file>

<file path=customXml/itemProps2.xml><?xml version="1.0" encoding="utf-8"?>
<ds:datastoreItem xmlns:ds="http://schemas.openxmlformats.org/officeDocument/2006/customXml" ds:itemID="{083D863B-E730-44E7-B5E6-7FDBE47AF989}">
  <ds:schemaRefs/>
</ds:datastoreItem>
</file>

<file path=customXml/itemProps20.xml><?xml version="1.0" encoding="utf-8"?>
<ds:datastoreItem xmlns:ds="http://schemas.openxmlformats.org/officeDocument/2006/customXml" ds:itemID="{D9CFBBB0-7090-4DBB-A0C9-397E9844E216}">
  <ds:schemaRefs/>
</ds:datastoreItem>
</file>

<file path=customXml/itemProps3.xml><?xml version="1.0" encoding="utf-8"?>
<ds:datastoreItem xmlns:ds="http://schemas.openxmlformats.org/officeDocument/2006/customXml" ds:itemID="{8D789662-777E-4685-8531-909983BDC3F3}">
  <ds:schemaRefs/>
</ds:datastoreItem>
</file>

<file path=customXml/itemProps4.xml><?xml version="1.0" encoding="utf-8"?>
<ds:datastoreItem xmlns:ds="http://schemas.openxmlformats.org/officeDocument/2006/customXml" ds:itemID="{1871EB9B-8B9B-4333-98BA-7B404A37FBFA}">
  <ds:schemaRefs/>
</ds:datastoreItem>
</file>

<file path=customXml/itemProps5.xml><?xml version="1.0" encoding="utf-8"?>
<ds:datastoreItem xmlns:ds="http://schemas.openxmlformats.org/officeDocument/2006/customXml" ds:itemID="{5AAD9A17-E975-470C-8E77-6B195EA8FA17}">
  <ds:schemaRefs/>
</ds:datastoreItem>
</file>

<file path=customXml/itemProps6.xml><?xml version="1.0" encoding="utf-8"?>
<ds:datastoreItem xmlns:ds="http://schemas.openxmlformats.org/officeDocument/2006/customXml" ds:itemID="{86067AF7-DDCD-4A0E-8B28-0C27D154274B}">
  <ds:schemaRefs/>
</ds:datastoreItem>
</file>

<file path=customXml/itemProps7.xml><?xml version="1.0" encoding="utf-8"?>
<ds:datastoreItem xmlns:ds="http://schemas.openxmlformats.org/officeDocument/2006/customXml" ds:itemID="{EFFD22FB-96D3-4DB1-9F2F-60D821151D90}">
  <ds:schemaRefs/>
</ds:datastoreItem>
</file>

<file path=customXml/itemProps8.xml><?xml version="1.0" encoding="utf-8"?>
<ds:datastoreItem xmlns:ds="http://schemas.openxmlformats.org/officeDocument/2006/customXml" ds:itemID="{95841DB8-2439-485E-955F-694DCB8E01EB}">
  <ds:schemaRefs/>
</ds:datastoreItem>
</file>

<file path=customXml/itemProps9.xml><?xml version="1.0" encoding="utf-8"?>
<ds:datastoreItem xmlns:ds="http://schemas.openxmlformats.org/officeDocument/2006/customXml" ds:itemID="{B8C58BB6-1797-447C-8A80-EC25A0155D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restaurantes</vt:lpstr>
      <vt:lpstr>TabelasAuxiliares</vt:lpstr>
      <vt:lpstr>TabelasDinamicas</vt:lpstr>
      <vt:lpstr>BairroRestaurante</vt:lpstr>
      <vt:lpstr>PrecoRestaurante</vt:lpstr>
      <vt:lpstr>CategoriaAvaliacao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Gasparelo</dc:creator>
  <cp:lastModifiedBy>Isaías Gouvêa Gonçalves</cp:lastModifiedBy>
  <dcterms:created xsi:type="dcterms:W3CDTF">2024-06-22T12:45:32Z</dcterms:created>
  <dcterms:modified xsi:type="dcterms:W3CDTF">2024-06-26T02:36:23Z</dcterms:modified>
</cp:coreProperties>
</file>