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cgco-my.sharepoint.com/personal/isak_voltaire_fcg_se/Documents/Skrivbordet/SVEA aktieportfölj/"/>
    </mc:Choice>
  </mc:AlternateContent>
  <xr:revisionPtr revIDLastSave="37" documentId="13_ncr:1_{E3098662-3E94-41FB-97A4-730C274B3D1A}" xr6:coauthVersionLast="47" xr6:coauthVersionMax="47" xr10:uidLastSave="{0ED8512A-081C-4BD1-9E1A-91CE06EA0A29}"/>
  <bookViews>
    <workbookView xWindow="-22905" yWindow="1500" windowWidth="22410" windowHeight="16905" activeTab="11" xr2:uid="{B318C5F0-5125-42C2-A805-405653EF7769}"/>
  </bookViews>
  <sheets>
    <sheet name="Inlåning SEK" sheetId="11" r:id="rId1"/>
    <sheet name="Utlåning SEK" sheetId="12" r:id="rId2"/>
    <sheet name="NPL SEK" sheetId="13" r:id="rId3"/>
    <sheet name="Inlåning EUR" sheetId="8" r:id="rId4"/>
    <sheet name="Utlåning EUR" sheetId="9" r:id="rId5"/>
    <sheet name="NPL EUR" sheetId="10" r:id="rId6"/>
    <sheet name="Inlåning NOK" sheetId="3" r:id="rId7"/>
    <sheet name="Utlåning NOK" sheetId="4" r:id="rId8"/>
    <sheet name="NPL NOK" sheetId="5" r:id="rId9"/>
    <sheet name="Justeringspost" sheetId="6" r:id="rId10"/>
    <sheet name="Likviditetsportfölj" sheetId="1" r:id="rId11"/>
    <sheet name="Aktieportfölj" sheetId="2" r:id="rId12"/>
    <sheet name="Avstämning" sheetId="7" r:id="rId13"/>
  </sheets>
  <definedNames>
    <definedName name="ID" localSheetId="10" hidden="1">"7b6b3006-8da2-43b1-a3db-39e7388aaa2b"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2" l="1"/>
  <c r="M32" i="2"/>
  <c r="H30" i="2"/>
  <c r="M27" i="2"/>
  <c r="M24" i="2"/>
  <c r="M23" i="2"/>
  <c r="K26" i="2"/>
  <c r="K22" i="2"/>
  <c r="I26" i="2"/>
  <c r="J30" i="2"/>
  <c r="H22" i="2"/>
  <c r="H23" i="2"/>
  <c r="D45" i="1" l="1"/>
  <c r="C3" i="3"/>
  <c r="C3" i="8"/>
  <c r="C3" i="11" l="1"/>
  <c r="C40" i="13"/>
  <c r="C40" i="10"/>
  <c r="D32" i="7" l="1"/>
  <c r="F63" i="2" l="1"/>
  <c r="N5" i="11" l="1"/>
  <c r="N4" i="11" s="1"/>
  <c r="M5" i="11"/>
  <c r="M4" i="11" s="1"/>
  <c r="J4" i="12"/>
  <c r="J3" i="12"/>
  <c r="I4" i="12"/>
  <c r="I3" i="12"/>
  <c r="K3" i="12"/>
  <c r="M7" i="12"/>
  <c r="M6" i="12"/>
  <c r="M8" i="12"/>
  <c r="L8" i="12"/>
  <c r="L7" i="12"/>
  <c r="L6" i="12"/>
  <c r="L3" i="12"/>
  <c r="K8" i="12"/>
  <c r="K7" i="12"/>
  <c r="K6" i="12"/>
  <c r="J7" i="12"/>
  <c r="J8" i="12"/>
  <c r="J6" i="12"/>
  <c r="J5" i="12"/>
  <c r="I8" i="12"/>
  <c r="I7" i="12"/>
  <c r="I6" i="12"/>
  <c r="I5" i="12"/>
  <c r="M14" i="12" l="1"/>
  <c r="M10" i="12"/>
  <c r="I14" i="12"/>
  <c r="K10" i="12"/>
  <c r="J14" i="12"/>
  <c r="L14" i="12"/>
  <c r="L10" i="12"/>
  <c r="K14" i="12"/>
  <c r="J10" i="12"/>
  <c r="I10" i="12"/>
  <c r="O4" i="11"/>
  <c r="L4" i="11"/>
  <c r="I11" i="12" l="1"/>
  <c r="I12" i="12" s="1"/>
  <c r="L11" i="12"/>
  <c r="L12" i="12" s="1"/>
  <c r="I15" i="12"/>
  <c r="I16" i="12" s="1"/>
  <c r="J15" i="12"/>
  <c r="J16" i="12" s="1"/>
  <c r="N14" i="12"/>
  <c r="M15" i="12"/>
  <c r="M16" i="12" s="1"/>
  <c r="L15" i="12"/>
  <c r="L16" i="12" s="1"/>
  <c r="K15" i="12"/>
  <c r="K16" i="12" s="1"/>
  <c r="N10" i="12"/>
  <c r="M11" i="12"/>
  <c r="M12" i="12" s="1"/>
  <c r="J11" i="12"/>
  <c r="J12" i="12" s="1"/>
  <c r="K11" i="12"/>
  <c r="K12" i="12" s="1"/>
  <c r="C33" i="8" l="1"/>
  <c r="C34" i="11" l="1"/>
  <c r="C40" i="5" l="1"/>
  <c r="C44" i="4"/>
  <c r="C44" i="9"/>
  <c r="C43" i="12"/>
  <c r="D27" i="7" l="1"/>
  <c r="D26" i="7"/>
  <c r="F26" i="7" l="1"/>
  <c r="F28" i="7" s="1"/>
  <c r="D30" i="7"/>
  <c r="D31" i="7" s="1"/>
  <c r="B7" i="6" l="1"/>
  <c r="B9" i="6"/>
  <c r="K5" i="7" l="1"/>
  <c r="K4" i="7"/>
  <c r="C32" i="3" l="1"/>
  <c r="D25" i="7" s="1"/>
  <c r="E30" i="7" s="1"/>
  <c r="K13" i="7" l="1"/>
  <c r="K12" i="7"/>
  <c r="K11" i="7"/>
  <c r="K10" i="7"/>
  <c r="K9" i="7"/>
  <c r="K8" i="7"/>
  <c r="K7" i="7"/>
  <c r="K6" i="7"/>
  <c r="K19" i="7" l="1"/>
  <c r="I19" i="1" l="1"/>
  <c r="K18" i="7" l="1"/>
  <c r="K17" i="7"/>
  <c r="K16" i="7"/>
  <c r="K15" i="7"/>
  <c r="K14" i="7"/>
  <c r="M8" i="7"/>
  <c r="K3" i="7"/>
  <c r="L19" i="7"/>
  <c r="M19" i="7" s="1"/>
  <c r="L18" i="7"/>
  <c r="L17" i="7"/>
  <c r="M17" i="7" s="1"/>
  <c r="L16" i="7"/>
  <c r="L15" i="7"/>
  <c r="L14" i="7"/>
  <c r="L12" i="7"/>
  <c r="M12" i="7" s="1"/>
  <c r="L10" i="7"/>
  <c r="L9" i="7"/>
  <c r="L8" i="7"/>
  <c r="L7" i="7"/>
  <c r="L6" i="7"/>
  <c r="L5" i="7"/>
  <c r="L4" i="7"/>
  <c r="L3" i="7"/>
  <c r="E21" i="7"/>
  <c r="E34" i="7" s="1"/>
  <c r="D21" i="7"/>
  <c r="M16" i="7" l="1"/>
  <c r="M14" i="7"/>
  <c r="M15" i="7"/>
  <c r="K21" i="7"/>
  <c r="M4" i="7"/>
  <c r="M6" i="7"/>
  <c r="M5" i="7"/>
  <c r="M7" i="7"/>
  <c r="M9" i="7"/>
  <c r="M10" i="7"/>
  <c r="M18" i="7"/>
  <c r="M3" i="7"/>
  <c r="F21" i="7"/>
  <c r="K25" i="7" l="1"/>
  <c r="L11" i="7"/>
  <c r="M11" i="7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I42" i="1" l="1"/>
  <c r="L13" i="7"/>
  <c r="I48" i="1" l="1"/>
  <c r="M13" i="7"/>
  <c r="M21" i="7" s="1"/>
  <c r="L21" i="7"/>
  <c r="D34" i="7" l="1"/>
  <c r="D37" i="7" s="1"/>
  <c r="K22" i="7"/>
  <c r="K26" i="7" s="1"/>
  <c r="K2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Barthelson</author>
  </authors>
  <commentList>
    <comment ref="D1" authorId="0" shapeId="0" xr:uid="{E2537B6C-289A-4F92-95AA-F9DD6C423109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
</t>
        </r>
      </text>
    </comment>
    <comment ref="E1" authorId="0" shapeId="0" xr:uid="{963BB454-3985-4E27-8E52-2B520314FEDA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</t>
        </r>
      </text>
    </comment>
    <comment ref="B2" authorId="0" shapeId="0" xr:uid="{52E8FD58-9AD6-43DC-A918-3BE37A69E62D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Ursprunglig räntebindningstid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Barthelson</author>
  </authors>
  <commentList>
    <comment ref="D1" authorId="0" shapeId="0" xr:uid="{482A7678-8A1A-4FE1-9A8A-DA16637F37BD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
</t>
        </r>
      </text>
    </comment>
    <comment ref="E1" authorId="0" shapeId="0" xr:uid="{B70B2ABF-08B8-42F0-AA95-DE64A4596AF4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</t>
        </r>
      </text>
    </comment>
    <comment ref="B2" authorId="0" shapeId="0" xr:uid="{C31FD02E-8178-4E8F-ADDA-213BCFA332DB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Ursprunglig räntebindningstid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Barthelson</author>
  </authors>
  <commentList>
    <comment ref="D1" authorId="0" shapeId="0" xr:uid="{E4B6E8F5-D066-460E-BB48-EEE3954B4BCA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
</t>
        </r>
      </text>
    </comment>
    <comment ref="E1" authorId="0" shapeId="0" xr:uid="{AB58F18F-4210-482A-B4CC-92081791FFCD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</t>
        </r>
      </text>
    </comment>
    <comment ref="B2" authorId="0" shapeId="0" xr:uid="{8ECAA9F7-F056-40DE-962C-7DC4B09F88DA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Ursprunglig räntebindningstid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Barthelson</author>
  </authors>
  <commentList>
    <comment ref="A1" authorId="0" shapeId="0" xr:uid="{A46B1255-372A-4C18-B0B0-F783A0220B3D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Storlek på ej räntebärande post för att spegla BR och EK. Netto mellan tillgång och skuld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Henning Dahl</author>
  </authors>
  <commentList>
    <comment ref="I41" authorId="0" shapeId="0" xr:uid="{A40E7733-04AB-4C78-983F-B99ED3597B74}">
      <text>
        <r>
          <rPr>
            <b/>
            <sz val="9"/>
            <color indexed="81"/>
            <rFont val="Tahoma"/>
            <family val="2"/>
          </rPr>
          <t>Henning Dahl:</t>
        </r>
        <r>
          <rPr>
            <sz val="9"/>
            <color indexed="81"/>
            <rFont val="Tahoma"/>
            <family val="2"/>
          </rPr>
          <t xml:space="preserve">
Instansat</t>
        </r>
      </text>
    </comment>
    <comment ref="H47" authorId="0" shapeId="0" xr:uid="{AA929707-F924-418E-920A-8BC484EB8E5F}">
      <text>
        <r>
          <rPr>
            <b/>
            <sz val="9"/>
            <color indexed="81"/>
            <rFont val="Tahoma"/>
            <family val="2"/>
          </rPr>
          <t>Henning Dahl:</t>
        </r>
        <r>
          <rPr>
            <sz val="9"/>
            <color indexed="81"/>
            <rFont val="Tahoma"/>
            <family val="2"/>
          </rPr>
          <t xml:space="preserve">
Annan beräkning, därav diff</t>
        </r>
      </text>
    </comment>
  </commentList>
</comments>
</file>

<file path=xl/sharedStrings.xml><?xml version="1.0" encoding="utf-8"?>
<sst xmlns="http://schemas.openxmlformats.org/spreadsheetml/2006/main" count="1640" uniqueCount="374">
  <si>
    <t>Rating</t>
  </si>
  <si>
    <t>SEK</t>
  </si>
  <si>
    <t>OBLBOST</t>
  </si>
  <si>
    <t>OBLKOMM</t>
  </si>
  <si>
    <t xml:space="preserve">AAA                 </t>
  </si>
  <si>
    <t>Värdepapper</t>
  </si>
  <si>
    <t>Nominellt</t>
  </si>
  <si>
    <t>Valuta</t>
  </si>
  <si>
    <t>ISIN</t>
  </si>
  <si>
    <t>Typ av instrument</t>
  </si>
  <si>
    <t>AKTIE</t>
  </si>
  <si>
    <t>lending_ON</t>
  </si>
  <si>
    <t>Rörlig</t>
  </si>
  <si>
    <t>lending_TN-1M</t>
  </si>
  <si>
    <t>1 vecka</t>
  </si>
  <si>
    <t>1 mån</t>
  </si>
  <si>
    <t>3 mån</t>
  </si>
  <si>
    <t>6 mån</t>
  </si>
  <si>
    <t>1 år</t>
  </si>
  <si>
    <t>2 år</t>
  </si>
  <si>
    <t>3 år eller mer</t>
  </si>
  <si>
    <t>lending_1M-3M</t>
  </si>
  <si>
    <t>lending_3M-6M</t>
  </si>
  <si>
    <t>lending_6M-9M</t>
  </si>
  <si>
    <t>lending_9M-12M</t>
  </si>
  <si>
    <t>lending_1Y-1.5Y</t>
  </si>
  <si>
    <t>lending_1.5Y-2Y</t>
  </si>
  <si>
    <t>lending_2Y-3Y</t>
  </si>
  <si>
    <t>lending_3Y-4Y</t>
  </si>
  <si>
    <t>lending_4Y-5Y</t>
  </si>
  <si>
    <t>lending_5Y-6Y</t>
  </si>
  <si>
    <t>lending_6Y-7Y</t>
  </si>
  <si>
    <t>lending_7Y-8Y</t>
  </si>
  <si>
    <t>funding_ON</t>
  </si>
  <si>
    <t>funding_TN-1M</t>
  </si>
  <si>
    <t>funding_1M-3M</t>
  </si>
  <si>
    <t>funding_3M-6M</t>
  </si>
  <si>
    <t>funding_6M-9M</t>
  </si>
  <si>
    <t>funding_9M-12M</t>
  </si>
  <si>
    <t>funding_1Y-1.5Y</t>
  </si>
  <si>
    <t>funding_1.5Y-2Y</t>
  </si>
  <si>
    <t>funding_2Y-3Y</t>
  </si>
  <si>
    <t>funding_3Y-4Y</t>
  </si>
  <si>
    <t>funding_4Y-5Y</t>
  </si>
  <si>
    <t>funding_5Y-6Y</t>
  </si>
  <si>
    <t>funding_6Y-7Y</t>
  </si>
  <si>
    <t>funding_7Y-8Y</t>
  </si>
  <si>
    <t>funding_8Y-9Y</t>
  </si>
  <si>
    <t>funding_9Y-10Y</t>
  </si>
  <si>
    <t>funding_10Y-15Y</t>
  </si>
  <si>
    <t>funding_15Y-20Y</t>
  </si>
  <si>
    <t>funding_&gt;20Y</t>
  </si>
  <si>
    <t xml:space="preserve">Nominellt </t>
  </si>
  <si>
    <t>XS2226645948</t>
  </si>
  <si>
    <t>DNB Boligkreditt AS</t>
  </si>
  <si>
    <t>SE0011426048</t>
  </si>
  <si>
    <t>Landshypotek Bank AB</t>
  </si>
  <si>
    <t>DK0009523383</t>
  </si>
  <si>
    <t>Nykredit Realkredit A/S</t>
  </si>
  <si>
    <t>DK0009526808</t>
  </si>
  <si>
    <t>SE0011869783</t>
  </si>
  <si>
    <t>Skandiabanken</t>
  </si>
  <si>
    <t>XS1940844985</t>
  </si>
  <si>
    <t>Swedbank Mortage</t>
  </si>
  <si>
    <t>SE0011167782</t>
  </si>
  <si>
    <t>Swedbank Hypotek</t>
  </si>
  <si>
    <t>SE0010832311</t>
  </si>
  <si>
    <t>Uppsala Kommun</t>
  </si>
  <si>
    <t>SE0011869809</t>
  </si>
  <si>
    <t>City of Lund</t>
  </si>
  <si>
    <t>XS2010159361</t>
  </si>
  <si>
    <t>Gothenburg (City of)</t>
  </si>
  <si>
    <t>XS1696665121</t>
  </si>
  <si>
    <t>XS2259797079</t>
  </si>
  <si>
    <t>SE0011870005</t>
  </si>
  <si>
    <t>Hudding kommun</t>
  </si>
  <si>
    <t>XS1622283742</t>
  </si>
  <si>
    <t>Malmö kommun</t>
  </si>
  <si>
    <t>SE0011063031</t>
  </si>
  <si>
    <t>Norrköping</t>
  </si>
  <si>
    <t>XS1799535874</t>
  </si>
  <si>
    <t>Stockholm Stad</t>
  </si>
  <si>
    <t>XS2048348655</t>
  </si>
  <si>
    <t>Stockholms län landsting</t>
  </si>
  <si>
    <t>XS2084871594</t>
  </si>
  <si>
    <t>SE0013103751</t>
  </si>
  <si>
    <t>Sundsvall Kommun</t>
  </si>
  <si>
    <t>SE0011425917</t>
  </si>
  <si>
    <t>SE0011088798</t>
  </si>
  <si>
    <t>SE0011869874</t>
  </si>
  <si>
    <t>SE0011869734</t>
  </si>
  <si>
    <t>Södertälje Kommun</t>
  </si>
  <si>
    <t>SE0011869833</t>
  </si>
  <si>
    <t>SE0013359460</t>
  </si>
  <si>
    <t>Täby Kommun</t>
  </si>
  <si>
    <t>SE0011869866</t>
  </si>
  <si>
    <t>Västerås Kommun</t>
  </si>
  <si>
    <t>Västerås City</t>
  </si>
  <si>
    <t>SE0011869817</t>
  </si>
  <si>
    <t>SE0012676625</t>
  </si>
  <si>
    <t>Västerås stad</t>
  </si>
  <si>
    <t>SE0013359981</t>
  </si>
  <si>
    <t>SE0011869841</t>
  </si>
  <si>
    <t>City of Örebro</t>
  </si>
  <si>
    <t>SE0013407772</t>
  </si>
  <si>
    <t>Örebro Kommun</t>
  </si>
  <si>
    <t>SE0010599035</t>
  </si>
  <si>
    <t>Örebro kommun</t>
  </si>
  <si>
    <t>AA+</t>
  </si>
  <si>
    <t>AAA</t>
  </si>
  <si>
    <t>LEI kod</t>
  </si>
  <si>
    <t>Fantasma</t>
  </si>
  <si>
    <t>549300KP2XS4513DEI67</t>
  </si>
  <si>
    <t>5493004UROJFQSP6RC85</t>
  </si>
  <si>
    <t>549300071188HIDJEB11</t>
  </si>
  <si>
    <t>549300E15VI0MB7LXV19</t>
  </si>
  <si>
    <t>549300XFM1OQ2NJBR582</t>
  </si>
  <si>
    <t>549300W61XW8OFGBG077</t>
  </si>
  <si>
    <t>21380059QU7IM1ONDJ56</t>
  </si>
  <si>
    <t>549300EMLM7AH5LDLY65</t>
  </si>
  <si>
    <t>549300SPXLHF15W2CU25</t>
  </si>
  <si>
    <t>5493006JEXBO6HGRZ244</t>
  </si>
  <si>
    <t>549300RFXXKT652HB549</t>
  </si>
  <si>
    <t>549300F3KCKXAYOBIY58</t>
  </si>
  <si>
    <t>549300NNUPH6DE8DVO06</t>
  </si>
  <si>
    <t>549300W9JLPW15XIFM52</t>
  </si>
  <si>
    <t>549300SUH6ZR1RF6TA88</t>
  </si>
  <si>
    <t>549300PS9QXE01NUUZ25</t>
  </si>
  <si>
    <t>549300NPK3FB2BEL4D08</t>
  </si>
  <si>
    <t>5967007LIEEXZX659K67</t>
  </si>
  <si>
    <t>54930025D80LU0SMR645</t>
  </si>
  <si>
    <t>549300UP4ZA93HCPRZ59</t>
  </si>
  <si>
    <t>2138003TN71ZS4RHIJ87</t>
  </si>
  <si>
    <t>213800G54Z51LOPGTA79</t>
  </si>
  <si>
    <t>549300VWDGUX0WMJ1T79</t>
  </si>
  <si>
    <t>549300ZOWFLNDFSHNB56</t>
  </si>
  <si>
    <t>549300D6WW5ZTWLZ4C08</t>
  </si>
  <si>
    <t>5493000YR2B83SILCJ50</t>
  </si>
  <si>
    <t>549300TY1ZF7FQEF0552</t>
  </si>
  <si>
    <t>549300EHKPPLIZZHT343</t>
  </si>
  <si>
    <t>549300L2SIPIE4IWPJ12</t>
  </si>
  <si>
    <t>549300SHQUZ0VQR2S848</t>
  </si>
  <si>
    <t>549300PR6RPXWVYEDE05</t>
  </si>
  <si>
    <t>529900329VS14ZIML164</t>
  </si>
  <si>
    <t>7437000ZP669LKUTZ738</t>
  </si>
  <si>
    <t>213800FSR9RNDUOTXO25</t>
  </si>
  <si>
    <t>549300WI3UNWMNQDVQ18</t>
  </si>
  <si>
    <t>5493005C147NU3KD0M89</t>
  </si>
  <si>
    <t>Acarix Summa</t>
  </si>
  <si>
    <t>Acast Summa</t>
  </si>
  <si>
    <t>Africa Oil Summa</t>
  </si>
  <si>
    <t>Alligator Bioscience Summa</t>
  </si>
  <si>
    <t>Angler Gaming Summa</t>
  </si>
  <si>
    <t>Aspire Group Summa</t>
  </si>
  <si>
    <t>Betsson B Summa</t>
  </si>
  <si>
    <t>Boliden Summa</t>
  </si>
  <si>
    <t>Catena Summa</t>
  </si>
  <si>
    <t>Checkin.com Group Summa</t>
  </si>
  <si>
    <t>C-Rad B Summa</t>
  </si>
  <si>
    <t>Doro Summa</t>
  </si>
  <si>
    <t>Embracer Group Summa</t>
  </si>
  <si>
    <t>Endomines Summa</t>
  </si>
  <si>
    <t>Eolus Vind B Summa</t>
  </si>
  <si>
    <t>Ericsson B Summa</t>
  </si>
  <si>
    <t>Evolution Gaming Group Summa</t>
  </si>
  <si>
    <t>International Petroleum Corp. Summa</t>
  </si>
  <si>
    <t>John Mattson Summa</t>
  </si>
  <si>
    <t>Kambi Group Plc Summa</t>
  </si>
  <si>
    <t>Karo Pharma Summa</t>
  </si>
  <si>
    <t>Krona Public Real Estate Summa</t>
  </si>
  <si>
    <t>Medivir B Summa</t>
  </si>
  <si>
    <t>Midsummer Summa</t>
  </si>
  <si>
    <t>Nordnet Summa</t>
  </si>
  <si>
    <t>Nyfosa Summa</t>
  </si>
  <si>
    <t>Qliro Summa</t>
  </si>
  <si>
    <t>Real Fastigheter B Summa</t>
  </si>
  <si>
    <t>Samhällsbyggnadsbolag I Summa</t>
  </si>
  <si>
    <t>SAS Summa</t>
  </si>
  <si>
    <t>Scout gaming group Summa</t>
  </si>
  <si>
    <t>Semcon Summa</t>
  </si>
  <si>
    <t>SenzaGen Summa</t>
  </si>
  <si>
    <t>Serneke Group B Summa</t>
  </si>
  <si>
    <t>SSAB A Summa</t>
  </si>
  <si>
    <t>SSAB B Summa</t>
  </si>
  <si>
    <t>Stora Enso R Summa</t>
  </si>
  <si>
    <t>Telia Company Summa</t>
  </si>
  <si>
    <t>Tethys Oil Summa</t>
  </si>
  <si>
    <t>Wästbygg Gruppen B Summa</t>
  </si>
  <si>
    <t xml:space="preserve">Footway Group B Summa </t>
  </si>
  <si>
    <t>Footway Group pref Summa</t>
  </si>
  <si>
    <t xml:space="preserve">Fractal Gaming Group Summa </t>
  </si>
  <si>
    <t>Hoist finance Summa</t>
  </si>
  <si>
    <t>Husqvarna B Summa</t>
  </si>
  <si>
    <t>549300ZJTLE5T4SGP021</t>
  </si>
  <si>
    <t>549300HX9MRFY47AH564</t>
  </si>
  <si>
    <t>549300JU09ZVKDV4M394</t>
  </si>
  <si>
    <t>549300MWRB00KNKEUY58</t>
  </si>
  <si>
    <t>549300GXUD4K78ZU0N28</t>
  </si>
  <si>
    <t>549300ED9KCK1I6B7870</t>
  </si>
  <si>
    <t>98450071E912A993BO17</t>
  </si>
  <si>
    <t>5493006H8AB3OL8ACL66</t>
  </si>
  <si>
    <t>635400VUR11XYFCJ1S78</t>
  </si>
  <si>
    <t>lending_8Y-9Y</t>
  </si>
  <si>
    <t>lending_9Y-10Y</t>
  </si>
  <si>
    <t>lending_10Y-15Y</t>
  </si>
  <si>
    <t>2 mån</t>
  </si>
  <si>
    <t>9 mån</t>
  </si>
  <si>
    <t>Marknadsvärde</t>
  </si>
  <si>
    <t>Norge</t>
  </si>
  <si>
    <t>Tot tillgångar</t>
  </si>
  <si>
    <t>Tot Skulder</t>
  </si>
  <si>
    <t>Tot EK</t>
  </si>
  <si>
    <t>Tot räntebärande tillgångar</t>
  </si>
  <si>
    <t>Tot Ej räntebärande tillgångar</t>
  </si>
  <si>
    <t>Tot räntebärande skulder</t>
  </si>
  <si>
    <t>Tot Ej räntebärande skulder</t>
  </si>
  <si>
    <t>NR</t>
  </si>
  <si>
    <t>Basel Bucket</t>
  </si>
  <si>
    <t>Assets</t>
  </si>
  <si>
    <t>Liabilities</t>
  </si>
  <si>
    <t>Net position</t>
  </si>
  <si>
    <t>T ≤ O/N</t>
  </si>
  <si>
    <t>O/N &lt; T ≤ 1M</t>
  </si>
  <si>
    <t>1M &lt; T ≤ 3M</t>
  </si>
  <si>
    <t>3M &lt; T ≤ 6M</t>
  </si>
  <si>
    <t>6M &lt; T ≤ 9M</t>
  </si>
  <si>
    <t>9M &lt; T ≤ 1Y</t>
  </si>
  <si>
    <t>1Y &lt; T ≤ 1,5Y</t>
  </si>
  <si>
    <t>1,5Y &lt; T ≤ 2Y</t>
  </si>
  <si>
    <t>2Y &lt; T ≤ 3Y</t>
  </si>
  <si>
    <t>3Y &lt; T ≤ 4Y</t>
  </si>
  <si>
    <t>4Y &lt; T ≤ 5Y</t>
  </si>
  <si>
    <t>5Y &lt; T ≤ 6Y</t>
  </si>
  <si>
    <t>6Y &lt; T ≤ 7Y</t>
  </si>
  <si>
    <t>7Y &lt; T ≤ 8Y</t>
  </si>
  <si>
    <t>8Y &lt; T ≤ 9Y</t>
  </si>
  <si>
    <t>9Y &lt; T ≤ 10Y</t>
  </si>
  <si>
    <t>10Y &lt; T ≤ 15Y</t>
  </si>
  <si>
    <t>etc…</t>
  </si>
  <si>
    <t>…</t>
  </si>
  <si>
    <t>SUM</t>
  </si>
  <si>
    <t>Rapporterat</t>
  </si>
  <si>
    <t>Inkl obligationer</t>
  </si>
  <si>
    <t>Diff:</t>
  </si>
  <si>
    <t>Diff ink obl</t>
  </si>
  <si>
    <t>**Mellanskillnad nominella och netto</t>
  </si>
  <si>
    <t>14 dagar</t>
  </si>
  <si>
    <t>SE0009268717</t>
  </si>
  <si>
    <t>SE0015960935</t>
  </si>
  <si>
    <t>CA00829Q1019</t>
  </si>
  <si>
    <t>SE0000767188</t>
  </si>
  <si>
    <t>MT0000650102</t>
  </si>
  <si>
    <t>MT0001530105</t>
  </si>
  <si>
    <t>SE0015672282</t>
  </si>
  <si>
    <t>SE0015811559</t>
  </si>
  <si>
    <t>SE0001664707</t>
  </si>
  <si>
    <t>SE0015810502</t>
  </si>
  <si>
    <t>SE0002016352</t>
  </si>
  <si>
    <t>SE0000215493</t>
  </si>
  <si>
    <t>SE0016828511</t>
  </si>
  <si>
    <t>SE0008294334</t>
  </si>
  <si>
    <t>SE0007075056</t>
  </si>
  <si>
    <t>SE0000108656</t>
  </si>
  <si>
    <t>SE0012673267</t>
  </si>
  <si>
    <t>SE0015557053</t>
  </si>
  <si>
    <t>SE0011563295</t>
  </si>
  <si>
    <t>SE0007186176</t>
  </si>
  <si>
    <t>SE0015504477</t>
  </si>
  <si>
    <t>SE0016075451</t>
  </si>
  <si>
    <t>SE0006887063</t>
  </si>
  <si>
    <t>SE0001662230</t>
  </si>
  <si>
    <t>CA46016U1084</t>
  </si>
  <si>
    <t>SE0012481364</t>
  </si>
  <si>
    <t>MT0000780107</t>
  </si>
  <si>
    <t>SE0007464888</t>
  </si>
  <si>
    <t>SE0015657895</t>
  </si>
  <si>
    <t>SE0000273294</t>
  </si>
  <si>
    <t>SE0011281757</t>
  </si>
  <si>
    <t>SE0015192067</t>
  </si>
  <si>
    <t>SE0011426428</t>
  </si>
  <si>
    <t>SE0013719077</t>
  </si>
  <si>
    <t>SE0007922885</t>
  </si>
  <si>
    <t>SE0009554454</t>
  </si>
  <si>
    <t>SE0003366871</t>
  </si>
  <si>
    <t>SE0010521153</t>
  </si>
  <si>
    <t>SE0000379497</t>
  </si>
  <si>
    <t>SE0010219626</t>
  </si>
  <si>
    <t>SE0007278841</t>
  </si>
  <si>
    <t>SE0000171100</t>
  </si>
  <si>
    <t>SE0000120669</t>
  </si>
  <si>
    <t>FI0009007611</t>
  </si>
  <si>
    <t>SE0000667925</t>
  </si>
  <si>
    <t>SE0015949847</t>
  </si>
  <si>
    <t>SE0014453874</t>
  </si>
  <si>
    <t>Kurs inkl ränta</t>
  </si>
  <si>
    <t>Antal</t>
  </si>
  <si>
    <t>Namn</t>
  </si>
  <si>
    <t>NPL</t>
  </si>
  <si>
    <t>Rörlig inlåning</t>
  </si>
  <si>
    <t>Fast inlåning</t>
  </si>
  <si>
    <t>Svea Obligation</t>
  </si>
  <si>
    <t>Rörlig utlåning</t>
  </si>
  <si>
    <t>Bunden utlåning</t>
  </si>
  <si>
    <t>Summa inlåning</t>
  </si>
  <si>
    <t>Summa utlåning</t>
  </si>
  <si>
    <t>Summa NPL</t>
  </si>
  <si>
    <t>Tillgångar</t>
  </si>
  <si>
    <t>Skulder</t>
  </si>
  <si>
    <t>Inkl Obl</t>
  </si>
  <si>
    <t>Diff</t>
  </si>
  <si>
    <t>Skillnad nominellt/netto</t>
  </si>
  <si>
    <t>Bucket</t>
  </si>
  <si>
    <t>Omsättningsfrekvens</t>
  </si>
  <si>
    <t>Ränta</t>
  </si>
  <si>
    <t>Räntebindning</t>
  </si>
  <si>
    <t>549300U5KUVJBT6HLL49</t>
  </si>
  <si>
    <t>SE0005991411</t>
  </si>
  <si>
    <t>BESQ AB Summa</t>
  </si>
  <si>
    <t>6367001JL5KLOOP2CW41</t>
  </si>
  <si>
    <t>SE0017131824</t>
  </si>
  <si>
    <t>Careium Summa</t>
  </si>
  <si>
    <t>First Venture Sweden B Summa</t>
  </si>
  <si>
    <t>529900JIV2O9HEPWIN77</t>
  </si>
  <si>
    <t>SE0017082548</t>
  </si>
  <si>
    <t>Solid Försäkring Summa</t>
  </si>
  <si>
    <t>54930047PEIG41OHTF84</t>
  </si>
  <si>
    <t>SE0015657697</t>
  </si>
  <si>
    <t>Studentbostäder i norden Summa</t>
  </si>
  <si>
    <t>549300AO9GBHGX75HB20</t>
  </si>
  <si>
    <t>SE0014428835</t>
  </si>
  <si>
    <t>VNV Global Summa</t>
  </si>
  <si>
    <t>SE0010832311-1</t>
  </si>
  <si>
    <t>XS2048348655-1</t>
  </si>
  <si>
    <t>XS2084871594-1</t>
  </si>
  <si>
    <t>SE0011869734-1</t>
  </si>
  <si>
    <t>SE0011869841-1</t>
  </si>
  <si>
    <t>Från IRRBB dokument</t>
  </si>
  <si>
    <t>Skillnad oblig</t>
  </si>
  <si>
    <t>Till Årsredovisning</t>
  </si>
  <si>
    <t>Högst 1 mån</t>
  </si>
  <si>
    <t>1 mån - 3 mån</t>
  </si>
  <si>
    <t>3 mån - 1 år</t>
  </si>
  <si>
    <t>1 år - 5 år</t>
  </si>
  <si>
    <t>Mer än 5 år</t>
  </si>
  <si>
    <t>Utan ränta</t>
  </si>
  <si>
    <t>549300HCWF0R7F0YNY62</t>
  </si>
  <si>
    <t>SE0015193529</t>
  </si>
  <si>
    <t>Circhem Summa</t>
  </si>
  <si>
    <t>8945004MAKOXEMUJ6636</t>
  </si>
  <si>
    <t>SE0015949482</t>
  </si>
  <si>
    <t>Duearity Summa</t>
  </si>
  <si>
    <t>549300498ZGZ1NBYC361</t>
  </si>
  <si>
    <t>SE0015660345</t>
  </si>
  <si>
    <t>Euroafrica Digital Ventures Summa</t>
  </si>
  <si>
    <t>SE0015660626</t>
  </si>
  <si>
    <t>Euroafrica Digital Ventures TO1 Summa</t>
  </si>
  <si>
    <t>549300GWRSYZBK6H2H56</t>
  </si>
  <si>
    <t>SE0012596120</t>
  </si>
  <si>
    <t>MOFAST Summa</t>
  </si>
  <si>
    <t>549300NHBYBBRLVRVL38</t>
  </si>
  <si>
    <t>SE0012930105</t>
  </si>
  <si>
    <t>Zignsec Summa</t>
  </si>
  <si>
    <t>Koncernintern</t>
  </si>
  <si>
    <t>SE0013360781</t>
  </si>
  <si>
    <t>5493007I1HS4U2HMQH48</t>
  </si>
  <si>
    <t>SE0014694691</t>
  </si>
  <si>
    <t>Gaming Corps Summa</t>
  </si>
  <si>
    <t>NO0010646813</t>
  </si>
  <si>
    <t>OBLSTAT</t>
  </si>
  <si>
    <t>NOK</t>
  </si>
  <si>
    <t>lending_ON_intern</t>
  </si>
  <si>
    <t>kurs</t>
  </si>
  <si>
    <t>antal</t>
  </si>
  <si>
    <t>belopp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</si>
</sst>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"/>
    <numFmt numFmtId="166" formatCode="#,##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6"/>
      <color rgb="FF000000"/>
      <name val="Arial"/>
      <family val="2"/>
    </font>
    <font>
      <sz val="8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 applyFill="1" applyBorder="1"/>
    <xf numFmtId="4" fontId="1" fillId="0" borderId="0" xfId="0" applyNumberFormat="1" applyFont="1"/>
    <xf numFmtId="4" fontId="5" fillId="0" borderId="0" xfId="0" applyNumberFormat="1" applyFont="1"/>
    <xf numFmtId="4" fontId="0" fillId="0" borderId="0" xfId="0" applyNumberFormat="1" applyFill="1"/>
    <xf numFmtId="14" fontId="0" fillId="0" borderId="0" xfId="0" applyNumberFormat="1"/>
    <xf numFmtId="3" fontId="7" fillId="3" borderId="1" xfId="0" applyNumberFormat="1" applyFont="1" applyFill="1" applyBorder="1" applyAlignment="1">
      <alignment horizontal="left" vertical="center" wrapText="1"/>
    </xf>
    <xf numFmtId="3" fontId="8" fillId="3" borderId="1" xfId="0" applyNumberFormat="1" applyFont="1" applyFill="1" applyBorder="1" applyAlignment="1">
      <alignment horizontal="left" vertical="center" wrapText="1"/>
    </xf>
    <xf numFmtId="164" fontId="7" fillId="3" borderId="1" xfId="0" applyNumberFormat="1" applyFont="1" applyFill="1" applyBorder="1" applyAlignment="1">
      <alignment horizontal="left" vertical="center" wrapText="1"/>
    </xf>
    <xf numFmtId="3" fontId="9" fillId="4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0" fillId="0" borderId="0" xfId="0" applyNumberFormat="1"/>
    <xf numFmtId="165" fontId="1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166" fontId="1" fillId="0" borderId="0" xfId="0" applyNumberFormat="1" applyFont="1"/>
    <xf numFmtId="4" fontId="1" fillId="0" borderId="0" xfId="0" applyNumberFormat="1" applyFont="1" applyFill="1"/>
    <xf numFmtId="4" fontId="1" fillId="0" borderId="3" xfId="0" applyNumberFormat="1" applyFont="1" applyFill="1" applyBorder="1"/>
    <xf numFmtId="4" fontId="1" fillId="0" borderId="3" xfId="0" applyNumberFormat="1" applyFont="1" applyBorder="1"/>
    <xf numFmtId="4" fontId="6" fillId="0" borderId="3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0" fillId="0" borderId="0" xfId="0" applyFont="1"/>
    <xf numFmtId="4" fontId="0" fillId="5" borderId="0" xfId="0" applyNumberFormat="1" applyFill="1"/>
    <xf numFmtId="167" fontId="0" fillId="0" borderId="0" xfId="0" applyNumberFormat="1" applyFill="1"/>
    <xf numFmtId="0" fontId="0" fillId="0" borderId="0" xfId="0" applyNumberFormat="1"/>
    <xf numFmtId="3" fontId="0" fillId="0" borderId="0" xfId="0" applyNumberFormat="1" applyFill="1"/>
    <xf numFmtId="4" fontId="10" fillId="0" borderId="0" xfId="0" applyNumberFormat="1" applyFont="1"/>
    <xf numFmtId="4" fontId="1" fillId="0" borderId="0" xfId="0" applyNumberFormat="1" applyFont="1" applyBorder="1"/>
    <xf numFmtId="3" fontId="11" fillId="6" borderId="4" xfId="0" applyNumberFormat="1" applyFont="1" applyFill="1" applyBorder="1" applyAlignment="1">
      <alignment horizontal="right"/>
    </xf>
    <xf numFmtId="0" fontId="0" fillId="2" borderId="0" xfId="0" applyFill="1"/>
    <xf numFmtId="3" fontId="0" fillId="2" borderId="0" xfId="0" applyNumberFormat="1" applyFill="1" applyAlignment="1">
      <alignment horizontal="right"/>
    </xf>
    <xf numFmtId="4" fontId="0" fillId="2" borderId="0" xfId="0" applyNumberForma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C754-3790-4570-9AC2-15B1229B85A4}">
  <sheetPr>
    <tabColor rgb="FF92D050"/>
  </sheetPr>
  <dimension ref="A1:Q34"/>
  <sheetViews>
    <sheetView workbookViewId="0">
      <selection activeCell="C26" sqref="C26"/>
    </sheetView>
  </sheetViews>
  <sheetFormatPr defaultColWidth="9.140625" defaultRowHeight="15" x14ac:dyDescent="0.25"/>
  <cols>
    <col min="1" max="1" width="18.85546875" style="1" bestFit="1" customWidth="1"/>
    <col min="2" max="2" width="19.85546875" style="1" bestFit="1" customWidth="1"/>
    <col min="3" max="3" width="14.5703125" style="1" bestFit="1" customWidth="1"/>
    <col min="4" max="4" width="8.42578125" style="2" bestFit="1" customWidth="1"/>
    <col min="5" max="5" width="16.42578125" style="1" bestFit="1" customWidth="1"/>
    <col min="6" max="6" width="14.42578125" style="1" bestFit="1" customWidth="1"/>
    <col min="7" max="7" width="10.42578125" style="1" bestFit="1" customWidth="1"/>
    <col min="8" max="9" width="9.140625" style="1"/>
    <col min="10" max="10" width="13.42578125" style="1" bestFit="1" customWidth="1"/>
    <col min="11" max="11" width="9.140625" style="1"/>
    <col min="12" max="12" width="13.42578125" style="1" bestFit="1" customWidth="1"/>
    <col min="13" max="15" width="12.140625" style="1" bestFit="1" customWidth="1"/>
    <col min="16" max="16384" width="9.140625" style="1"/>
  </cols>
  <sheetData>
    <row r="1" spans="1:17" x14ac:dyDescent="0.25">
      <c r="A1" s="1" t="s">
        <v>311</v>
      </c>
      <c r="B1" s="1" t="s">
        <v>312</v>
      </c>
      <c r="C1" s="1" t="s">
        <v>6</v>
      </c>
      <c r="D1" s="2" t="s">
        <v>313</v>
      </c>
      <c r="E1" s="1" t="s">
        <v>314</v>
      </c>
      <c r="F1" s="1" t="s">
        <v>296</v>
      </c>
    </row>
    <row r="2" spans="1:17" x14ac:dyDescent="0.25">
      <c r="A2" s="1" t="s">
        <v>33</v>
      </c>
      <c r="B2" s="1" t="s">
        <v>12</v>
      </c>
      <c r="E2" s="1">
        <v>0</v>
      </c>
      <c r="F2" s="1" t="s">
        <v>298</v>
      </c>
      <c r="L2" s="1" t="s">
        <v>338</v>
      </c>
    </row>
    <row r="3" spans="1:17" x14ac:dyDescent="0.25">
      <c r="A3" s="1" t="s">
        <v>34</v>
      </c>
      <c r="B3" s="1" t="s">
        <v>246</v>
      </c>
      <c r="C3" s="1">
        <f>-23003737.93858-'Inlåning EUR'!C3-'Inlåning NOK'!C3</f>
        <v>-16431340.8779472</v>
      </c>
      <c r="D3" s="2">
        <v>1.15E-2</v>
      </c>
      <c r="E3" s="17">
        <v>15</v>
      </c>
      <c r="F3" s="1" t="s">
        <v>298</v>
      </c>
      <c r="L3" s="1" t="s">
        <v>339</v>
      </c>
      <c r="M3" s="1" t="s">
        <v>340</v>
      </c>
      <c r="N3" s="1" t="s">
        <v>341</v>
      </c>
      <c r="O3" s="1" t="s">
        <v>342</v>
      </c>
      <c r="P3" s="1" t="s">
        <v>343</v>
      </c>
      <c r="Q3" s="1" t="s">
        <v>344</v>
      </c>
    </row>
    <row r="4" spans="1:17" x14ac:dyDescent="0.25">
      <c r="A4" s="1" t="s">
        <v>34</v>
      </c>
      <c r="B4" s="1" t="s">
        <v>20</v>
      </c>
      <c r="E4" s="17">
        <v>15</v>
      </c>
      <c r="F4" s="1" t="s">
        <v>299</v>
      </c>
      <c r="L4" s="1">
        <f>SUM(C3:C4)+SUM('Inlåning EUR'!C2:C4)+SUM('Inlåning NOK'!C2:C4)</f>
        <v>-23003737.938579999</v>
      </c>
      <c r="M4" s="1">
        <f>SUM(C5:C7)+M5</f>
        <v>-2664208.67765</v>
      </c>
      <c r="N4" s="1">
        <f>SUM(C8:C14)+N5</f>
        <v>-858451.75300000003</v>
      </c>
      <c r="O4" s="1">
        <f>SUM(C15:C22)</f>
        <v>-906905.03500000003</v>
      </c>
    </row>
    <row r="5" spans="1:17" x14ac:dyDescent="0.25">
      <c r="A5" s="1" t="s">
        <v>35</v>
      </c>
      <c r="B5" s="1" t="s">
        <v>19</v>
      </c>
      <c r="C5" s="1">
        <v>-2664208.67765</v>
      </c>
      <c r="D5" s="2">
        <v>1.55E-2</v>
      </c>
      <c r="E5" s="17">
        <v>60</v>
      </c>
      <c r="F5" s="1" t="s">
        <v>299</v>
      </c>
      <c r="M5" s="1">
        <f>-C6-C7</f>
        <v>600000</v>
      </c>
      <c r="N5" s="1">
        <f>-C9</f>
        <v>209526.22399999999</v>
      </c>
    </row>
    <row r="6" spans="1:17" x14ac:dyDescent="0.25">
      <c r="A6" s="1" t="s">
        <v>35</v>
      </c>
      <c r="B6" s="1" t="s">
        <v>20</v>
      </c>
      <c r="C6" s="1">
        <v>-300000</v>
      </c>
      <c r="D6" s="2">
        <v>4.2500000000000003E-2</v>
      </c>
      <c r="E6" s="29">
        <v>60</v>
      </c>
      <c r="F6" s="1" t="s">
        <v>300</v>
      </c>
    </row>
    <row r="7" spans="1:17" x14ac:dyDescent="0.25">
      <c r="A7" s="1" t="s">
        <v>35</v>
      </c>
      <c r="B7" s="1" t="s">
        <v>20</v>
      </c>
      <c r="C7" s="1">
        <v>-300000</v>
      </c>
      <c r="D7" s="2">
        <v>6.1499999999999999E-2</v>
      </c>
      <c r="E7" s="29">
        <v>60</v>
      </c>
      <c r="F7" s="1" t="s">
        <v>300</v>
      </c>
    </row>
    <row r="8" spans="1:17" x14ac:dyDescent="0.25">
      <c r="A8" s="1" t="s">
        <v>36</v>
      </c>
      <c r="B8" s="1" t="s">
        <v>19</v>
      </c>
      <c r="C8" s="1">
        <v>-201405.86499999999</v>
      </c>
      <c r="D8" s="2">
        <v>1.55E-2</v>
      </c>
      <c r="E8" s="29">
        <v>135</v>
      </c>
      <c r="F8" s="1" t="s">
        <v>299</v>
      </c>
    </row>
    <row r="9" spans="1:17" x14ac:dyDescent="0.25">
      <c r="A9" s="1" t="s">
        <v>36</v>
      </c>
      <c r="B9" s="1" t="s">
        <v>20</v>
      </c>
      <c r="C9" s="1">
        <v>-209526.22399999999</v>
      </c>
      <c r="D9" s="2">
        <v>1.7500000000000002E-2</v>
      </c>
      <c r="E9" s="29">
        <v>135</v>
      </c>
      <c r="F9" s="1" t="s">
        <v>299</v>
      </c>
    </row>
    <row r="10" spans="1:17" x14ac:dyDescent="0.25">
      <c r="A10" s="1" t="s">
        <v>37</v>
      </c>
      <c r="B10" s="1" t="s">
        <v>19</v>
      </c>
      <c r="C10" s="1">
        <v>-46268.597000000002</v>
      </c>
      <c r="D10" s="2">
        <v>1.55E-2</v>
      </c>
      <c r="E10" s="29">
        <v>225</v>
      </c>
      <c r="F10" s="1" t="s">
        <v>299</v>
      </c>
    </row>
    <row r="11" spans="1:17" x14ac:dyDescent="0.25">
      <c r="A11" s="1" t="s">
        <v>37</v>
      </c>
      <c r="B11" s="1" t="s">
        <v>20</v>
      </c>
      <c r="C11" s="1">
        <v>-318251.51299999998</v>
      </c>
      <c r="D11" s="2">
        <v>1.7500000000000002E-2</v>
      </c>
      <c r="E11" s="29">
        <v>225</v>
      </c>
      <c r="F11" s="1" t="s">
        <v>299</v>
      </c>
    </row>
    <row r="12" spans="1:17" x14ac:dyDescent="0.25">
      <c r="A12" s="1" t="s">
        <v>38</v>
      </c>
      <c r="B12" s="1" t="s">
        <v>18</v>
      </c>
      <c r="C12" s="1">
        <v>-89585.081999999995</v>
      </c>
      <c r="D12" s="2">
        <v>1.2E-2</v>
      </c>
      <c r="E12" s="29">
        <v>315</v>
      </c>
      <c r="F12" s="1" t="s">
        <v>299</v>
      </c>
    </row>
    <row r="13" spans="1:17" x14ac:dyDescent="0.25">
      <c r="A13" s="1" t="s">
        <v>38</v>
      </c>
      <c r="B13" s="1" t="s">
        <v>19</v>
      </c>
      <c r="C13" s="1">
        <v>-19739.349999999999</v>
      </c>
      <c r="D13" s="2">
        <v>0.01</v>
      </c>
      <c r="E13" s="29">
        <v>315</v>
      </c>
      <c r="F13" s="1" t="s">
        <v>299</v>
      </c>
    </row>
    <row r="14" spans="1:17" x14ac:dyDescent="0.25">
      <c r="A14" s="1" t="s">
        <v>38</v>
      </c>
      <c r="B14" s="1" t="s">
        <v>20</v>
      </c>
      <c r="C14" s="1">
        <v>-183201.34599999999</v>
      </c>
      <c r="D14" s="2">
        <v>1.7500000000000002E-2</v>
      </c>
      <c r="E14" s="29">
        <v>315</v>
      </c>
      <c r="F14" s="1" t="s">
        <v>299</v>
      </c>
    </row>
    <row r="15" spans="1:17" x14ac:dyDescent="0.25">
      <c r="A15" s="1" t="s">
        <v>39</v>
      </c>
      <c r="B15" s="1" t="s">
        <v>19</v>
      </c>
      <c r="C15" s="1">
        <v>-182203.48499999999</v>
      </c>
      <c r="D15" s="2">
        <v>0.01</v>
      </c>
      <c r="E15" s="29">
        <v>450</v>
      </c>
      <c r="F15" s="1" t="s">
        <v>299</v>
      </c>
    </row>
    <row r="16" spans="1:17" x14ac:dyDescent="0.25">
      <c r="A16" s="1" t="s">
        <v>39</v>
      </c>
      <c r="B16" s="1" t="s">
        <v>20</v>
      </c>
      <c r="C16" s="1">
        <v>-243022.71799999999</v>
      </c>
      <c r="D16" s="2">
        <v>1.7500000000000002E-2</v>
      </c>
      <c r="E16" s="29">
        <v>450</v>
      </c>
      <c r="F16" s="1" t="s">
        <v>299</v>
      </c>
    </row>
    <row r="17" spans="1:7" x14ac:dyDescent="0.25">
      <c r="A17" s="1" t="s">
        <v>40</v>
      </c>
      <c r="B17" s="1" t="s">
        <v>19</v>
      </c>
      <c r="C17" s="1">
        <v>-298939.77100000001</v>
      </c>
      <c r="D17" s="2">
        <v>0.01</v>
      </c>
      <c r="E17" s="29">
        <v>630</v>
      </c>
      <c r="F17" s="1" t="s">
        <v>299</v>
      </c>
    </row>
    <row r="18" spans="1:7" x14ac:dyDescent="0.25">
      <c r="A18" s="1" t="s">
        <v>40</v>
      </c>
      <c r="B18" s="1" t="s">
        <v>20</v>
      </c>
      <c r="C18" s="1">
        <v>-24498.3</v>
      </c>
      <c r="D18" s="2">
        <v>1.7500000000000002E-2</v>
      </c>
      <c r="E18" s="29">
        <v>630</v>
      </c>
      <c r="F18" s="1" t="s">
        <v>299</v>
      </c>
    </row>
    <row r="19" spans="1:7" x14ac:dyDescent="0.25">
      <c r="A19" s="1" t="s">
        <v>41</v>
      </c>
      <c r="B19" s="1" t="s">
        <v>20</v>
      </c>
      <c r="C19" s="1">
        <v>-9908.39</v>
      </c>
      <c r="D19" s="2">
        <v>1.0500000000000001E-2</v>
      </c>
      <c r="E19" s="29">
        <v>900</v>
      </c>
      <c r="F19" s="1" t="s">
        <v>299</v>
      </c>
    </row>
    <row r="20" spans="1:7" x14ac:dyDescent="0.25">
      <c r="A20" s="1" t="s">
        <v>41</v>
      </c>
      <c r="B20" s="1" t="s">
        <v>20</v>
      </c>
      <c r="C20" s="4">
        <v>-148332.37100000001</v>
      </c>
      <c r="D20" s="2">
        <v>1.7500000000000002E-2</v>
      </c>
      <c r="E20" s="29">
        <v>900</v>
      </c>
      <c r="F20" s="1" t="s">
        <v>299</v>
      </c>
      <c r="G20" s="7"/>
    </row>
    <row r="21" spans="1:7" x14ac:dyDescent="0.25">
      <c r="A21" s="1" t="s">
        <v>41</v>
      </c>
      <c r="B21" s="1" t="s">
        <v>20</v>
      </c>
      <c r="C21" s="4"/>
      <c r="E21" s="29">
        <v>900</v>
      </c>
      <c r="F21" s="1" t="s">
        <v>299</v>
      </c>
      <c r="G21" s="7"/>
    </row>
    <row r="22" spans="1:7" x14ac:dyDescent="0.25">
      <c r="A22" s="1" t="s">
        <v>41</v>
      </c>
      <c r="B22" s="1" t="s">
        <v>20</v>
      </c>
      <c r="E22" s="29">
        <v>900</v>
      </c>
      <c r="F22" s="1" t="s">
        <v>299</v>
      </c>
    </row>
    <row r="23" spans="1:7" x14ac:dyDescent="0.25">
      <c r="A23" s="1" t="s">
        <v>42</v>
      </c>
      <c r="B23" s="1" t="s">
        <v>20</v>
      </c>
      <c r="C23" s="4"/>
      <c r="E23" s="29">
        <v>1260</v>
      </c>
      <c r="F23" s="1" t="s">
        <v>299</v>
      </c>
    </row>
    <row r="24" spans="1:7" x14ac:dyDescent="0.25">
      <c r="A24" s="1" t="s">
        <v>43</v>
      </c>
      <c r="B24" s="1" t="s">
        <v>20</v>
      </c>
      <c r="E24" s="29">
        <v>1620</v>
      </c>
      <c r="F24" s="1" t="s">
        <v>299</v>
      </c>
    </row>
    <row r="25" spans="1:7" x14ac:dyDescent="0.25">
      <c r="A25" s="1" t="s">
        <v>44</v>
      </c>
      <c r="B25" s="1" t="s">
        <v>20</v>
      </c>
      <c r="E25" s="29">
        <v>1980</v>
      </c>
      <c r="F25" s="1" t="s">
        <v>299</v>
      </c>
    </row>
    <row r="26" spans="1:7" x14ac:dyDescent="0.25">
      <c r="A26" s="1" t="s">
        <v>45</v>
      </c>
      <c r="B26" s="1" t="s">
        <v>20</v>
      </c>
      <c r="E26" s="29">
        <v>2430</v>
      </c>
      <c r="F26" s="1" t="s">
        <v>299</v>
      </c>
    </row>
    <row r="27" spans="1:7" x14ac:dyDescent="0.25">
      <c r="A27" s="1" t="s">
        <v>46</v>
      </c>
      <c r="B27" s="1" t="s">
        <v>20</v>
      </c>
      <c r="E27" s="29">
        <v>2700</v>
      </c>
      <c r="F27" s="1" t="s">
        <v>299</v>
      </c>
    </row>
    <row r="28" spans="1:7" x14ac:dyDescent="0.25">
      <c r="A28" s="1" t="s">
        <v>47</v>
      </c>
      <c r="B28" s="1" t="s">
        <v>20</v>
      </c>
      <c r="E28" s="29">
        <v>3060</v>
      </c>
      <c r="F28" s="1" t="s">
        <v>299</v>
      </c>
    </row>
    <row r="29" spans="1:7" x14ac:dyDescent="0.25">
      <c r="A29" s="1" t="s">
        <v>48</v>
      </c>
      <c r="B29" s="1" t="s">
        <v>20</v>
      </c>
      <c r="E29" s="29">
        <v>3420</v>
      </c>
      <c r="F29" s="1" t="s">
        <v>299</v>
      </c>
    </row>
    <row r="30" spans="1:7" x14ac:dyDescent="0.25">
      <c r="A30" s="1" t="s">
        <v>49</v>
      </c>
      <c r="B30" s="1" t="s">
        <v>20</v>
      </c>
      <c r="E30" s="29">
        <v>4500</v>
      </c>
      <c r="F30" s="1" t="s">
        <v>299</v>
      </c>
    </row>
    <row r="31" spans="1:7" x14ac:dyDescent="0.25">
      <c r="A31" s="1" t="s">
        <v>50</v>
      </c>
      <c r="B31" s="1" t="s">
        <v>20</v>
      </c>
      <c r="E31" s="29">
        <v>6300</v>
      </c>
      <c r="F31" s="1" t="s">
        <v>299</v>
      </c>
    </row>
    <row r="32" spans="1:7" x14ac:dyDescent="0.25">
      <c r="A32" s="1" t="s">
        <v>51</v>
      </c>
      <c r="B32" s="1" t="s">
        <v>20</v>
      </c>
      <c r="E32" s="29">
        <v>7200</v>
      </c>
      <c r="F32" s="1" t="s">
        <v>299</v>
      </c>
    </row>
    <row r="34" spans="3:3" x14ac:dyDescent="0.25">
      <c r="C34" s="1">
        <f>SUM(C2:C32)</f>
        <v>-21670432.567597199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CABA-1D7B-4740-B8A6-1B045CEF1D86}">
  <sheetPr>
    <tabColor rgb="FF92D050"/>
  </sheetPr>
  <dimension ref="A1:F13"/>
  <sheetViews>
    <sheetView workbookViewId="0">
      <selection activeCell="I9" sqref="I9"/>
    </sheetView>
  </sheetViews>
  <sheetFormatPr defaultRowHeight="15" x14ac:dyDescent="0.25"/>
  <cols>
    <col min="1" max="1" width="25.5703125" bestFit="1" customWidth="1"/>
    <col min="2" max="2" width="16" bestFit="1" customWidth="1"/>
    <col min="4" max="4" width="16" bestFit="1" customWidth="1"/>
    <col min="6" max="6" width="15" bestFit="1" customWidth="1"/>
  </cols>
  <sheetData>
    <row r="1" spans="1:6" x14ac:dyDescent="0.25">
      <c r="A1" t="s">
        <v>52</v>
      </c>
    </row>
    <row r="3" spans="1:6" x14ac:dyDescent="0.25">
      <c r="A3" t="s">
        <v>211</v>
      </c>
      <c r="B3" s="1">
        <v>3766643927.02</v>
      </c>
      <c r="D3" s="1"/>
      <c r="F3" s="1"/>
    </row>
    <row r="4" spans="1:6" x14ac:dyDescent="0.25">
      <c r="A4" t="s">
        <v>210</v>
      </c>
      <c r="B4" s="1">
        <v>29390684401.66</v>
      </c>
      <c r="D4" s="1"/>
      <c r="F4" s="1"/>
    </row>
    <row r="5" spans="1:6" x14ac:dyDescent="0.25">
      <c r="A5" t="s">
        <v>209</v>
      </c>
      <c r="B5" s="1">
        <v>33157328328.529999</v>
      </c>
      <c r="D5" s="1"/>
      <c r="F5" s="1"/>
    </row>
    <row r="6" spans="1:6" x14ac:dyDescent="0.25">
      <c r="A6" t="s">
        <v>212</v>
      </c>
      <c r="B6" s="1">
        <v>27192561225.572102</v>
      </c>
      <c r="D6" s="1"/>
      <c r="F6" s="1"/>
    </row>
    <row r="7" spans="1:6" x14ac:dyDescent="0.25">
      <c r="A7" t="s">
        <v>213</v>
      </c>
      <c r="B7" s="1">
        <f>B5-B6</f>
        <v>5964767102.9578972</v>
      </c>
      <c r="D7" s="1"/>
      <c r="F7" s="1"/>
    </row>
    <row r="8" spans="1:6" x14ac:dyDescent="0.25">
      <c r="A8" t="s">
        <v>214</v>
      </c>
      <c r="B8" s="1">
        <v>28242829628.23</v>
      </c>
      <c r="D8" s="1"/>
      <c r="F8" s="1"/>
    </row>
    <row r="9" spans="1:6" x14ac:dyDescent="0.25">
      <c r="A9" t="s">
        <v>215</v>
      </c>
      <c r="B9" s="1">
        <f>B4-B8</f>
        <v>1147854773.4300003</v>
      </c>
      <c r="D9" s="1"/>
      <c r="F9" s="1"/>
    </row>
    <row r="13" spans="1:6" x14ac:dyDescent="0.25">
      <c r="D13" s="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56"/>
  <sheetViews>
    <sheetView topLeftCell="A23" workbookViewId="0">
      <selection activeCell="D45" sqref="D45"/>
    </sheetView>
  </sheetViews>
  <sheetFormatPr defaultColWidth="11" defaultRowHeight="15" x14ac:dyDescent="0.25"/>
  <cols>
    <col min="1" max="1" width="17" style="4" bestFit="1" customWidth="1"/>
    <col min="2" max="2" width="15" style="4" bestFit="1" customWidth="1"/>
    <col min="3" max="3" width="42.140625" style="4" bestFit="1" customWidth="1"/>
    <col min="4" max="4" width="14.7109375" style="4" bestFit="1" customWidth="1"/>
    <col min="5" max="5" width="14.140625" style="4" customWidth="1"/>
    <col min="6" max="6" width="10" style="4" customWidth="1"/>
    <col min="7" max="7" width="7.42578125" style="4" customWidth="1"/>
    <col min="8" max="8" width="24.85546875" style="4" bestFit="1" customWidth="1"/>
    <col min="9" max="9" width="17" style="4" bestFit="1" customWidth="1"/>
    <col min="10" max="11" width="7.42578125" style="4" customWidth="1"/>
    <col min="12" max="12" width="13.42578125" style="4" bestFit="1" customWidth="1"/>
    <col min="13" max="16384" width="11" style="4"/>
  </cols>
  <sheetData>
    <row r="1" spans="1:11" x14ac:dyDescent="0.25">
      <c r="A1" s="3" t="s">
        <v>9</v>
      </c>
      <c r="B1" s="3" t="s">
        <v>8</v>
      </c>
      <c r="C1" s="3" t="s">
        <v>5</v>
      </c>
      <c r="D1" s="3" t="s">
        <v>6</v>
      </c>
      <c r="E1" s="3" t="s">
        <v>294</v>
      </c>
      <c r="F1" s="3" t="s">
        <v>0</v>
      </c>
      <c r="G1" s="3" t="s">
        <v>7</v>
      </c>
      <c r="H1" s="3"/>
      <c r="I1" s="3" t="s">
        <v>207</v>
      </c>
      <c r="J1" s="3"/>
      <c r="K1" s="3"/>
    </row>
    <row r="2" spans="1:11" x14ac:dyDescent="0.25">
      <c r="A2" s="3" t="s">
        <v>2</v>
      </c>
      <c r="B2" s="3" t="s">
        <v>53</v>
      </c>
      <c r="C2" s="3" t="s">
        <v>54</v>
      </c>
      <c r="D2" s="4">
        <v>50000000</v>
      </c>
      <c r="E2" s="3">
        <v>101.04960000000001</v>
      </c>
      <c r="F2" s="3" t="s">
        <v>4</v>
      </c>
      <c r="G2" s="3" t="s">
        <v>1</v>
      </c>
      <c r="H2" s="3"/>
      <c r="I2" s="3">
        <f>(D2*E2)/100</f>
        <v>50524800.000000007</v>
      </c>
      <c r="J2" s="3"/>
      <c r="K2" s="3"/>
    </row>
    <row r="3" spans="1:11" x14ac:dyDescent="0.25">
      <c r="A3" s="3" t="s">
        <v>2</v>
      </c>
      <c r="B3" s="3" t="s">
        <v>53</v>
      </c>
      <c r="C3" s="3" t="s">
        <v>54</v>
      </c>
      <c r="D3" s="4">
        <v>50000000</v>
      </c>
      <c r="E3" s="3">
        <v>100.872</v>
      </c>
      <c r="F3" s="3" t="s">
        <v>4</v>
      </c>
      <c r="G3" s="3" t="s">
        <v>1</v>
      </c>
      <c r="H3" s="3"/>
      <c r="I3" s="3">
        <f t="shared" ref="I3:I40" si="0">(D3*E3)/100</f>
        <v>50436000</v>
      </c>
      <c r="J3" s="3"/>
      <c r="K3" s="3"/>
    </row>
    <row r="4" spans="1:11" x14ac:dyDescent="0.25">
      <c r="A4" s="3" t="s">
        <v>2</v>
      </c>
      <c r="B4" s="3" t="s">
        <v>55</v>
      </c>
      <c r="C4" s="3" t="s">
        <v>56</v>
      </c>
      <c r="D4" s="4">
        <v>12000000</v>
      </c>
      <c r="E4" s="3">
        <v>101.46973333</v>
      </c>
      <c r="F4" s="3" t="s">
        <v>4</v>
      </c>
      <c r="G4" s="3" t="s">
        <v>1</v>
      </c>
      <c r="H4" s="3"/>
      <c r="I4" s="3">
        <f t="shared" si="0"/>
        <v>12176367.999600001</v>
      </c>
      <c r="J4" s="3"/>
      <c r="K4" s="3"/>
    </row>
    <row r="5" spans="1:11" x14ac:dyDescent="0.25">
      <c r="A5" s="3" t="s">
        <v>2</v>
      </c>
      <c r="B5" s="3" t="s">
        <v>57</v>
      </c>
      <c r="C5" s="3" t="s">
        <v>58</v>
      </c>
      <c r="D5" s="4">
        <v>27000000</v>
      </c>
      <c r="E5" s="3">
        <v>100.53775</v>
      </c>
      <c r="F5" s="3" t="s">
        <v>4</v>
      </c>
      <c r="G5" s="3" t="s">
        <v>1</v>
      </c>
      <c r="H5" s="3"/>
      <c r="I5" s="3">
        <f t="shared" si="0"/>
        <v>27145192.5</v>
      </c>
      <c r="J5" s="3"/>
      <c r="K5" s="3"/>
    </row>
    <row r="6" spans="1:11" x14ac:dyDescent="0.25">
      <c r="A6" s="3" t="s">
        <v>2</v>
      </c>
      <c r="B6" s="3" t="s">
        <v>59</v>
      </c>
      <c r="C6" s="3" t="s">
        <v>58</v>
      </c>
      <c r="D6" s="4">
        <v>50000000</v>
      </c>
      <c r="E6" s="3">
        <v>100.68875</v>
      </c>
      <c r="F6" s="3" t="s">
        <v>4</v>
      </c>
      <c r="G6" s="3" t="s">
        <v>1</v>
      </c>
      <c r="H6" s="3"/>
      <c r="I6" s="3">
        <f t="shared" si="0"/>
        <v>50344375</v>
      </c>
      <c r="J6" s="3"/>
      <c r="K6" s="3"/>
    </row>
    <row r="7" spans="1:11" x14ac:dyDescent="0.25">
      <c r="A7" s="3" t="s">
        <v>2</v>
      </c>
      <c r="B7" s="3" t="s">
        <v>60</v>
      </c>
      <c r="C7" s="3" t="s">
        <v>61</v>
      </c>
      <c r="D7" s="4">
        <v>50000000</v>
      </c>
      <c r="E7" s="3">
        <v>100.97951667000001</v>
      </c>
      <c r="F7" s="3" t="s">
        <v>4</v>
      </c>
      <c r="G7" s="3" t="s">
        <v>1</v>
      </c>
      <c r="H7" s="3"/>
      <c r="I7" s="3">
        <f t="shared" si="0"/>
        <v>50489758.335000001</v>
      </c>
      <c r="J7" s="3"/>
      <c r="K7" s="3"/>
    </row>
    <row r="8" spans="1:11" x14ac:dyDescent="0.25">
      <c r="A8" s="3" t="s">
        <v>2</v>
      </c>
      <c r="B8" s="3" t="s">
        <v>62</v>
      </c>
      <c r="C8" s="3" t="s">
        <v>63</v>
      </c>
      <c r="D8" s="4">
        <v>30000000</v>
      </c>
      <c r="E8" s="3">
        <v>101.55527778</v>
      </c>
      <c r="F8" s="3" t="s">
        <v>4</v>
      </c>
      <c r="G8" s="3" t="s">
        <v>1</v>
      </c>
      <c r="H8" s="3"/>
      <c r="I8" s="3">
        <f t="shared" si="0"/>
        <v>30466583.334000003</v>
      </c>
      <c r="J8" s="3"/>
      <c r="K8" s="3"/>
    </row>
    <row r="9" spans="1:11" x14ac:dyDescent="0.25">
      <c r="A9" s="3" t="s">
        <v>2</v>
      </c>
      <c r="B9" s="3" t="s">
        <v>64</v>
      </c>
      <c r="C9" s="3" t="s">
        <v>65</v>
      </c>
      <c r="D9" s="4">
        <v>20000000</v>
      </c>
      <c r="E9" s="3">
        <v>100.64229166999998</v>
      </c>
      <c r="F9" s="3" t="s">
        <v>4</v>
      </c>
      <c r="G9" s="3" t="s">
        <v>1</v>
      </c>
      <c r="H9" s="3"/>
      <c r="I9" s="3">
        <f t="shared" si="0"/>
        <v>20128458.333999995</v>
      </c>
      <c r="J9" s="3"/>
      <c r="K9" s="3"/>
    </row>
    <row r="10" spans="1:11" x14ac:dyDescent="0.25">
      <c r="A10" s="3" t="s">
        <v>3</v>
      </c>
      <c r="B10" s="3" t="s">
        <v>66</v>
      </c>
      <c r="C10" s="3" t="s">
        <v>67</v>
      </c>
      <c r="D10" s="4">
        <v>20000000</v>
      </c>
      <c r="E10" s="3">
        <v>100.80333472800001</v>
      </c>
      <c r="F10" s="3" t="s">
        <v>108</v>
      </c>
      <c r="G10" s="3" t="s">
        <v>1</v>
      </c>
      <c r="H10" s="3"/>
      <c r="I10" s="3">
        <f t="shared" si="0"/>
        <v>20160666.945600003</v>
      </c>
      <c r="J10" s="3"/>
      <c r="K10" s="3"/>
    </row>
    <row r="11" spans="1:11" x14ac:dyDescent="0.25">
      <c r="A11" s="3" t="s">
        <v>3</v>
      </c>
      <c r="B11" s="3" t="s">
        <v>331</v>
      </c>
      <c r="C11" s="3" t="s">
        <v>67</v>
      </c>
      <c r="D11" s="4">
        <v>6000000</v>
      </c>
      <c r="E11" s="3">
        <v>100.508</v>
      </c>
      <c r="F11" s="3" t="s">
        <v>108</v>
      </c>
      <c r="G11" s="3" t="s">
        <v>1</v>
      </c>
      <c r="H11" s="3"/>
      <c r="I11" s="3">
        <f t="shared" si="0"/>
        <v>6030480</v>
      </c>
      <c r="J11" s="3"/>
      <c r="K11" s="3"/>
    </row>
    <row r="12" spans="1:11" x14ac:dyDescent="0.25">
      <c r="A12" s="3" t="s">
        <v>3</v>
      </c>
      <c r="B12" s="3" t="s">
        <v>68</v>
      </c>
      <c r="C12" s="3" t="s">
        <v>69</v>
      </c>
      <c r="D12" s="4">
        <v>20000000</v>
      </c>
      <c r="E12" s="3">
        <v>101.09588333000002</v>
      </c>
      <c r="F12" s="3" t="s">
        <v>109</v>
      </c>
      <c r="G12" s="3" t="s">
        <v>1</v>
      </c>
      <c r="H12" s="3"/>
      <c r="I12" s="3">
        <f t="shared" si="0"/>
        <v>20219176.666000005</v>
      </c>
      <c r="J12" s="3"/>
      <c r="K12" s="3"/>
    </row>
    <row r="13" spans="1:11" x14ac:dyDescent="0.25">
      <c r="A13" s="3" t="s">
        <v>3</v>
      </c>
      <c r="B13" s="3" t="s">
        <v>70</v>
      </c>
      <c r="C13" s="3" t="s">
        <v>71</v>
      </c>
      <c r="D13" s="4">
        <v>14000000</v>
      </c>
      <c r="E13" s="3">
        <v>101.00302500000001</v>
      </c>
      <c r="F13" s="3" t="s">
        <v>109</v>
      </c>
      <c r="G13" s="3" t="s">
        <v>1</v>
      </c>
      <c r="H13" s="3"/>
      <c r="I13" s="3">
        <f t="shared" si="0"/>
        <v>14140423.5</v>
      </c>
      <c r="J13" s="3"/>
      <c r="K13" s="3"/>
    </row>
    <row r="14" spans="1:11" x14ac:dyDescent="0.25">
      <c r="A14" s="3" t="s">
        <v>3</v>
      </c>
      <c r="B14" s="3" t="s">
        <v>72</v>
      </c>
      <c r="C14" s="3" t="s">
        <v>71</v>
      </c>
      <c r="D14" s="4">
        <v>23000000</v>
      </c>
      <c r="E14" s="3">
        <v>100.44144444</v>
      </c>
      <c r="F14" s="3" t="s">
        <v>109</v>
      </c>
      <c r="G14" s="3" t="s">
        <v>1</v>
      </c>
      <c r="H14" s="3"/>
      <c r="I14" s="3">
        <f t="shared" si="0"/>
        <v>23101532.2212</v>
      </c>
      <c r="J14" s="3"/>
      <c r="K14" s="3"/>
    </row>
    <row r="15" spans="1:11" x14ac:dyDescent="0.25">
      <c r="A15" s="3" t="s">
        <v>3</v>
      </c>
      <c r="B15" s="3" t="s">
        <v>73</v>
      </c>
      <c r="C15" s="3" t="s">
        <v>71</v>
      </c>
      <c r="D15" s="4">
        <v>36000000</v>
      </c>
      <c r="E15" s="3">
        <v>102.09534444000002</v>
      </c>
      <c r="F15" s="3" t="s">
        <v>109</v>
      </c>
      <c r="G15" s="3" t="s">
        <v>1</v>
      </c>
      <c r="H15" s="3"/>
      <c r="I15" s="3">
        <f t="shared" si="0"/>
        <v>36754323.998400003</v>
      </c>
      <c r="J15" s="3"/>
      <c r="K15" s="3"/>
    </row>
    <row r="16" spans="1:11" x14ac:dyDescent="0.25">
      <c r="A16" s="3" t="s">
        <v>3</v>
      </c>
      <c r="B16" s="3" t="s">
        <v>74</v>
      </c>
      <c r="C16" s="3" t="s">
        <v>75</v>
      </c>
      <c r="D16" s="4">
        <v>40000000</v>
      </c>
      <c r="E16" s="3">
        <v>101.27093333000002</v>
      </c>
      <c r="F16" s="3" t="s">
        <v>108</v>
      </c>
      <c r="G16" s="3" t="s">
        <v>1</v>
      </c>
      <c r="H16" s="3"/>
      <c r="I16" s="3">
        <f t="shared" si="0"/>
        <v>40508373.33200001</v>
      </c>
      <c r="J16" s="3"/>
      <c r="K16" s="3"/>
    </row>
    <row r="17" spans="1:11" x14ac:dyDescent="0.25">
      <c r="A17" s="3" t="s">
        <v>3</v>
      </c>
      <c r="B17" s="3" t="s">
        <v>76</v>
      </c>
      <c r="C17" s="3" t="s">
        <v>77</v>
      </c>
      <c r="D17" s="4">
        <v>43000000</v>
      </c>
      <c r="E17" s="3">
        <v>100.605375</v>
      </c>
      <c r="F17" s="3" t="s">
        <v>109</v>
      </c>
      <c r="G17" s="3" t="s">
        <v>1</v>
      </c>
      <c r="H17" s="3"/>
      <c r="I17" s="3">
        <f t="shared" si="0"/>
        <v>43260311.25</v>
      </c>
      <c r="J17" s="3"/>
      <c r="K17" s="3"/>
    </row>
    <row r="18" spans="1:11" x14ac:dyDescent="0.25">
      <c r="A18" s="3" t="s">
        <v>3</v>
      </c>
      <c r="B18" s="3" t="s">
        <v>78</v>
      </c>
      <c r="C18" s="3" t="s">
        <v>79</v>
      </c>
      <c r="D18" s="4">
        <v>86000000</v>
      </c>
      <c r="E18" s="3">
        <v>100.32639999999999</v>
      </c>
      <c r="F18" s="3" t="s">
        <v>108</v>
      </c>
      <c r="G18" s="3" t="s">
        <v>1</v>
      </c>
      <c r="H18" s="3"/>
      <c r="I18" s="3">
        <f t="shared" si="0"/>
        <v>86280704</v>
      </c>
      <c r="J18" s="3"/>
      <c r="K18" s="3"/>
    </row>
    <row r="19" spans="1:11" x14ac:dyDescent="0.25">
      <c r="A19" s="3" t="s">
        <v>3</v>
      </c>
      <c r="B19" s="3" t="s">
        <v>80</v>
      </c>
      <c r="C19" s="3" t="s">
        <v>81</v>
      </c>
      <c r="D19" s="4">
        <v>50000000</v>
      </c>
      <c r="E19" s="3">
        <v>100.42486667000001</v>
      </c>
      <c r="F19" s="3" t="s">
        <v>109</v>
      </c>
      <c r="G19" s="3" t="s">
        <v>1</v>
      </c>
      <c r="H19" s="3"/>
      <c r="I19" s="3">
        <f>(D19*E19)/100</f>
        <v>50212433.335000008</v>
      </c>
      <c r="J19" s="3"/>
      <c r="K19" s="3"/>
    </row>
    <row r="20" spans="1:11" x14ac:dyDescent="0.25">
      <c r="A20" s="3" t="s">
        <v>3</v>
      </c>
      <c r="B20" s="3" t="s">
        <v>82</v>
      </c>
      <c r="C20" s="3" t="s">
        <v>83</v>
      </c>
      <c r="D20" s="4">
        <v>40000000</v>
      </c>
      <c r="E20" s="3">
        <v>101.17547319099999</v>
      </c>
      <c r="F20" s="3" t="s">
        <v>108</v>
      </c>
      <c r="G20" s="3" t="s">
        <v>1</v>
      </c>
      <c r="H20" s="3"/>
      <c r="I20" s="3">
        <f t="shared" si="0"/>
        <v>40470189.2764</v>
      </c>
      <c r="J20" s="3"/>
      <c r="K20" s="3"/>
    </row>
    <row r="21" spans="1:11" x14ac:dyDescent="0.25">
      <c r="A21" s="3" t="s">
        <v>3</v>
      </c>
      <c r="B21" s="3" t="s">
        <v>332</v>
      </c>
      <c r="C21" s="3" t="s">
        <v>83</v>
      </c>
      <c r="D21" s="4">
        <v>22000000</v>
      </c>
      <c r="E21" s="3">
        <v>100.977</v>
      </c>
      <c r="F21" s="3" t="s">
        <v>108</v>
      </c>
      <c r="G21" s="3" t="s">
        <v>1</v>
      </c>
      <c r="H21" s="3"/>
      <c r="I21" s="3">
        <f t="shared" si="0"/>
        <v>22214940</v>
      </c>
      <c r="J21" s="3"/>
      <c r="K21" s="3"/>
    </row>
    <row r="22" spans="1:11" x14ac:dyDescent="0.25">
      <c r="A22" s="3" t="s">
        <v>3</v>
      </c>
      <c r="B22" s="3" t="s">
        <v>84</v>
      </c>
      <c r="C22" s="3" t="s">
        <v>83</v>
      </c>
      <c r="D22" s="4">
        <v>50000000</v>
      </c>
      <c r="E22" s="3">
        <v>102.11013889</v>
      </c>
      <c r="F22" s="3" t="s">
        <v>108</v>
      </c>
      <c r="G22" s="3" t="s">
        <v>1</v>
      </c>
      <c r="H22" s="3"/>
      <c r="I22" s="3">
        <f t="shared" si="0"/>
        <v>51055069.445</v>
      </c>
      <c r="J22" s="3"/>
      <c r="K22" s="3"/>
    </row>
    <row r="23" spans="1:11" x14ac:dyDescent="0.25">
      <c r="A23" s="3" t="s">
        <v>3</v>
      </c>
      <c r="B23" s="3" t="s">
        <v>333</v>
      </c>
      <c r="C23" s="3" t="s">
        <v>83</v>
      </c>
      <c r="D23" s="4">
        <v>90000000</v>
      </c>
      <c r="E23" s="3">
        <v>102.06713888888889</v>
      </c>
      <c r="F23" s="3" t="s">
        <v>108</v>
      </c>
      <c r="G23" s="3" t="s">
        <v>1</v>
      </c>
      <c r="H23" s="3"/>
      <c r="I23" s="3">
        <f t="shared" si="0"/>
        <v>91860425</v>
      </c>
      <c r="J23" s="3"/>
      <c r="K23" s="3"/>
    </row>
    <row r="24" spans="1:11" x14ac:dyDescent="0.25">
      <c r="A24" s="3" t="s">
        <v>3</v>
      </c>
      <c r="B24" s="3" t="s">
        <v>85</v>
      </c>
      <c r="C24" s="3" t="s">
        <v>86</v>
      </c>
      <c r="D24" s="4">
        <v>16000000</v>
      </c>
      <c r="E24" s="3">
        <v>101.94449166999999</v>
      </c>
      <c r="F24" s="3" t="s">
        <v>108</v>
      </c>
      <c r="G24" s="3" t="s">
        <v>1</v>
      </c>
      <c r="H24" s="3"/>
      <c r="I24" s="3">
        <f t="shared" si="0"/>
        <v>16311118.667199997</v>
      </c>
      <c r="J24" s="3"/>
      <c r="K24" s="3"/>
    </row>
    <row r="25" spans="1:11" x14ac:dyDescent="0.25">
      <c r="A25" s="3" t="s">
        <v>3</v>
      </c>
      <c r="B25" s="3" t="s">
        <v>87</v>
      </c>
      <c r="C25" s="3" t="s">
        <v>86</v>
      </c>
      <c r="D25" s="4">
        <v>2000000</v>
      </c>
      <c r="E25" s="3">
        <v>100.96259999999999</v>
      </c>
      <c r="F25" s="3" t="s">
        <v>108</v>
      </c>
      <c r="G25" s="3" t="s">
        <v>1</v>
      </c>
      <c r="H25" s="3"/>
      <c r="I25" s="3">
        <f t="shared" si="0"/>
        <v>2019252</v>
      </c>
      <c r="J25" s="3"/>
      <c r="K25" s="3"/>
    </row>
    <row r="26" spans="1:11" x14ac:dyDescent="0.25">
      <c r="A26" s="3" t="s">
        <v>3</v>
      </c>
      <c r="B26" s="3" t="s">
        <v>88</v>
      </c>
      <c r="C26" s="3" t="s">
        <v>86</v>
      </c>
      <c r="D26" s="4">
        <v>4000000</v>
      </c>
      <c r="E26" s="3">
        <v>100.64588333</v>
      </c>
      <c r="F26" s="3" t="s">
        <v>108</v>
      </c>
      <c r="G26" s="3" t="s">
        <v>1</v>
      </c>
      <c r="H26" s="3"/>
      <c r="I26" s="3">
        <f t="shared" si="0"/>
        <v>4025835.3331999998</v>
      </c>
      <c r="J26" s="3"/>
      <c r="K26" s="3"/>
    </row>
    <row r="27" spans="1:11" x14ac:dyDescent="0.25">
      <c r="A27" s="3" t="s">
        <v>3</v>
      </c>
      <c r="B27" s="3" t="s">
        <v>89</v>
      </c>
      <c r="C27" s="3" t="s">
        <v>86</v>
      </c>
      <c r="D27" s="4">
        <v>40000000</v>
      </c>
      <c r="E27" s="3">
        <v>101.24388333</v>
      </c>
      <c r="F27" s="3" t="s">
        <v>108</v>
      </c>
      <c r="G27" s="3" t="s">
        <v>1</v>
      </c>
      <c r="H27" s="3"/>
      <c r="I27" s="3">
        <f t="shared" si="0"/>
        <v>40497553.332000002</v>
      </c>
      <c r="J27" s="3"/>
      <c r="K27" s="3"/>
    </row>
    <row r="28" spans="1:11" x14ac:dyDescent="0.25">
      <c r="A28" s="3" t="s">
        <v>3</v>
      </c>
      <c r="B28" s="3" t="s">
        <v>90</v>
      </c>
      <c r="C28" s="3" t="s">
        <v>91</v>
      </c>
      <c r="D28" s="4">
        <v>30000000</v>
      </c>
      <c r="E28" s="3">
        <v>100.58687499000001</v>
      </c>
      <c r="F28" s="3" t="s">
        <v>108</v>
      </c>
      <c r="G28" s="3" t="s">
        <v>1</v>
      </c>
      <c r="H28" s="3"/>
      <c r="I28" s="3">
        <f t="shared" si="0"/>
        <v>30176062.497000001</v>
      </c>
      <c r="J28" s="3"/>
      <c r="K28" s="3"/>
    </row>
    <row r="29" spans="1:11" x14ac:dyDescent="0.25">
      <c r="A29" s="3" t="s">
        <v>3</v>
      </c>
      <c r="B29" s="3" t="s">
        <v>334</v>
      </c>
      <c r="C29" s="3" t="s">
        <v>91</v>
      </c>
      <c r="D29" s="4">
        <v>60000000</v>
      </c>
      <c r="E29" s="3">
        <v>100.419</v>
      </c>
      <c r="F29" s="3" t="s">
        <v>108</v>
      </c>
      <c r="G29" s="3" t="s">
        <v>1</v>
      </c>
      <c r="H29" s="3"/>
      <c r="I29" s="3">
        <f t="shared" si="0"/>
        <v>60251400</v>
      </c>
      <c r="J29" s="3"/>
      <c r="K29" s="3"/>
    </row>
    <row r="30" spans="1:11" x14ac:dyDescent="0.25">
      <c r="A30" s="3" t="s">
        <v>3</v>
      </c>
      <c r="B30" s="3" t="s">
        <v>92</v>
      </c>
      <c r="C30" s="3" t="s">
        <v>91</v>
      </c>
      <c r="D30" s="4">
        <v>30000000</v>
      </c>
      <c r="E30" s="3">
        <v>101.14002499999999</v>
      </c>
      <c r="F30" s="3" t="s">
        <v>108</v>
      </c>
      <c r="G30" s="3" t="s">
        <v>1</v>
      </c>
      <c r="H30" s="3"/>
      <c r="I30" s="3">
        <f t="shared" si="0"/>
        <v>30342007.5</v>
      </c>
      <c r="J30" s="3"/>
      <c r="K30" s="3"/>
    </row>
    <row r="31" spans="1:11" x14ac:dyDescent="0.25">
      <c r="A31" s="3" t="s">
        <v>3</v>
      </c>
      <c r="B31" s="3" t="s">
        <v>363</v>
      </c>
      <c r="C31" s="3" t="s">
        <v>91</v>
      </c>
      <c r="D31" s="4">
        <v>50000000</v>
      </c>
      <c r="E31" s="3">
        <v>101.88484443999999</v>
      </c>
      <c r="F31" s="3" t="s">
        <v>108</v>
      </c>
      <c r="G31" s="3" t="s">
        <v>1</v>
      </c>
      <c r="H31" s="3"/>
      <c r="I31" s="3">
        <f t="shared" si="0"/>
        <v>50942422.219999999</v>
      </c>
      <c r="J31" s="3"/>
      <c r="K31" s="3"/>
    </row>
    <row r="32" spans="1:11" x14ac:dyDescent="0.25">
      <c r="A32" s="3" t="s">
        <v>3</v>
      </c>
      <c r="B32" s="3" t="s">
        <v>93</v>
      </c>
      <c r="C32" s="3" t="s">
        <v>94</v>
      </c>
      <c r="D32" s="4">
        <v>50000000</v>
      </c>
      <c r="E32" s="3">
        <v>101.93255000000001</v>
      </c>
      <c r="F32" s="3" t="s">
        <v>109</v>
      </c>
      <c r="G32" s="3" t="s">
        <v>1</v>
      </c>
      <c r="H32" s="3"/>
      <c r="I32" s="3">
        <f t="shared" si="0"/>
        <v>50966275</v>
      </c>
      <c r="J32" s="3"/>
      <c r="K32" s="3"/>
    </row>
    <row r="33" spans="1:11" x14ac:dyDescent="0.25">
      <c r="A33" s="3" t="s">
        <v>3</v>
      </c>
      <c r="B33" s="3" t="s">
        <v>95</v>
      </c>
      <c r="C33" s="3" t="s">
        <v>96</v>
      </c>
      <c r="D33" s="4">
        <v>8000000</v>
      </c>
      <c r="E33" s="3">
        <v>101.16794444000001</v>
      </c>
      <c r="F33" s="3" t="s">
        <v>109</v>
      </c>
      <c r="G33" s="3" t="s">
        <v>1</v>
      </c>
      <c r="H33" s="3"/>
      <c r="I33" s="3">
        <f t="shared" si="0"/>
        <v>8093435.5552000012</v>
      </c>
      <c r="J33" s="3"/>
      <c r="K33" s="3"/>
    </row>
    <row r="34" spans="1:11" x14ac:dyDescent="0.25">
      <c r="A34" s="3" t="s">
        <v>3</v>
      </c>
      <c r="B34" s="3" t="s">
        <v>98</v>
      </c>
      <c r="C34" s="3" t="s">
        <v>97</v>
      </c>
      <c r="D34" s="4">
        <v>14000000</v>
      </c>
      <c r="E34" s="3">
        <v>101.004925</v>
      </c>
      <c r="F34" s="3" t="s">
        <v>109</v>
      </c>
      <c r="G34" s="3" t="s">
        <v>1</v>
      </c>
      <c r="H34" s="3"/>
      <c r="I34" s="3">
        <f t="shared" si="0"/>
        <v>14140689.5</v>
      </c>
      <c r="J34" s="3"/>
      <c r="K34" s="3"/>
    </row>
    <row r="35" spans="1:11" x14ac:dyDescent="0.25">
      <c r="A35" s="3" t="s">
        <v>3</v>
      </c>
      <c r="B35" s="3" t="s">
        <v>99</v>
      </c>
      <c r="C35" s="3" t="s">
        <v>100</v>
      </c>
      <c r="D35" s="4">
        <v>30000000</v>
      </c>
      <c r="E35" s="3">
        <v>100.85109999999999</v>
      </c>
      <c r="F35" s="3" t="s">
        <v>109</v>
      </c>
      <c r="G35" s="3" t="s">
        <v>1</v>
      </c>
      <c r="H35" s="3"/>
      <c r="I35" s="3">
        <f t="shared" si="0"/>
        <v>30255329.999999996</v>
      </c>
      <c r="J35" s="3"/>
      <c r="K35" s="3"/>
    </row>
    <row r="36" spans="1:11" x14ac:dyDescent="0.25">
      <c r="A36" s="3" t="s">
        <v>3</v>
      </c>
      <c r="B36" s="3" t="s">
        <v>101</v>
      </c>
      <c r="C36" s="3" t="s">
        <v>100</v>
      </c>
      <c r="D36" s="4">
        <v>24000000</v>
      </c>
      <c r="E36" s="3">
        <v>100.95322222</v>
      </c>
      <c r="F36" s="3" t="s">
        <v>109</v>
      </c>
      <c r="G36" s="3" t="s">
        <v>1</v>
      </c>
      <c r="H36" s="3"/>
      <c r="I36" s="3">
        <f t="shared" si="0"/>
        <v>24228773.332800001</v>
      </c>
      <c r="J36" s="3"/>
      <c r="K36" s="3"/>
    </row>
    <row r="37" spans="1:11" x14ac:dyDescent="0.25">
      <c r="A37" s="3" t="s">
        <v>3</v>
      </c>
      <c r="B37" s="3" t="s">
        <v>102</v>
      </c>
      <c r="C37" s="3" t="s">
        <v>103</v>
      </c>
      <c r="D37" s="4">
        <v>20000000</v>
      </c>
      <c r="E37" s="3">
        <v>101.09404444299999</v>
      </c>
      <c r="F37" s="3" t="s">
        <v>108</v>
      </c>
      <c r="G37" s="3" t="s">
        <v>1</v>
      </c>
      <c r="H37" s="3"/>
      <c r="I37" s="3">
        <f t="shared" si="0"/>
        <v>20218808.888599996</v>
      </c>
      <c r="J37" s="3"/>
      <c r="K37" s="3"/>
    </row>
    <row r="38" spans="1:11" x14ac:dyDescent="0.25">
      <c r="A38" s="3" t="s">
        <v>3</v>
      </c>
      <c r="B38" s="3" t="s">
        <v>335</v>
      </c>
      <c r="C38" s="3" t="s">
        <v>103</v>
      </c>
      <c r="D38" s="4">
        <v>6000000</v>
      </c>
      <c r="E38" s="3">
        <v>101.03800000000001</v>
      </c>
      <c r="F38" s="3" t="s">
        <v>108</v>
      </c>
      <c r="G38" s="3" t="s">
        <v>1</v>
      </c>
      <c r="H38" s="3"/>
      <c r="I38" s="3">
        <f t="shared" si="0"/>
        <v>6062280.0000000009</v>
      </c>
      <c r="J38" s="3"/>
      <c r="K38" s="3"/>
    </row>
    <row r="39" spans="1:11" x14ac:dyDescent="0.25">
      <c r="A39" s="3" t="s">
        <v>3</v>
      </c>
      <c r="B39" s="32" t="s">
        <v>104</v>
      </c>
      <c r="C39" s="3" t="s">
        <v>105</v>
      </c>
      <c r="D39" s="4">
        <v>50000000</v>
      </c>
      <c r="E39" s="4">
        <v>102.0843</v>
      </c>
      <c r="F39" s="4" t="s">
        <v>108</v>
      </c>
      <c r="G39" s="3" t="s">
        <v>1</v>
      </c>
      <c r="H39" s="3"/>
      <c r="I39" s="3">
        <f t="shared" si="0"/>
        <v>51042150</v>
      </c>
      <c r="J39" s="3"/>
      <c r="K39" s="3"/>
    </row>
    <row r="40" spans="1:11" x14ac:dyDescent="0.25">
      <c r="A40" s="3" t="s">
        <v>3</v>
      </c>
      <c r="B40" s="4" t="s">
        <v>106</v>
      </c>
      <c r="C40" s="3" t="s">
        <v>107</v>
      </c>
      <c r="D40" s="4">
        <v>30000000</v>
      </c>
      <c r="E40" s="4">
        <v>100.433375</v>
      </c>
      <c r="F40" s="4" t="s">
        <v>108</v>
      </c>
      <c r="G40" s="3" t="s">
        <v>1</v>
      </c>
      <c r="H40" s="3"/>
      <c r="I40" s="3">
        <f t="shared" si="0"/>
        <v>30130012.5</v>
      </c>
      <c r="J40" s="3"/>
      <c r="K40" s="3"/>
    </row>
    <row r="41" spans="1:11" x14ac:dyDescent="0.25">
      <c r="A41" s="3" t="s">
        <v>368</v>
      </c>
      <c r="B41" s="4" t="s">
        <v>367</v>
      </c>
      <c r="C41" s="3" t="s">
        <v>208</v>
      </c>
      <c r="D41" s="19">
        <v>125000000</v>
      </c>
      <c r="E41" s="19">
        <v>102.63806709913888</v>
      </c>
      <c r="F41" s="19" t="s">
        <v>109</v>
      </c>
      <c r="G41" s="3" t="s">
        <v>369</v>
      </c>
      <c r="H41" s="3"/>
      <c r="I41" s="3">
        <v>128677793.98</v>
      </c>
      <c r="J41" s="3"/>
      <c r="K41" s="3"/>
    </row>
    <row r="42" spans="1:11" ht="15.75" thickBot="1" x14ac:dyDescent="0.3">
      <c r="A42" s="20"/>
      <c r="B42" s="20"/>
      <c r="C42" s="21"/>
      <c r="D42" s="21"/>
      <c r="E42" s="20"/>
      <c r="F42" s="20"/>
      <c r="G42" s="20"/>
      <c r="H42" s="20"/>
      <c r="I42" s="22">
        <f>SUM(I2:I41)/1000</f>
        <v>1436361.7847782001</v>
      </c>
      <c r="J42" s="3"/>
      <c r="K42" s="3"/>
    </row>
    <row r="43" spans="1:11" x14ac:dyDescent="0.25">
      <c r="A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D45" s="3">
        <f>SUM(D2:D41)</f>
        <v>1418000000</v>
      </c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D46" s="3"/>
      <c r="E46" s="3"/>
      <c r="F46" s="3"/>
      <c r="G46" s="3"/>
      <c r="H46" s="3"/>
      <c r="J46" s="3"/>
      <c r="K46" s="3"/>
    </row>
    <row r="47" spans="1:11" x14ac:dyDescent="0.25">
      <c r="B47" s="3"/>
      <c r="H47" s="4" t="s">
        <v>336</v>
      </c>
      <c r="I47" s="4">
        <v>1436528.1277782002</v>
      </c>
    </row>
    <row r="48" spans="1:11" x14ac:dyDescent="0.25">
      <c r="B48" s="3"/>
      <c r="H48" s="4" t="s">
        <v>309</v>
      </c>
      <c r="I48" s="4">
        <f>I47-I42</f>
        <v>166.3430000001099</v>
      </c>
    </row>
    <row r="56" spans="5:5" x14ac:dyDescent="0.25">
      <c r="E56" s="18"/>
    </row>
  </sheetData>
  <pageMargins left="0.7" right="0.7" top="0.75" bottom="0.75" header="0.3" footer="0.3"/>
  <pageSetup paperSize="9" orientation="portrait" r:id="rId1"/>
  <headerFooter>
    <oddFooter>&amp;LIntern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937E-A4E4-446D-86FA-70A67711AA9D}">
  <sheetPr>
    <tabColor rgb="FF92D050"/>
  </sheetPr>
  <dimension ref="A1:M63"/>
  <sheetViews>
    <sheetView tabSelected="1" topLeftCell="A10" workbookViewId="0">
      <selection activeCell="I46" sqref="I46"/>
    </sheetView>
  </sheetViews>
  <sheetFormatPr defaultRowHeight="15" x14ac:dyDescent="0.25"/>
  <cols>
    <col min="1" max="1" width="17" bestFit="1" customWidth="1"/>
    <col min="2" max="2" width="12.42578125" style="24" bestFit="1" customWidth="1"/>
    <col min="3" max="3" width="26.140625" bestFit="1" customWidth="1"/>
    <col min="4" max="4" width="14" bestFit="1" customWidth="1"/>
    <col min="5" max="5" width="35.42578125" bestFit="1" customWidth="1"/>
    <col min="6" max="6" width="19.85546875" style="1" customWidth="1"/>
    <col min="7" max="7" width="6.5703125" bestFit="1" customWidth="1"/>
    <col min="13" max="13" width="24" customWidth="1"/>
  </cols>
  <sheetData>
    <row r="1" spans="1:8" x14ac:dyDescent="0.25">
      <c r="A1" t="s">
        <v>9</v>
      </c>
      <c r="B1" s="23" t="s">
        <v>295</v>
      </c>
      <c r="C1" t="s">
        <v>110</v>
      </c>
      <c r="D1" t="s">
        <v>8</v>
      </c>
      <c r="E1" t="s">
        <v>5</v>
      </c>
      <c r="F1" s="1" t="s">
        <v>6</v>
      </c>
      <c r="G1" t="s">
        <v>7</v>
      </c>
      <c r="H1" t="s">
        <v>371</v>
      </c>
    </row>
    <row r="2" spans="1:8" x14ac:dyDescent="0.25">
      <c r="A2" t="s">
        <v>10</v>
      </c>
      <c r="B2" s="25">
        <v>169750</v>
      </c>
      <c r="C2" t="s">
        <v>112</v>
      </c>
      <c r="D2" t="s">
        <v>247</v>
      </c>
      <c r="E2" t="s">
        <v>148</v>
      </c>
      <c r="F2" s="1">
        <v>131556.25</v>
      </c>
      <c r="G2" t="s">
        <v>1</v>
      </c>
    </row>
    <row r="3" spans="1:8" x14ac:dyDescent="0.25">
      <c r="A3" t="s">
        <v>10</v>
      </c>
      <c r="B3" s="25">
        <v>75000</v>
      </c>
      <c r="C3" t="s">
        <v>113</v>
      </c>
      <c r="D3" t="s">
        <v>248</v>
      </c>
      <c r="E3" t="s">
        <v>149</v>
      </c>
      <c r="F3" s="1">
        <v>1191000</v>
      </c>
      <c r="G3" t="s">
        <v>1</v>
      </c>
    </row>
    <row r="4" spans="1:8" x14ac:dyDescent="0.25">
      <c r="A4" t="s">
        <v>10</v>
      </c>
      <c r="B4" s="25">
        <v>1000000</v>
      </c>
      <c r="C4" t="s">
        <v>114</v>
      </c>
      <c r="D4" t="s">
        <v>249</v>
      </c>
      <c r="E4" t="s">
        <v>150</v>
      </c>
      <c r="F4" s="1">
        <v>16480000</v>
      </c>
      <c r="G4" t="s">
        <v>1</v>
      </c>
    </row>
    <row r="5" spans="1:8" x14ac:dyDescent="0.25">
      <c r="A5" t="s">
        <v>10</v>
      </c>
      <c r="B5" s="25">
        <v>160067</v>
      </c>
      <c r="C5" t="s">
        <v>115</v>
      </c>
      <c r="D5" t="s">
        <v>250</v>
      </c>
      <c r="E5" t="s">
        <v>151</v>
      </c>
      <c r="F5" s="1">
        <v>233057.55199999997</v>
      </c>
      <c r="G5" t="s">
        <v>1</v>
      </c>
    </row>
    <row r="6" spans="1:8" x14ac:dyDescent="0.25">
      <c r="A6" t="s">
        <v>10</v>
      </c>
      <c r="B6" s="25">
        <v>1133333</v>
      </c>
      <c r="C6" t="s">
        <v>201</v>
      </c>
      <c r="D6" t="s">
        <v>251</v>
      </c>
      <c r="E6" t="s">
        <v>152</v>
      </c>
      <c r="F6" s="1">
        <v>5285865.1119999997</v>
      </c>
      <c r="G6" t="s">
        <v>1</v>
      </c>
    </row>
    <row r="7" spans="1:8" x14ac:dyDescent="0.25">
      <c r="A7" t="s">
        <v>10</v>
      </c>
      <c r="B7" s="25">
        <v>299500</v>
      </c>
      <c r="C7" t="s">
        <v>116</v>
      </c>
      <c r="D7" t="s">
        <v>252</v>
      </c>
      <c r="E7" t="s">
        <v>153</v>
      </c>
      <c r="F7" s="1">
        <v>21564000</v>
      </c>
      <c r="G7" t="s">
        <v>1</v>
      </c>
    </row>
    <row r="8" spans="1:8" x14ac:dyDescent="0.25">
      <c r="A8" t="s">
        <v>10</v>
      </c>
      <c r="B8" s="25">
        <v>149507</v>
      </c>
      <c r="C8" t="s">
        <v>315</v>
      </c>
      <c r="D8" t="s">
        <v>316</v>
      </c>
      <c r="E8" t="s">
        <v>317</v>
      </c>
      <c r="F8" s="1">
        <v>17940840</v>
      </c>
      <c r="G8" t="s">
        <v>1</v>
      </c>
    </row>
    <row r="9" spans="1:8" x14ac:dyDescent="0.25">
      <c r="A9" t="s">
        <v>10</v>
      </c>
      <c r="B9" s="25">
        <v>4018886</v>
      </c>
      <c r="C9" t="s">
        <v>117</v>
      </c>
      <c r="D9" t="s">
        <v>253</v>
      </c>
      <c r="E9" t="s">
        <v>154</v>
      </c>
      <c r="F9" s="1">
        <v>248608287.96000001</v>
      </c>
      <c r="G9" t="s">
        <v>1</v>
      </c>
    </row>
    <row r="10" spans="1:8" x14ac:dyDescent="0.25">
      <c r="A10" t="s">
        <v>10</v>
      </c>
      <c r="B10" s="25">
        <v>500000</v>
      </c>
      <c r="C10" t="s">
        <v>118</v>
      </c>
      <c r="D10" t="s">
        <v>254</v>
      </c>
      <c r="E10" t="s">
        <v>155</v>
      </c>
      <c r="F10" s="1">
        <v>162675000</v>
      </c>
      <c r="G10" t="s">
        <v>1</v>
      </c>
    </row>
    <row r="11" spans="1:8" x14ac:dyDescent="0.25">
      <c r="A11" t="s">
        <v>10</v>
      </c>
      <c r="B11" s="25">
        <v>150000</v>
      </c>
      <c r="C11" t="s">
        <v>318</v>
      </c>
      <c r="D11" t="s">
        <v>319</v>
      </c>
      <c r="E11" t="s">
        <v>320</v>
      </c>
      <c r="F11" s="1">
        <v>1890300</v>
      </c>
      <c r="G11" t="s">
        <v>1</v>
      </c>
    </row>
    <row r="12" spans="1:8" x14ac:dyDescent="0.25">
      <c r="A12" t="s">
        <v>10</v>
      </c>
      <c r="B12" s="25">
        <v>250000</v>
      </c>
      <c r="C12" t="s">
        <v>119</v>
      </c>
      <c r="D12" t="s">
        <v>255</v>
      </c>
      <c r="E12" t="s">
        <v>156</v>
      </c>
      <c r="F12" s="1">
        <v>92800000</v>
      </c>
      <c r="G12" t="s">
        <v>1</v>
      </c>
    </row>
    <row r="13" spans="1:8" x14ac:dyDescent="0.25">
      <c r="A13" t="s">
        <v>10</v>
      </c>
      <c r="B13" s="25">
        <v>20000</v>
      </c>
      <c r="C13" t="s">
        <v>200</v>
      </c>
      <c r="D13" t="s">
        <v>256</v>
      </c>
      <c r="E13" t="s">
        <v>157</v>
      </c>
      <c r="F13" s="1">
        <v>514400</v>
      </c>
      <c r="G13" t="s">
        <v>1</v>
      </c>
    </row>
    <row r="14" spans="1:8" x14ac:dyDescent="0.25">
      <c r="A14" t="s">
        <v>10</v>
      </c>
      <c r="B14" s="25">
        <v>12923</v>
      </c>
      <c r="C14" t="s">
        <v>345</v>
      </c>
      <c r="D14" t="s">
        <v>346</v>
      </c>
      <c r="E14" t="s">
        <v>347</v>
      </c>
      <c r="F14" s="1">
        <v>37735.159999999996</v>
      </c>
      <c r="G14" t="s">
        <v>1</v>
      </c>
    </row>
    <row r="15" spans="1:8" x14ac:dyDescent="0.25">
      <c r="A15" t="s">
        <v>10</v>
      </c>
      <c r="B15" s="25">
        <v>3924969</v>
      </c>
      <c r="C15" t="s">
        <v>120</v>
      </c>
      <c r="D15" t="s">
        <v>257</v>
      </c>
      <c r="E15" t="s">
        <v>158</v>
      </c>
      <c r="F15" s="1">
        <v>152877542.55000001</v>
      </c>
      <c r="G15" t="s">
        <v>1</v>
      </c>
    </row>
    <row r="16" spans="1:8" x14ac:dyDescent="0.25">
      <c r="A16" t="s">
        <v>10</v>
      </c>
      <c r="B16" s="25">
        <v>150000</v>
      </c>
      <c r="C16" t="s">
        <v>121</v>
      </c>
      <c r="D16" t="s">
        <v>258</v>
      </c>
      <c r="E16" t="s">
        <v>159</v>
      </c>
      <c r="F16" s="1">
        <v>2730000</v>
      </c>
      <c r="G16" t="s">
        <v>1</v>
      </c>
    </row>
    <row r="17" spans="1:13" x14ac:dyDescent="0.25">
      <c r="A17" t="s">
        <v>10</v>
      </c>
      <c r="B17" s="25">
        <v>44365</v>
      </c>
      <c r="C17" t="s">
        <v>348</v>
      </c>
      <c r="D17" t="s">
        <v>349</v>
      </c>
      <c r="E17" t="s">
        <v>350</v>
      </c>
      <c r="F17" s="1">
        <v>354476.35000000003</v>
      </c>
      <c r="G17" t="s">
        <v>1</v>
      </c>
    </row>
    <row r="18" spans="1:13" x14ac:dyDescent="0.25">
      <c r="A18" t="s">
        <v>10</v>
      </c>
      <c r="B18" s="25">
        <v>1000000</v>
      </c>
      <c r="C18" t="s">
        <v>122</v>
      </c>
      <c r="D18" t="s">
        <v>259</v>
      </c>
      <c r="E18" t="s">
        <v>160</v>
      </c>
      <c r="F18" s="1">
        <v>77990000</v>
      </c>
      <c r="G18" t="s">
        <v>1</v>
      </c>
    </row>
    <row r="19" spans="1:13" x14ac:dyDescent="0.25">
      <c r="A19" t="s">
        <v>10</v>
      </c>
      <c r="B19" s="25">
        <v>1414400</v>
      </c>
      <c r="C19" t="s">
        <v>123</v>
      </c>
      <c r="D19" t="s">
        <v>260</v>
      </c>
      <c r="E19" t="s">
        <v>161</v>
      </c>
      <c r="F19" s="1">
        <v>2998528</v>
      </c>
      <c r="G19" t="s">
        <v>1</v>
      </c>
    </row>
    <row r="20" spans="1:13" x14ac:dyDescent="0.25">
      <c r="A20" t="s">
        <v>10</v>
      </c>
      <c r="B20" s="25">
        <v>46125</v>
      </c>
      <c r="C20" t="s">
        <v>124</v>
      </c>
      <c r="D20" t="s">
        <v>261</v>
      </c>
      <c r="E20" t="s">
        <v>162</v>
      </c>
      <c r="F20" s="1">
        <v>3578377.5</v>
      </c>
      <c r="G20" t="s">
        <v>1</v>
      </c>
    </row>
    <row r="21" spans="1:13" x14ac:dyDescent="0.25">
      <c r="A21" t="s">
        <v>10</v>
      </c>
      <c r="B21" s="25">
        <v>3000000</v>
      </c>
      <c r="C21" t="s">
        <v>125</v>
      </c>
      <c r="D21" t="s">
        <v>262</v>
      </c>
      <c r="E21" t="s">
        <v>163</v>
      </c>
      <c r="F21" s="1">
        <v>228810000</v>
      </c>
      <c r="G21" t="s">
        <v>1</v>
      </c>
      <c r="H21" s="37" t="s">
        <v>371</v>
      </c>
    </row>
    <row r="22" spans="1:13" x14ac:dyDescent="0.25">
      <c r="A22" s="34" t="s">
        <v>10</v>
      </c>
      <c r="B22" s="35">
        <v>10250</v>
      </c>
      <c r="C22" s="34" t="s">
        <v>351</v>
      </c>
      <c r="D22" s="34" t="s">
        <v>352</v>
      </c>
      <c r="E22" s="34" t="s">
        <v>353</v>
      </c>
      <c r="F22" s="36">
        <v>20192.5</v>
      </c>
      <c r="G22" s="34" t="s">
        <v>1</v>
      </c>
      <c r="H22">
        <f>F22/B22</f>
        <v>1.97</v>
      </c>
      <c r="I22">
        <v>10250</v>
      </c>
      <c r="K22" s="14">
        <f>B22+B23</f>
        <v>25875</v>
      </c>
      <c r="M22" s="1"/>
    </row>
    <row r="23" spans="1:13" x14ac:dyDescent="0.25">
      <c r="A23" s="34" t="s">
        <v>10</v>
      </c>
      <c r="B23" s="35">
        <v>15625</v>
      </c>
      <c r="C23" s="34" t="s">
        <v>351</v>
      </c>
      <c r="D23" s="34" t="s">
        <v>354</v>
      </c>
      <c r="E23" s="34" t="s">
        <v>355</v>
      </c>
      <c r="F23" s="36">
        <v>4593.75</v>
      </c>
      <c r="G23" s="34" t="s">
        <v>1</v>
      </c>
      <c r="H23">
        <f>F23/B23</f>
        <v>0.29399999999999998</v>
      </c>
      <c r="I23">
        <v>15625</v>
      </c>
      <c r="M23" s="1">
        <f>F22+F23</f>
        <v>24786.25</v>
      </c>
    </row>
    <row r="24" spans="1:13" x14ac:dyDescent="0.25">
      <c r="A24" t="s">
        <v>10</v>
      </c>
      <c r="B24" s="25">
        <v>405845</v>
      </c>
      <c r="C24" t="s">
        <v>126</v>
      </c>
      <c r="D24" t="s">
        <v>263</v>
      </c>
      <c r="E24" t="s">
        <v>164</v>
      </c>
      <c r="F24" s="1">
        <v>377476434.5</v>
      </c>
      <c r="G24" t="s">
        <v>1</v>
      </c>
      <c r="M24">
        <f>M23/H22</f>
        <v>12581.852791878173</v>
      </c>
    </row>
    <row r="25" spans="1:13" x14ac:dyDescent="0.25">
      <c r="A25" t="s">
        <v>10</v>
      </c>
      <c r="B25" s="25">
        <v>110685</v>
      </c>
      <c r="C25" t="s">
        <v>199</v>
      </c>
      <c r="D25" t="s">
        <v>264</v>
      </c>
      <c r="E25" t="s">
        <v>111</v>
      </c>
      <c r="F25" s="1">
        <v>2412933</v>
      </c>
      <c r="G25" t="s">
        <v>1</v>
      </c>
    </row>
    <row r="26" spans="1:13" x14ac:dyDescent="0.25">
      <c r="A26" t="s">
        <v>10</v>
      </c>
      <c r="B26" s="25">
        <v>1025000</v>
      </c>
      <c r="C26" t="s">
        <v>197</v>
      </c>
      <c r="D26" t="s">
        <v>268</v>
      </c>
      <c r="E26" t="s">
        <v>321</v>
      </c>
      <c r="F26" s="1">
        <v>4920000</v>
      </c>
      <c r="G26" t="s">
        <v>1</v>
      </c>
      <c r="I26">
        <f>F23/H22</f>
        <v>2331.8527918781724</v>
      </c>
      <c r="K26">
        <f>I23-I26</f>
        <v>13293.147208121827</v>
      </c>
    </row>
    <row r="27" spans="1:13" x14ac:dyDescent="0.25">
      <c r="A27" t="s">
        <v>10</v>
      </c>
      <c r="B27" s="25">
        <v>1500000</v>
      </c>
      <c r="C27" t="s">
        <v>127</v>
      </c>
      <c r="D27" t="s">
        <v>265</v>
      </c>
      <c r="E27" t="s">
        <v>188</v>
      </c>
      <c r="F27" s="1">
        <v>4530000</v>
      </c>
      <c r="G27" t="s">
        <v>1</v>
      </c>
      <c r="M27">
        <f>11475*1.97</f>
        <v>22605.75</v>
      </c>
    </row>
    <row r="28" spans="1:13" x14ac:dyDescent="0.25">
      <c r="A28" t="s">
        <v>10</v>
      </c>
      <c r="B28" s="25">
        <v>3571428</v>
      </c>
      <c r="C28" t="s">
        <v>127</v>
      </c>
      <c r="D28" t="s">
        <v>265</v>
      </c>
      <c r="E28" t="s">
        <v>188</v>
      </c>
      <c r="F28" s="1">
        <v>15392854.679999998</v>
      </c>
      <c r="G28" t="s">
        <v>1</v>
      </c>
    </row>
    <row r="29" spans="1:13" x14ac:dyDescent="0.25">
      <c r="A29" t="s">
        <v>10</v>
      </c>
      <c r="B29" s="25">
        <v>150000</v>
      </c>
      <c r="C29" t="s">
        <v>127</v>
      </c>
      <c r="D29" t="s">
        <v>266</v>
      </c>
      <c r="E29" t="s">
        <v>189</v>
      </c>
      <c r="F29" s="1">
        <v>17550000</v>
      </c>
      <c r="G29" t="s">
        <v>1</v>
      </c>
    </row>
    <row r="30" spans="1:13" x14ac:dyDescent="0.25">
      <c r="A30" t="s">
        <v>10</v>
      </c>
      <c r="B30" s="25">
        <v>50000</v>
      </c>
      <c r="C30" t="s">
        <v>198</v>
      </c>
      <c r="D30" t="s">
        <v>267</v>
      </c>
      <c r="E30" t="s">
        <v>190</v>
      </c>
      <c r="F30" s="1">
        <v>1205000</v>
      </c>
      <c r="G30" t="s">
        <v>1</v>
      </c>
      <c r="H30">
        <f>H22+H23</f>
        <v>2.2639999999999998</v>
      </c>
      <c r="J30">
        <f>11475-10250</f>
        <v>1225</v>
      </c>
    </row>
    <row r="31" spans="1:13" x14ac:dyDescent="0.25">
      <c r="A31" t="s">
        <v>10</v>
      </c>
      <c r="B31" s="25">
        <v>6707317</v>
      </c>
      <c r="C31" t="s">
        <v>364</v>
      </c>
      <c r="D31" t="s">
        <v>365</v>
      </c>
      <c r="E31" t="s">
        <v>366</v>
      </c>
      <c r="F31" s="1">
        <v>14286585.209999999</v>
      </c>
      <c r="G31" t="s">
        <v>1</v>
      </c>
    </row>
    <row r="32" spans="1:13" x14ac:dyDescent="0.25">
      <c r="A32" t="s">
        <v>10</v>
      </c>
      <c r="B32" s="25">
        <v>4650000</v>
      </c>
      <c r="C32" t="s">
        <v>128</v>
      </c>
      <c r="D32" t="s">
        <v>269</v>
      </c>
      <c r="E32" t="s">
        <v>191</v>
      </c>
      <c r="F32" s="1">
        <v>129270000</v>
      </c>
      <c r="G32" t="s">
        <v>1</v>
      </c>
      <c r="M32">
        <f>15625/F23</f>
        <v>3.4013605442176869</v>
      </c>
    </row>
    <row r="33" spans="1:11" x14ac:dyDescent="0.25">
      <c r="A33" t="s">
        <v>10</v>
      </c>
      <c r="B33" s="25">
        <v>1000000</v>
      </c>
      <c r="C33" t="s">
        <v>129</v>
      </c>
      <c r="D33" t="s">
        <v>270</v>
      </c>
      <c r="E33" t="s">
        <v>192</v>
      </c>
      <c r="F33" s="1">
        <v>75240000</v>
      </c>
      <c r="G33" t="s">
        <v>1</v>
      </c>
    </row>
    <row r="34" spans="1:11" x14ac:dyDescent="0.25">
      <c r="A34" t="s">
        <v>10</v>
      </c>
      <c r="B34" s="25">
        <v>32120</v>
      </c>
      <c r="C34" t="s">
        <v>130</v>
      </c>
      <c r="D34" t="s">
        <v>271</v>
      </c>
      <c r="E34" t="s">
        <v>165</v>
      </c>
      <c r="F34" s="1">
        <v>3208788</v>
      </c>
      <c r="G34" t="s">
        <v>1</v>
      </c>
      <c r="J34">
        <f>J30+I22</f>
        <v>11475</v>
      </c>
    </row>
    <row r="35" spans="1:11" x14ac:dyDescent="0.25">
      <c r="A35" t="s">
        <v>10</v>
      </c>
      <c r="B35" s="25">
        <v>500000</v>
      </c>
      <c r="C35" t="s">
        <v>131</v>
      </c>
      <c r="D35" t="s">
        <v>272</v>
      </c>
      <c r="E35" t="s">
        <v>166</v>
      </c>
      <c r="F35" s="1">
        <v>44150000</v>
      </c>
      <c r="G35" t="s">
        <v>1</v>
      </c>
    </row>
    <row r="36" spans="1:11" x14ac:dyDescent="0.25">
      <c r="A36" t="s">
        <v>10</v>
      </c>
      <c r="B36" s="25">
        <v>1000000</v>
      </c>
      <c r="C36" t="s">
        <v>132</v>
      </c>
      <c r="D36" t="s">
        <v>273</v>
      </c>
      <c r="E36" t="s">
        <v>167</v>
      </c>
      <c r="F36" s="1">
        <v>167400000</v>
      </c>
      <c r="G36" t="s">
        <v>1</v>
      </c>
    </row>
    <row r="37" spans="1:11" x14ac:dyDescent="0.25">
      <c r="A37" t="s">
        <v>10</v>
      </c>
      <c r="B37" s="25">
        <v>212019</v>
      </c>
      <c r="C37" t="s">
        <v>133</v>
      </c>
      <c r="D37" t="s">
        <v>274</v>
      </c>
      <c r="E37" t="s">
        <v>168</v>
      </c>
      <c r="F37" s="1">
        <v>10643353.800000001</v>
      </c>
      <c r="G37" t="s">
        <v>1</v>
      </c>
    </row>
    <row r="38" spans="1:11" x14ac:dyDescent="0.25">
      <c r="A38" t="s">
        <v>10</v>
      </c>
      <c r="B38" s="25">
        <v>250000</v>
      </c>
      <c r="C38" t="s">
        <v>196</v>
      </c>
      <c r="D38" t="s">
        <v>275</v>
      </c>
      <c r="E38" t="s">
        <v>169</v>
      </c>
      <c r="F38" s="1">
        <v>23625000</v>
      </c>
      <c r="G38" t="s">
        <v>1</v>
      </c>
    </row>
    <row r="39" spans="1:11" x14ac:dyDescent="0.25">
      <c r="A39" t="s">
        <v>10</v>
      </c>
      <c r="B39" s="25">
        <v>1044280</v>
      </c>
      <c r="C39" t="s">
        <v>134</v>
      </c>
      <c r="D39" t="s">
        <v>276</v>
      </c>
      <c r="E39" t="s">
        <v>170</v>
      </c>
      <c r="F39" s="1">
        <v>8072284.4000000004</v>
      </c>
      <c r="G39" t="s">
        <v>1</v>
      </c>
    </row>
    <row r="40" spans="1:11" x14ac:dyDescent="0.25">
      <c r="A40" t="s">
        <v>10</v>
      </c>
      <c r="B40" s="25">
        <v>40000</v>
      </c>
      <c r="C40" t="s">
        <v>135</v>
      </c>
      <c r="D40" t="s">
        <v>277</v>
      </c>
      <c r="E40" t="s">
        <v>171</v>
      </c>
      <c r="F40" s="1">
        <v>403200</v>
      </c>
      <c r="G40" t="s">
        <v>1</v>
      </c>
    </row>
    <row r="41" spans="1:11" x14ac:dyDescent="0.25">
      <c r="A41" t="s">
        <v>10</v>
      </c>
      <c r="B41" s="25">
        <v>224632</v>
      </c>
      <c r="C41" t="s">
        <v>356</v>
      </c>
      <c r="D41" t="s">
        <v>357</v>
      </c>
      <c r="E41" t="s">
        <v>358</v>
      </c>
      <c r="F41" s="1">
        <v>14106889.6</v>
      </c>
      <c r="G41" t="s">
        <v>1</v>
      </c>
      <c r="H41" t="s">
        <v>372</v>
      </c>
      <c r="J41" t="s">
        <v>373</v>
      </c>
      <c r="K41" t="s">
        <v>371</v>
      </c>
    </row>
    <row r="42" spans="1:11" x14ac:dyDescent="0.25">
      <c r="A42" t="s">
        <v>10</v>
      </c>
      <c r="B42" s="25">
        <v>13700</v>
      </c>
      <c r="C42" t="s">
        <v>136</v>
      </c>
      <c r="D42" t="s">
        <v>278</v>
      </c>
      <c r="E42" t="s">
        <v>172</v>
      </c>
      <c r="F42" s="1">
        <v>1831689.9999999998</v>
      </c>
      <c r="G42" t="s">
        <v>1</v>
      </c>
      <c r="H42">
        <v>10250</v>
      </c>
      <c r="I42" s="34" t="s">
        <v>353</v>
      </c>
      <c r="J42" s="36">
        <v>20192.5</v>
      </c>
    </row>
    <row r="43" spans="1:11" x14ac:dyDescent="0.25">
      <c r="A43" t="s">
        <v>10</v>
      </c>
      <c r="B43" s="25">
        <v>12500</v>
      </c>
      <c r="C43" t="s">
        <v>137</v>
      </c>
      <c r="D43" t="s">
        <v>279</v>
      </c>
      <c r="E43" t="s">
        <v>173</v>
      </c>
      <c r="F43" s="1">
        <v>956250</v>
      </c>
      <c r="G43" t="s">
        <v>1</v>
      </c>
      <c r="H43">
        <v>1225</v>
      </c>
      <c r="I43" s="34" t="s">
        <v>355</v>
      </c>
      <c r="J43" s="36">
        <v>4593.75</v>
      </c>
    </row>
    <row r="44" spans="1:11" x14ac:dyDescent="0.25">
      <c r="A44" t="s">
        <v>10</v>
      </c>
      <c r="B44" s="25">
        <v>542726</v>
      </c>
      <c r="C44" t="s">
        <v>138</v>
      </c>
      <c r="D44" t="s">
        <v>280</v>
      </c>
      <c r="E44" t="s">
        <v>174</v>
      </c>
      <c r="F44" s="1">
        <v>9378305.2800000012</v>
      </c>
      <c r="G44" t="s">
        <v>1</v>
      </c>
    </row>
    <row r="45" spans="1:11" x14ac:dyDescent="0.25">
      <c r="A45" t="s">
        <v>10</v>
      </c>
      <c r="B45" s="25">
        <v>2843668430</v>
      </c>
      <c r="C45" t="s">
        <v>195</v>
      </c>
      <c r="D45" t="s">
        <v>281</v>
      </c>
      <c r="E45" t="s">
        <v>175</v>
      </c>
      <c r="F45" s="1">
        <v>59717037.030000001</v>
      </c>
      <c r="G45" t="s">
        <v>1</v>
      </c>
    </row>
    <row r="46" spans="1:11" x14ac:dyDescent="0.25">
      <c r="A46" t="s">
        <v>10</v>
      </c>
      <c r="B46" s="25">
        <v>2000000</v>
      </c>
      <c r="C46" t="s">
        <v>194</v>
      </c>
      <c r="D46" t="s">
        <v>282</v>
      </c>
      <c r="E46" t="s">
        <v>176</v>
      </c>
      <c r="F46" s="1">
        <v>34070000</v>
      </c>
      <c r="G46" t="s">
        <v>1</v>
      </c>
    </row>
    <row r="47" spans="1:11" x14ac:dyDescent="0.25">
      <c r="A47" t="s">
        <v>10</v>
      </c>
      <c r="B47" s="25">
        <v>11000000</v>
      </c>
      <c r="C47" t="s">
        <v>193</v>
      </c>
      <c r="D47" t="s">
        <v>283</v>
      </c>
      <c r="E47" t="s">
        <v>177</v>
      </c>
      <c r="F47" s="1">
        <v>7121400</v>
      </c>
      <c r="G47" t="s">
        <v>1</v>
      </c>
    </row>
    <row r="48" spans="1:11" x14ac:dyDescent="0.25">
      <c r="A48" t="s">
        <v>10</v>
      </c>
      <c r="B48" s="25">
        <v>490000</v>
      </c>
      <c r="C48" t="s">
        <v>139</v>
      </c>
      <c r="D48" t="s">
        <v>284</v>
      </c>
      <c r="E48" t="s">
        <v>178</v>
      </c>
      <c r="F48" s="1">
        <v>818300</v>
      </c>
      <c r="G48" t="s">
        <v>1</v>
      </c>
    </row>
    <row r="49" spans="1:7" x14ac:dyDescent="0.25">
      <c r="A49" t="s">
        <v>10</v>
      </c>
      <c r="B49" s="25">
        <v>50000</v>
      </c>
      <c r="C49" t="s">
        <v>140</v>
      </c>
      <c r="D49" t="s">
        <v>285</v>
      </c>
      <c r="E49" t="s">
        <v>179</v>
      </c>
      <c r="F49" s="1">
        <v>5640000</v>
      </c>
      <c r="G49" t="s">
        <v>1</v>
      </c>
    </row>
    <row r="50" spans="1:7" x14ac:dyDescent="0.25">
      <c r="A50" t="s">
        <v>10</v>
      </c>
      <c r="B50" s="25">
        <v>100000</v>
      </c>
      <c r="C50" t="s">
        <v>141</v>
      </c>
      <c r="D50" t="s">
        <v>286</v>
      </c>
      <c r="E50" t="s">
        <v>180</v>
      </c>
      <c r="F50" s="1">
        <v>919999.99999999988</v>
      </c>
      <c r="G50" t="s">
        <v>1</v>
      </c>
    </row>
    <row r="51" spans="1:7" x14ac:dyDescent="0.25">
      <c r="A51" t="s">
        <v>10</v>
      </c>
      <c r="B51" s="24">
        <v>10000</v>
      </c>
      <c r="C51" t="s">
        <v>142</v>
      </c>
      <c r="D51" t="s">
        <v>287</v>
      </c>
      <c r="E51" t="s">
        <v>181</v>
      </c>
      <c r="F51" s="1">
        <v>363500</v>
      </c>
      <c r="G51" t="s">
        <v>1</v>
      </c>
    </row>
    <row r="52" spans="1:7" x14ac:dyDescent="0.25">
      <c r="A52" t="s">
        <v>10</v>
      </c>
      <c r="B52" s="24">
        <v>420000</v>
      </c>
      <c r="C52" t="s">
        <v>322</v>
      </c>
      <c r="D52" t="s">
        <v>323</v>
      </c>
      <c r="E52" t="s">
        <v>324</v>
      </c>
      <c r="F52" s="1">
        <v>16766400.000000002</v>
      </c>
      <c r="G52" t="s">
        <v>1</v>
      </c>
    </row>
    <row r="53" spans="1:7" x14ac:dyDescent="0.25">
      <c r="A53" t="s">
        <v>10</v>
      </c>
      <c r="B53" s="24">
        <v>4000000</v>
      </c>
      <c r="C53" t="s">
        <v>143</v>
      </c>
      <c r="D53" t="s">
        <v>288</v>
      </c>
      <c r="E53" t="s">
        <v>182</v>
      </c>
      <c r="F53" s="1">
        <v>178680000</v>
      </c>
      <c r="G53" t="s">
        <v>1</v>
      </c>
    </row>
    <row r="54" spans="1:7" x14ac:dyDescent="0.25">
      <c r="A54" t="s">
        <v>10</v>
      </c>
      <c r="B54" s="24">
        <v>4000000</v>
      </c>
      <c r="C54" t="s">
        <v>143</v>
      </c>
      <c r="D54" t="s">
        <v>289</v>
      </c>
      <c r="E54" t="s">
        <v>183</v>
      </c>
      <c r="F54" s="1">
        <v>169280000</v>
      </c>
      <c r="G54" t="s">
        <v>1</v>
      </c>
    </row>
    <row r="55" spans="1:7" x14ac:dyDescent="0.25">
      <c r="A55" t="s">
        <v>10</v>
      </c>
      <c r="B55" s="24">
        <v>100000</v>
      </c>
      <c r="C55" t="s">
        <v>144</v>
      </c>
      <c r="D55" t="s">
        <v>290</v>
      </c>
      <c r="E55" t="s">
        <v>184</v>
      </c>
      <c r="F55" s="1">
        <v>16050000</v>
      </c>
      <c r="G55" t="s">
        <v>1</v>
      </c>
    </row>
    <row r="56" spans="1:7" x14ac:dyDescent="0.25">
      <c r="A56" t="s">
        <v>10</v>
      </c>
      <c r="B56" s="24">
        <v>14500000</v>
      </c>
      <c r="C56" t="s">
        <v>325</v>
      </c>
      <c r="D56" t="s">
        <v>326</v>
      </c>
      <c r="E56" t="s">
        <v>327</v>
      </c>
      <c r="F56" s="1">
        <v>64814999.999999993</v>
      </c>
      <c r="G56" t="s">
        <v>1</v>
      </c>
    </row>
    <row r="57" spans="1:7" x14ac:dyDescent="0.25">
      <c r="A57" t="s">
        <v>10</v>
      </c>
      <c r="B57" s="24">
        <v>300000</v>
      </c>
      <c r="C57" t="s">
        <v>145</v>
      </c>
      <c r="D57" t="s">
        <v>291</v>
      </c>
      <c r="E57" t="s">
        <v>185</v>
      </c>
      <c r="F57" s="1">
        <v>11754000</v>
      </c>
      <c r="G57" t="s">
        <v>1</v>
      </c>
    </row>
    <row r="58" spans="1:7" x14ac:dyDescent="0.25">
      <c r="A58" t="s">
        <v>10</v>
      </c>
      <c r="B58" s="24">
        <v>60000</v>
      </c>
      <c r="C58" t="s">
        <v>146</v>
      </c>
      <c r="D58" t="s">
        <v>292</v>
      </c>
      <c r="E58" t="s">
        <v>186</v>
      </c>
      <c r="F58" s="1">
        <v>3810000</v>
      </c>
      <c r="G58" t="s">
        <v>1</v>
      </c>
    </row>
    <row r="59" spans="1:7" x14ac:dyDescent="0.25">
      <c r="A59" t="s">
        <v>10</v>
      </c>
      <c r="B59" s="24">
        <v>275000</v>
      </c>
      <c r="C59" t="s">
        <v>328</v>
      </c>
      <c r="D59" t="s">
        <v>329</v>
      </c>
      <c r="E59" t="s">
        <v>330</v>
      </c>
      <c r="F59" s="1">
        <v>6616500</v>
      </c>
      <c r="G59" t="s">
        <v>1</v>
      </c>
    </row>
    <row r="60" spans="1:7" x14ac:dyDescent="0.25">
      <c r="A60" t="s">
        <v>10</v>
      </c>
      <c r="B60" s="24">
        <v>75373</v>
      </c>
      <c r="C60" t="s">
        <v>147</v>
      </c>
      <c r="D60" t="s">
        <v>293</v>
      </c>
      <c r="E60" t="s">
        <v>187</v>
      </c>
      <c r="F60" s="1">
        <v>4522380</v>
      </c>
      <c r="G60" t="s">
        <v>1</v>
      </c>
    </row>
    <row r="61" spans="1:7" x14ac:dyDescent="0.25">
      <c r="A61" t="s">
        <v>10</v>
      </c>
      <c r="B61" s="24">
        <v>22387</v>
      </c>
      <c r="C61" t="s">
        <v>359</v>
      </c>
      <c r="D61" t="s">
        <v>360</v>
      </c>
      <c r="E61" t="s">
        <v>361</v>
      </c>
      <c r="F61" s="1">
        <v>85518.34</v>
      </c>
      <c r="G61" t="s">
        <v>1</v>
      </c>
    </row>
    <row r="63" spans="1:7" x14ac:dyDescent="0.25">
      <c r="F63" s="5">
        <f>SUM(F2:F61)</f>
        <v>2545805356.5240002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3DFC-2CA2-49BC-876A-BD97CB74C800}">
  <sheetPr>
    <tabColor rgb="FF92D050"/>
  </sheetPr>
  <dimension ref="B1:T37"/>
  <sheetViews>
    <sheetView workbookViewId="0">
      <selection activeCell="E21" sqref="E21"/>
    </sheetView>
  </sheetViews>
  <sheetFormatPr defaultRowHeight="15" x14ac:dyDescent="0.25"/>
  <cols>
    <col min="2" max="2" width="3.5703125" bestFit="1" customWidth="1"/>
    <col min="3" max="3" width="18.42578125" customWidth="1"/>
    <col min="4" max="5" width="12.85546875" bestFit="1" customWidth="1"/>
    <col min="6" max="6" width="12.42578125" bestFit="1" customWidth="1"/>
    <col min="7" max="7" width="12.140625" bestFit="1" customWidth="1"/>
    <col min="9" max="9" width="12.140625" hidden="1" customWidth="1"/>
    <col min="10" max="10" width="14.5703125" hidden="1" customWidth="1"/>
    <col min="11" max="11" width="12.42578125" hidden="1" customWidth="1"/>
    <col min="12" max="12" width="10.42578125" hidden="1" customWidth="1"/>
    <col min="13" max="13" width="10.5703125" hidden="1" customWidth="1"/>
    <col min="14" max="15" width="0" hidden="1" customWidth="1"/>
    <col min="20" max="20" width="11.42578125" bestFit="1" customWidth="1"/>
  </cols>
  <sheetData>
    <row r="1" spans="2:13" x14ac:dyDescent="0.25">
      <c r="C1" t="s">
        <v>241</v>
      </c>
    </row>
    <row r="2" spans="2:13" x14ac:dyDescent="0.25">
      <c r="B2" s="12" t="s">
        <v>216</v>
      </c>
      <c r="C2" s="12" t="s">
        <v>217</v>
      </c>
      <c r="D2" s="12" t="s">
        <v>218</v>
      </c>
      <c r="E2" s="12" t="s">
        <v>219</v>
      </c>
      <c r="F2" s="12" t="s">
        <v>220</v>
      </c>
      <c r="I2" s="12" t="s">
        <v>216</v>
      </c>
      <c r="J2" s="12" t="s">
        <v>217</v>
      </c>
      <c r="K2" s="12" t="s">
        <v>218</v>
      </c>
      <c r="L2" s="12" t="s">
        <v>219</v>
      </c>
      <c r="M2" s="12" t="s">
        <v>220</v>
      </c>
    </row>
    <row r="3" spans="2:13" ht="12" customHeight="1" x14ac:dyDescent="0.25">
      <c r="B3" s="8">
        <v>1</v>
      </c>
      <c r="C3" s="8" t="s">
        <v>221</v>
      </c>
      <c r="D3" s="8">
        <v>5996736.7481874004</v>
      </c>
      <c r="E3" s="8">
        <v>0</v>
      </c>
      <c r="F3" s="8">
        <v>5996736.7481874004</v>
      </c>
      <c r="I3" s="8">
        <v>1</v>
      </c>
      <c r="J3" s="8" t="s">
        <v>221</v>
      </c>
      <c r="K3" s="8">
        <f>'Utlåning NOK'!C2+'NPL NOK'!C2</f>
        <v>0</v>
      </c>
      <c r="L3" s="8">
        <f>'Inlåning NOK'!C2</f>
        <v>0</v>
      </c>
      <c r="M3" s="8">
        <f>K3+L3</f>
        <v>0</v>
      </c>
    </row>
    <row r="4" spans="2:13" ht="12" customHeight="1" x14ac:dyDescent="0.25">
      <c r="B4" s="8">
        <v>2</v>
      </c>
      <c r="C4" s="8" t="s">
        <v>222</v>
      </c>
      <c r="D4" s="8">
        <v>10686610.493200487</v>
      </c>
      <c r="E4" s="8">
        <v>-23003737.938579999</v>
      </c>
      <c r="F4" s="8">
        <v>-12317127.445379512</v>
      </c>
      <c r="I4" s="8">
        <v>2</v>
      </c>
      <c r="J4" s="8" t="s">
        <v>222</v>
      </c>
      <c r="K4" s="8">
        <f>'Utlåning NOK'!C4+'Utlåning NOK'!C12+'NPL NOK'!C3</f>
        <v>169260.55918087074</v>
      </c>
      <c r="L4" s="8">
        <f>SUM('Inlåning NOK'!C3:C4)</f>
        <v>-3154981.7508927998</v>
      </c>
      <c r="M4" s="8">
        <f t="shared" ref="M4:M19" si="0">K4+L4</f>
        <v>-2985721.1917119292</v>
      </c>
    </row>
    <row r="5" spans="2:13" ht="12" customHeight="1" x14ac:dyDescent="0.25">
      <c r="B5" s="8">
        <v>3</v>
      </c>
      <c r="C5" s="8" t="s">
        <v>223</v>
      </c>
      <c r="D5" s="8">
        <v>7144677.5002786694</v>
      </c>
      <c r="E5" s="8">
        <v>-3264208.67765</v>
      </c>
      <c r="F5" s="8">
        <v>3880468.8226286694</v>
      </c>
      <c r="I5" s="8">
        <v>3</v>
      </c>
      <c r="J5" s="8" t="s">
        <v>223</v>
      </c>
      <c r="K5" s="8" t="e">
        <f>'Utlåning NOK'!C5+'Utlåning NOK'!C11+'Utlåning NOK'!#REF!+'Utlåning NOK'!#REF!+'NPL NOK'!C11</f>
        <v>#REF!</v>
      </c>
      <c r="L5" s="8">
        <f>SUM('Inlåning NOK'!C5:C7)</f>
        <v>0</v>
      </c>
      <c r="M5" s="8" t="e">
        <f t="shared" si="0"/>
        <v>#REF!</v>
      </c>
    </row>
    <row r="6" spans="2:13" ht="12" customHeight="1" x14ac:dyDescent="0.25">
      <c r="B6" s="8">
        <v>4</v>
      </c>
      <c r="C6" s="8" t="s">
        <v>224</v>
      </c>
      <c r="D6" s="8">
        <v>379004.75531195098</v>
      </c>
      <c r="E6" s="8">
        <v>-410932.08899999998</v>
      </c>
      <c r="F6" s="8">
        <v>177598.89031195099</v>
      </c>
      <c r="I6" s="8">
        <v>4</v>
      </c>
      <c r="J6" s="8" t="s">
        <v>224</v>
      </c>
      <c r="K6" s="8">
        <f>'Utlåning NOK'!C18+'Utlåning NOK'!C19+'NPL NOK'!C16</f>
        <v>62408.19842563336</v>
      </c>
      <c r="L6" s="8">
        <f>SUM('Inlåning NOK'!C8:C9)</f>
        <v>0</v>
      </c>
      <c r="M6" s="8">
        <f t="shared" si="0"/>
        <v>62408.19842563336</v>
      </c>
    </row>
    <row r="7" spans="2:13" ht="12" customHeight="1" x14ac:dyDescent="0.25">
      <c r="B7" s="8">
        <v>5</v>
      </c>
      <c r="C7" s="8" t="s">
        <v>225</v>
      </c>
      <c r="D7" s="8">
        <v>519356.652369774</v>
      </c>
      <c r="E7" s="8">
        <v>-364520.11</v>
      </c>
      <c r="F7" s="8">
        <v>154836.54236977402</v>
      </c>
      <c r="I7" s="8">
        <v>5</v>
      </c>
      <c r="J7" s="8" t="s">
        <v>225</v>
      </c>
      <c r="K7" s="8">
        <f>'Utlåning NOK'!C23+'Utlåning NOK'!C24+'NPL NOK'!C20</f>
        <v>61269.599060640408</v>
      </c>
      <c r="L7" s="8">
        <f>SUM('Inlåning NOK'!C10:C11)</f>
        <v>0</v>
      </c>
      <c r="M7" s="8">
        <f t="shared" si="0"/>
        <v>61269.599060640408</v>
      </c>
    </row>
    <row r="8" spans="2:13" ht="12" customHeight="1" x14ac:dyDescent="0.25">
      <c r="B8" s="8">
        <v>6</v>
      </c>
      <c r="C8" s="8" t="s">
        <v>226</v>
      </c>
      <c r="D8" s="8">
        <v>374500.58615299209</v>
      </c>
      <c r="E8" s="8">
        <v>-292525.77799999999</v>
      </c>
      <c r="F8" s="8">
        <v>171559.8901529921</v>
      </c>
      <c r="I8" s="8">
        <v>6</v>
      </c>
      <c r="J8" s="8" t="s">
        <v>226</v>
      </c>
      <c r="K8" s="8">
        <f>'Utlåning NOK'!C27+'Utlåning NOK'!C28+'NPL NOK'!C23</f>
        <v>60159.827513014585</v>
      </c>
      <c r="L8" s="8">
        <f>SUM('Inlåning NOK'!C12:C13)</f>
        <v>0</v>
      </c>
      <c r="M8" s="8">
        <f t="shared" si="0"/>
        <v>60159.827513014585</v>
      </c>
    </row>
    <row r="9" spans="2:13" ht="12" customHeight="1" x14ac:dyDescent="0.25">
      <c r="B9" s="8">
        <v>7</v>
      </c>
      <c r="C9" s="8" t="s">
        <v>227</v>
      </c>
      <c r="D9" s="8">
        <v>516915.10784109071</v>
      </c>
      <c r="E9" s="8">
        <v>-425226.20299999998</v>
      </c>
      <c r="F9" s="8">
        <v>91688.904841090727</v>
      </c>
      <c r="I9" s="8">
        <v>7</v>
      </c>
      <c r="J9" s="8" t="s">
        <v>227</v>
      </c>
      <c r="K9" s="8">
        <f>'Utlåning NOK'!C31+'Utlåning NOK'!C32+'NPL NOK'!C26</f>
        <v>94244.054004481339</v>
      </c>
      <c r="L9" s="8">
        <f>SUM('Inlåning NOK'!C14:C15)</f>
        <v>0</v>
      </c>
      <c r="M9" s="8">
        <f t="shared" si="0"/>
        <v>94244.054004481339</v>
      </c>
    </row>
    <row r="10" spans="2:13" ht="12" customHeight="1" x14ac:dyDescent="0.25">
      <c r="B10" s="8">
        <v>8</v>
      </c>
      <c r="C10" s="8" t="s">
        <v>228</v>
      </c>
      <c r="D10" s="8">
        <v>485656.83543649223</v>
      </c>
      <c r="E10" s="8">
        <v>-323438.071</v>
      </c>
      <c r="F10" s="8">
        <v>162218.76443649223</v>
      </c>
      <c r="I10" s="8">
        <v>8</v>
      </c>
      <c r="J10" s="8" t="s">
        <v>228</v>
      </c>
      <c r="K10" s="8">
        <f>'Utlåning NOK'!C34+'Utlåning NOK'!C35+'NPL NOK'!C28</f>
        <v>89476.918611699366</v>
      </c>
      <c r="L10" s="8">
        <f>SUM('Inlåning NOK'!C16:C17)</f>
        <v>0</v>
      </c>
      <c r="M10" s="8">
        <f t="shared" si="0"/>
        <v>89476.918611699366</v>
      </c>
    </row>
    <row r="11" spans="2:13" ht="12" customHeight="1" x14ac:dyDescent="0.25">
      <c r="B11" s="8">
        <v>9</v>
      </c>
      <c r="C11" s="8" t="s">
        <v>229</v>
      </c>
      <c r="D11" s="8">
        <v>392675.0029845229</v>
      </c>
      <c r="E11" s="8">
        <v>-158240.761</v>
      </c>
      <c r="F11" s="8">
        <v>234434.2419845229</v>
      </c>
      <c r="I11" s="8">
        <v>9</v>
      </c>
      <c r="J11" s="8" t="s">
        <v>229</v>
      </c>
      <c r="K11" s="8">
        <f>'Utlåning NOK'!C37+'NPL NOK'!C30</f>
        <v>141795.07809583613</v>
      </c>
      <c r="L11" s="8">
        <f>SUM('Inlåning NOK'!C18:C19)</f>
        <v>0</v>
      </c>
      <c r="M11" s="8">
        <f t="shared" si="0"/>
        <v>141795.07809583613</v>
      </c>
    </row>
    <row r="12" spans="2:13" ht="12" customHeight="1" x14ac:dyDescent="0.25">
      <c r="B12" s="8">
        <v>10</v>
      </c>
      <c r="C12" s="8" t="s">
        <v>230</v>
      </c>
      <c r="D12" s="8">
        <v>227323.94872497945</v>
      </c>
      <c r="E12" s="8">
        <v>0</v>
      </c>
      <c r="F12" s="8">
        <v>230463.54072497945</v>
      </c>
      <c r="I12" s="8">
        <v>10</v>
      </c>
      <c r="J12" s="8" t="s">
        <v>230</v>
      </c>
      <c r="K12" s="8">
        <f>'Utlåning NOK'!C38+'NPL NOK'!C31</f>
        <v>109862.53233032551</v>
      </c>
      <c r="L12" s="8">
        <f>SUM('Inlåning NOK'!C20:C21)</f>
        <v>0</v>
      </c>
      <c r="M12" s="8">
        <f t="shared" si="0"/>
        <v>109862.53233032551</v>
      </c>
    </row>
    <row r="13" spans="2:13" ht="12" customHeight="1" x14ac:dyDescent="0.25">
      <c r="B13" s="8">
        <v>11</v>
      </c>
      <c r="C13" s="8" t="s">
        <v>231</v>
      </c>
      <c r="D13" s="8">
        <v>154686.72734897744</v>
      </c>
      <c r="E13" s="8">
        <v>0</v>
      </c>
      <c r="F13" s="8">
        <v>154686.72734897744</v>
      </c>
      <c r="I13" s="8">
        <v>11</v>
      </c>
      <c r="J13" s="8" t="s">
        <v>231</v>
      </c>
      <c r="K13" s="8">
        <f>'Utlåning NOK'!C39+'NPL NOK'!C32</f>
        <v>82926.833014257209</v>
      </c>
      <c r="L13" s="8">
        <f>SUM('Inlåning NOK'!C22:C23)</f>
        <v>0</v>
      </c>
      <c r="M13" s="8">
        <f t="shared" si="0"/>
        <v>82926.833014257209</v>
      </c>
    </row>
    <row r="14" spans="2:13" ht="12" customHeight="1" x14ac:dyDescent="0.25">
      <c r="B14" s="8">
        <v>12</v>
      </c>
      <c r="C14" s="8" t="s">
        <v>232</v>
      </c>
      <c r="D14" s="8">
        <v>115776.43198944052</v>
      </c>
      <c r="E14" s="8">
        <v>0</v>
      </c>
      <c r="F14" s="8">
        <v>115776.43198944052</v>
      </c>
      <c r="I14" s="8">
        <v>12</v>
      </c>
      <c r="J14" s="8" t="s">
        <v>232</v>
      </c>
      <c r="K14" s="8">
        <f>'NPL NOK'!C33</f>
        <v>60377.813747318185</v>
      </c>
      <c r="L14" s="8">
        <f>SUM('Inlåning NOK'!C24:C25)</f>
        <v>0</v>
      </c>
      <c r="M14" s="8">
        <f t="shared" si="0"/>
        <v>60377.813747318185</v>
      </c>
    </row>
    <row r="15" spans="2:13" ht="12" customHeight="1" x14ac:dyDescent="0.25">
      <c r="B15" s="8">
        <v>13</v>
      </c>
      <c r="C15" s="8" t="s">
        <v>233</v>
      </c>
      <c r="D15" s="8">
        <v>85528.353363513088</v>
      </c>
      <c r="E15" s="8">
        <v>0</v>
      </c>
      <c r="F15" s="8">
        <v>85528.353363513088</v>
      </c>
      <c r="I15" s="8">
        <v>13</v>
      </c>
      <c r="J15" s="8" t="s">
        <v>233</v>
      </c>
      <c r="K15" s="8">
        <f>'NPL NOK'!C34</f>
        <v>43419.297825275295</v>
      </c>
      <c r="L15" s="8">
        <f>SUM('Inlåning NOK'!C26:C27)</f>
        <v>0</v>
      </c>
      <c r="M15" s="8">
        <f t="shared" si="0"/>
        <v>43419.297825275295</v>
      </c>
    </row>
    <row r="16" spans="2:13" ht="12" customHeight="1" x14ac:dyDescent="0.25">
      <c r="B16" s="8">
        <v>14</v>
      </c>
      <c r="C16" s="8" t="s">
        <v>234</v>
      </c>
      <c r="D16" s="8">
        <v>54530.723488491727</v>
      </c>
      <c r="E16" s="8">
        <v>0</v>
      </c>
      <c r="F16" s="8">
        <v>54530.723488491727</v>
      </c>
      <c r="I16" s="8">
        <v>14</v>
      </c>
      <c r="J16" s="8" t="s">
        <v>234</v>
      </c>
      <c r="K16" s="8">
        <f>'NPL NOK'!C35</f>
        <v>20249.112462327714</v>
      </c>
      <c r="L16" s="8">
        <f>SUM('Inlåning NOK'!C28:C29)</f>
        <v>0</v>
      </c>
      <c r="M16" s="8">
        <f t="shared" si="0"/>
        <v>20249.112462327714</v>
      </c>
    </row>
    <row r="17" spans="2:20" ht="12" customHeight="1" x14ac:dyDescent="0.25">
      <c r="B17" s="8">
        <v>15</v>
      </c>
      <c r="C17" s="8" t="s">
        <v>235</v>
      </c>
      <c r="D17" s="8">
        <v>35286.720207268147</v>
      </c>
      <c r="E17" s="8">
        <v>0</v>
      </c>
      <c r="F17" s="8">
        <v>35286.720207268147</v>
      </c>
      <c r="I17" s="8">
        <v>15</v>
      </c>
      <c r="J17" s="8" t="s">
        <v>235</v>
      </c>
      <c r="K17" s="8">
        <f>'NPL NOK'!C36</f>
        <v>5702.4574619033747</v>
      </c>
      <c r="L17" s="8">
        <f>SUM('Inlåning NOK'!C29:C30)</f>
        <v>0</v>
      </c>
      <c r="M17" s="8">
        <f t="shared" si="0"/>
        <v>5702.4574619033747</v>
      </c>
    </row>
    <row r="18" spans="2:20" ht="12" customHeight="1" x14ac:dyDescent="0.25">
      <c r="B18" s="8">
        <v>16</v>
      </c>
      <c r="C18" s="8" t="s">
        <v>236</v>
      </c>
      <c r="D18" s="8">
        <v>18505.573686026717</v>
      </c>
      <c r="E18" s="8">
        <v>0</v>
      </c>
      <c r="F18" s="8">
        <v>20155.046686026719</v>
      </c>
      <c r="I18" s="8">
        <v>16</v>
      </c>
      <c r="J18" s="8" t="s">
        <v>236</v>
      </c>
      <c r="K18" s="8">
        <f>'NPL NOK'!C37</f>
        <v>4580.8780079644002</v>
      </c>
      <c r="L18" s="8">
        <f>SUM('Inlåning NOK'!C30:C31)</f>
        <v>0</v>
      </c>
      <c r="M18" s="8">
        <f t="shared" si="0"/>
        <v>4580.8780079644002</v>
      </c>
    </row>
    <row r="19" spans="2:20" ht="12" customHeight="1" x14ac:dyDescent="0.25">
      <c r="B19" s="8">
        <v>17</v>
      </c>
      <c r="C19" s="8" t="s">
        <v>237</v>
      </c>
      <c r="D19" s="8">
        <v>4789.0644820772968</v>
      </c>
      <c r="E19" s="8">
        <v>0</v>
      </c>
      <c r="F19" s="8">
        <v>0</v>
      </c>
      <c r="I19" s="8">
        <v>17</v>
      </c>
      <c r="J19" s="8" t="s">
        <v>237</v>
      </c>
      <c r="K19" s="8">
        <f>'NPL NOK'!C38</f>
        <v>0</v>
      </c>
      <c r="L19" s="8">
        <f>SUM('Inlåning NOK'!C31:C32)</f>
        <v>-3154981.7508927998</v>
      </c>
      <c r="M19" s="8">
        <f t="shared" si="0"/>
        <v>-3154981.7508927998</v>
      </c>
    </row>
    <row r="20" spans="2:20" ht="12" customHeight="1" x14ac:dyDescent="0.25">
      <c r="B20" s="8"/>
      <c r="C20" s="9" t="s">
        <v>238</v>
      </c>
      <c r="D20" s="8"/>
      <c r="E20" s="10" t="s">
        <v>239</v>
      </c>
      <c r="F20" s="8" t="s">
        <v>239</v>
      </c>
      <c r="I20" s="8"/>
      <c r="J20" s="9" t="s">
        <v>238</v>
      </c>
      <c r="K20" s="8"/>
      <c r="L20" s="10" t="s">
        <v>239</v>
      </c>
      <c r="M20" s="8" t="s">
        <v>239</v>
      </c>
    </row>
    <row r="21" spans="2:20" x14ac:dyDescent="0.25">
      <c r="B21" s="11"/>
      <c r="C21" s="11" t="s">
        <v>240</v>
      </c>
      <c r="D21" s="11">
        <f>SUM(D3:D20)</f>
        <v>27192561.225054149</v>
      </c>
      <c r="E21" s="11">
        <f>SUM(E3:E20)</f>
        <v>-28242829.628230002</v>
      </c>
      <c r="F21" s="11">
        <f>SUM(F3:F20)</f>
        <v>-751157.09665792238</v>
      </c>
      <c r="I21" s="11"/>
      <c r="J21" s="11" t="s">
        <v>240</v>
      </c>
      <c r="K21" s="11" t="e">
        <f>SUM(K3:K20)</f>
        <v>#REF!</v>
      </c>
      <c r="L21" s="11">
        <f>SUM(L3:L20)</f>
        <v>-6309963.5017855996</v>
      </c>
      <c r="M21" s="11" t="e">
        <f>SUM(M3:M20)</f>
        <v>#REF!</v>
      </c>
    </row>
    <row r="22" spans="2:20" x14ac:dyDescent="0.25">
      <c r="J22" s="13" t="s">
        <v>242</v>
      </c>
      <c r="K22" s="1" t="e">
        <f>K21+Likviditetsportfölj!I47</f>
        <v>#REF!</v>
      </c>
      <c r="S22" s="14"/>
    </row>
    <row r="23" spans="2:20" x14ac:dyDescent="0.25">
      <c r="K23" s="1"/>
    </row>
    <row r="25" spans="2:20" x14ac:dyDescent="0.25">
      <c r="C25" s="1" t="s">
        <v>303</v>
      </c>
      <c r="D25" s="1">
        <f>'Inlåning SEK'!C34+'Inlåning EUR'!C33+'Inlåning NOK'!C32</f>
        <v>-28242829.628229998</v>
      </c>
      <c r="J25" t="s">
        <v>243</v>
      </c>
      <c r="K25" s="14" t="e">
        <f>K21-D21</f>
        <v>#REF!</v>
      </c>
    </row>
    <row r="26" spans="2:20" x14ac:dyDescent="0.25">
      <c r="C26" t="s">
        <v>304</v>
      </c>
      <c r="D26" s="1">
        <f>'Utlåning SEK'!C43+'Utlåning EUR'!C44+'Utlåning NOK'!C44</f>
        <v>24057103.98380594</v>
      </c>
      <c r="F26" s="1">
        <f>SUM(D26:D27)</f>
        <v>26077377.125512902</v>
      </c>
      <c r="J26" t="s">
        <v>244</v>
      </c>
      <c r="K26" s="1" t="e">
        <f>K22-D21</f>
        <v>#REF!</v>
      </c>
    </row>
    <row r="27" spans="2:20" x14ac:dyDescent="0.25">
      <c r="C27" t="s">
        <v>305</v>
      </c>
      <c r="D27" s="1">
        <f>'NPL SEK'!C40+'NPL EUR'!C40+'NPL NOK'!C40</f>
        <v>2020273.1417069612</v>
      </c>
      <c r="F27" s="1">
        <v>22124704.833000001</v>
      </c>
      <c r="H27" s="1"/>
    </row>
    <row r="28" spans="2:20" x14ac:dyDescent="0.25">
      <c r="D28" s="1"/>
      <c r="F28" s="1">
        <f>F26-F27</f>
        <v>3952672.2925129011</v>
      </c>
      <c r="K28" s="1" t="e">
        <f>K26</f>
        <v>#REF!</v>
      </c>
      <c r="L28" t="s">
        <v>245</v>
      </c>
    </row>
    <row r="29" spans="2:20" x14ac:dyDescent="0.25">
      <c r="D29" t="s">
        <v>306</v>
      </c>
      <c r="E29" t="s">
        <v>307</v>
      </c>
      <c r="F29" s="1"/>
    </row>
    <row r="30" spans="2:20" x14ac:dyDescent="0.25">
      <c r="D30" s="1">
        <f>D26+D27</f>
        <v>26077377.125512902</v>
      </c>
      <c r="E30" s="1">
        <f>D25</f>
        <v>-28242829.628229998</v>
      </c>
      <c r="G30" s="1"/>
      <c r="I30" s="1"/>
      <c r="T30" s="1"/>
    </row>
    <row r="31" spans="2:20" x14ac:dyDescent="0.25">
      <c r="C31" t="s">
        <v>308</v>
      </c>
      <c r="D31" s="1">
        <f>D30+Likviditetsportfölj!I42</f>
        <v>27513738.910291102</v>
      </c>
      <c r="G31" s="1"/>
      <c r="I31" s="1"/>
      <c r="K31" s="1"/>
    </row>
    <row r="32" spans="2:20" x14ac:dyDescent="0.25">
      <c r="C32" t="s">
        <v>337</v>
      </c>
      <c r="D32" s="1">
        <f>Likviditetsportfölj!I48</f>
        <v>166.3430000001099</v>
      </c>
      <c r="G32" s="1"/>
      <c r="I32" s="1"/>
      <c r="K32" s="1"/>
    </row>
    <row r="33" spans="3:11" x14ac:dyDescent="0.25">
      <c r="K33" s="1"/>
    </row>
    <row r="34" spans="3:11" x14ac:dyDescent="0.25">
      <c r="C34" s="1" t="s">
        <v>309</v>
      </c>
      <c r="D34" s="1">
        <f>D31-D21+D32</f>
        <v>321344.02823695331</v>
      </c>
      <c r="E34" s="1">
        <f>E21-E30</f>
        <v>0</v>
      </c>
    </row>
    <row r="35" spans="3:11" x14ac:dyDescent="0.25">
      <c r="C35" t="s">
        <v>310</v>
      </c>
      <c r="D35" s="1">
        <v>321344.028236944</v>
      </c>
      <c r="K35" s="1"/>
    </row>
    <row r="37" spans="3:11" x14ac:dyDescent="0.25">
      <c r="D37" s="27">
        <f>D34-D35</f>
        <v>9.3132257461547852E-9</v>
      </c>
    </row>
  </sheetData>
  <pageMargins left="0.7" right="0.7" top="0.75" bottom="0.75" header="0.3" footer="0.3"/>
  <ignoredErrors>
    <ignoredError sqref="L4:L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6019-CDF0-4B37-80C0-0B0E4C9811DE}">
  <sheetPr>
    <tabColor rgb="FF92D050"/>
  </sheetPr>
  <dimension ref="A1:P43"/>
  <sheetViews>
    <sheetView workbookViewId="0">
      <selection activeCell="A4" sqref="A4"/>
    </sheetView>
  </sheetViews>
  <sheetFormatPr defaultColWidth="9.140625" defaultRowHeight="15" x14ac:dyDescent="0.25"/>
  <cols>
    <col min="1" max="1" width="18.28515625" style="1" bestFit="1" customWidth="1"/>
    <col min="2" max="2" width="19.85546875" style="1" bestFit="1" customWidth="1"/>
    <col min="3" max="3" width="12.42578125" style="1" bestFit="1" customWidth="1"/>
    <col min="4" max="4" width="8.42578125" style="1" bestFit="1" customWidth="1"/>
    <col min="5" max="5" width="16.42578125" style="1" bestFit="1" customWidth="1"/>
    <col min="6" max="6" width="15" style="1" bestFit="1" customWidth="1"/>
    <col min="7" max="8" width="9.140625" style="1"/>
    <col min="9" max="9" width="12.5703125" style="1" bestFit="1" customWidth="1"/>
    <col min="10" max="14" width="12.42578125" style="1" bestFit="1" customWidth="1"/>
    <col min="15" max="16" width="12.140625" style="1" bestFit="1" customWidth="1"/>
    <col min="17" max="16384" width="9.140625" style="1"/>
  </cols>
  <sheetData>
    <row r="1" spans="1:16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s="1" t="s">
        <v>296</v>
      </c>
    </row>
    <row r="2" spans="1:16" x14ac:dyDescent="0.25">
      <c r="A2" s="1" t="s">
        <v>11</v>
      </c>
      <c r="B2" s="1" t="s">
        <v>12</v>
      </c>
      <c r="C2" s="1">
        <v>3359000.82595</v>
      </c>
      <c r="D2" s="1">
        <v>0</v>
      </c>
      <c r="E2" s="29">
        <v>0</v>
      </c>
      <c r="F2" s="1" t="s">
        <v>301</v>
      </c>
      <c r="I2" s="33" t="s">
        <v>339</v>
      </c>
      <c r="J2" s="33" t="s">
        <v>340</v>
      </c>
      <c r="K2" s="33" t="s">
        <v>341</v>
      </c>
      <c r="L2" s="33" t="s">
        <v>342</v>
      </c>
      <c r="M2" s="33" t="s">
        <v>343</v>
      </c>
      <c r="N2" s="33" t="s">
        <v>344</v>
      </c>
    </row>
    <row r="3" spans="1:16" x14ac:dyDescent="0.25">
      <c r="A3" s="1" t="s">
        <v>370</v>
      </c>
      <c r="B3" s="1" t="s">
        <v>12</v>
      </c>
      <c r="C3" s="1">
        <v>2505026.8841800001</v>
      </c>
      <c r="D3" s="1">
        <v>0</v>
      </c>
      <c r="E3" s="29">
        <v>0</v>
      </c>
      <c r="F3" s="1" t="s">
        <v>362</v>
      </c>
      <c r="I3" s="1">
        <f>SUM(C2:C6)</f>
        <v>9254085.873589091</v>
      </c>
      <c r="J3" s="1">
        <f>SUM(C10:C17)</f>
        <v>3253425.8937582355</v>
      </c>
      <c r="K3" s="1">
        <f>SUM(C18:C30)</f>
        <v>692926.9617717613</v>
      </c>
      <c r="L3" s="1">
        <f>SUM(C31:C38)</f>
        <v>685906.59229186794</v>
      </c>
      <c r="M3" s="1">
        <v>0</v>
      </c>
    </row>
    <row r="4" spans="1:16" x14ac:dyDescent="0.25">
      <c r="A4" s="1" t="s">
        <v>13</v>
      </c>
      <c r="B4" s="1" t="s">
        <v>15</v>
      </c>
      <c r="C4" s="1">
        <v>700566.32233</v>
      </c>
      <c r="D4" s="19">
        <v>0.27041197859892174</v>
      </c>
      <c r="E4" s="29">
        <v>15</v>
      </c>
      <c r="F4" s="1" t="s">
        <v>301</v>
      </c>
      <c r="I4" s="1">
        <f>SUM('Utlåning EUR'!C2:C6)</f>
        <v>391143.73417662299</v>
      </c>
      <c r="J4" s="1">
        <f>SUM('Utlåning EUR'!C10:C17)</f>
        <v>1984263.4384473171</v>
      </c>
      <c r="K4" s="1">
        <v>0</v>
      </c>
      <c r="L4" s="1">
        <v>0</v>
      </c>
      <c r="M4" s="1">
        <v>0</v>
      </c>
    </row>
    <row r="5" spans="1:16" x14ac:dyDescent="0.25">
      <c r="A5" s="1" t="s">
        <v>13</v>
      </c>
      <c r="B5" s="1" t="s">
        <v>15</v>
      </c>
      <c r="C5" s="1">
        <v>1252513.956900171</v>
      </c>
      <c r="D5" s="19">
        <v>6.354105911897176E-2</v>
      </c>
      <c r="E5" s="29">
        <v>15</v>
      </c>
      <c r="F5" s="1" t="s">
        <v>302</v>
      </c>
      <c r="I5" s="1">
        <f>SUM('Utlåning NOK'!C2:C6)</f>
        <v>556456.12020630087</v>
      </c>
      <c r="J5" s="1">
        <f>SUM('Utlåning NOK'!C10:C17)</f>
        <v>1388256.5952659629</v>
      </c>
      <c r="K5" s="1">
        <v>0</v>
      </c>
      <c r="L5" s="1">
        <v>0</v>
      </c>
      <c r="M5" s="1">
        <v>0</v>
      </c>
    </row>
    <row r="6" spans="1:16" x14ac:dyDescent="0.25">
      <c r="A6" s="1" t="s">
        <v>13</v>
      </c>
      <c r="B6" s="1" t="s">
        <v>15</v>
      </c>
      <c r="C6" s="1">
        <v>1436977.8842289187</v>
      </c>
      <c r="D6" s="19">
        <v>0.1260993148387852</v>
      </c>
      <c r="E6" s="29">
        <v>15</v>
      </c>
      <c r="F6" s="1" t="s">
        <v>302</v>
      </c>
      <c r="I6" s="1">
        <f>SUM('NPL SEK'!C2:C10)</f>
        <v>18548.266403035472</v>
      </c>
      <c r="J6" s="1">
        <f>SUM('NPL SEK'!C11:C15)</f>
        <v>36959.766657656743</v>
      </c>
      <c r="K6" s="1">
        <f>SUM('NPL SEK'!C16:C25)</f>
        <v>162763.65266301969</v>
      </c>
      <c r="L6" s="1">
        <f>SUM('NPL SEK'!C26:C32)</f>
        <v>393925.98179016623</v>
      </c>
      <c r="M6" s="1">
        <f>SUM('NPL SEK'!C33:C38)</f>
        <v>150287.25455632881</v>
      </c>
    </row>
    <row r="7" spans="1:16" x14ac:dyDescent="0.25">
      <c r="A7" s="1" t="s">
        <v>13</v>
      </c>
      <c r="B7" s="1" t="s">
        <v>15</v>
      </c>
      <c r="E7" s="29"/>
      <c r="F7" s="1" t="s">
        <v>302</v>
      </c>
      <c r="I7" s="1">
        <f>SUM('NPL EUR'!C2:C10)</f>
        <v>14351.808005942201</v>
      </c>
      <c r="J7" s="1">
        <f>SUM('NPL EUR'!C11:C15)</f>
        <v>28833.339709362412</v>
      </c>
      <c r="K7" s="1">
        <f>SUM('NPL EUR'!C16:C25)</f>
        <v>104655.96042064775</v>
      </c>
      <c r="L7" s="1">
        <f>SUM('NPL EUR'!C26:C32)</f>
        <v>179119.63219742896</v>
      </c>
      <c r="M7" s="1">
        <f>SUM('NPL EUR'!C33:C38)</f>
        <v>29800.05315569973</v>
      </c>
    </row>
    <row r="8" spans="1:16" x14ac:dyDescent="0.25">
      <c r="A8" s="1" t="s">
        <v>13</v>
      </c>
      <c r="B8" s="1" t="s">
        <v>15</v>
      </c>
      <c r="C8" s="1">
        <v>2724755.4313299996</v>
      </c>
      <c r="D8" s="19">
        <v>0.31854132203241758</v>
      </c>
      <c r="E8" s="29">
        <v>15</v>
      </c>
      <c r="F8" s="1" t="s">
        <v>302</v>
      </c>
      <c r="I8" s="1">
        <f>SUM('NPL NOK'!C2:C10)</f>
        <v>22301.764153565844</v>
      </c>
      <c r="J8" s="1">
        <f>SUM('NPL NOK'!C11:C15)</f>
        <v>42253.061433430747</v>
      </c>
      <c r="K8" s="1">
        <f>SUM('NPL NOK'!C16:C25)</f>
        <v>183837.62499928835</v>
      </c>
      <c r="L8" s="1">
        <f>SUM('NPL NOK'!C26:C32)</f>
        <v>518305.41605659958</v>
      </c>
      <c r="M8" s="1">
        <f>SUM('NPL NOK'!C33:C38)</f>
        <v>134329.55950478898</v>
      </c>
    </row>
    <row r="9" spans="1:16" x14ac:dyDescent="0.25">
      <c r="A9" s="1" t="s">
        <v>13</v>
      </c>
      <c r="B9" s="1" t="s">
        <v>15</v>
      </c>
      <c r="C9" s="1">
        <v>742243.51599999995</v>
      </c>
      <c r="D9" s="19">
        <v>0.14678874330233732</v>
      </c>
      <c r="E9" s="29">
        <v>15</v>
      </c>
      <c r="F9" s="1" t="s">
        <v>302</v>
      </c>
    </row>
    <row r="10" spans="1:16" x14ac:dyDescent="0.25">
      <c r="A10" s="1" t="s">
        <v>13</v>
      </c>
      <c r="B10" s="1" t="s">
        <v>15</v>
      </c>
      <c r="C10" s="1">
        <v>2313931.2199999993</v>
      </c>
      <c r="D10" s="19">
        <v>0.21537985378410729</v>
      </c>
      <c r="E10" s="29">
        <v>15</v>
      </c>
      <c r="F10" s="1" t="s">
        <v>302</v>
      </c>
      <c r="I10" s="1">
        <f>SUM(I3:I8)</f>
        <v>10256887.566534558</v>
      </c>
      <c r="J10" s="1">
        <f>SUM(J3:J8)</f>
        <v>6733992.0952719655</v>
      </c>
      <c r="K10" s="1">
        <f>SUM(K3:K8)</f>
        <v>1144184.1998547171</v>
      </c>
      <c r="L10" s="1">
        <f>SUM(L3:L8)</f>
        <v>1777257.6223360626</v>
      </c>
      <c r="M10" s="1">
        <f>SUM(M3:M8)</f>
        <v>314416.86721681757</v>
      </c>
      <c r="N10" s="1">
        <f>SUM(I10:M10)</f>
        <v>20226738.351214122</v>
      </c>
    </row>
    <row r="11" spans="1:16" x14ac:dyDescent="0.25">
      <c r="A11" s="1" t="s">
        <v>21</v>
      </c>
      <c r="B11" s="1" t="s">
        <v>16</v>
      </c>
      <c r="D11" s="19"/>
      <c r="E11" s="29"/>
      <c r="F11" s="1" t="s">
        <v>302</v>
      </c>
      <c r="I11" s="1">
        <f>I10/SUM($I$10:$M$10)*$P$12</f>
        <v>-1338118.0765912333</v>
      </c>
      <c r="J11" s="1">
        <f>J10/SUM($I$10:$M$10)*$P$12</f>
        <v>-878519.5793415868</v>
      </c>
      <c r="K11" s="1">
        <f>K10/SUM($I$10:$M$10)*$P$12</f>
        <v>-149270.77545152057</v>
      </c>
      <c r="L11" s="1">
        <f>L10/SUM($I$10:$M$10)*$P$12</f>
        <v>-231861.81341860455</v>
      </c>
      <c r="M11" s="1">
        <f>M10/SUM($I$10:$M$10)*$P$12</f>
        <v>-41018.96319705472</v>
      </c>
    </row>
    <row r="12" spans="1:16" x14ac:dyDescent="0.25">
      <c r="A12" s="1" t="s">
        <v>21</v>
      </c>
      <c r="B12" s="1" t="s">
        <v>16</v>
      </c>
      <c r="C12" s="1">
        <v>198179.12793257204</v>
      </c>
      <c r="D12" s="19">
        <v>4.3473736894030356E-2</v>
      </c>
      <c r="E12" s="29">
        <v>60</v>
      </c>
      <c r="F12" s="1" t="s">
        <v>302</v>
      </c>
      <c r="I12" s="1">
        <f>I10+I11</f>
        <v>8918769.4899433255</v>
      </c>
      <c r="J12" s="1">
        <f t="shared" ref="J12:M12" si="0">J10+J11</f>
        <v>5855472.5159303788</v>
      </c>
      <c r="K12" s="1">
        <f t="shared" si="0"/>
        <v>994913.42440319655</v>
      </c>
      <c r="L12" s="1">
        <f t="shared" si="0"/>
        <v>1545395.8089174582</v>
      </c>
      <c r="M12" s="1">
        <f t="shared" si="0"/>
        <v>273397.90401976288</v>
      </c>
      <c r="P12" s="1">
        <v>-2638789.2080000001</v>
      </c>
    </row>
    <row r="13" spans="1:16" x14ac:dyDescent="0.25">
      <c r="A13" s="1" t="s">
        <v>21</v>
      </c>
      <c r="B13" s="1" t="s">
        <v>16</v>
      </c>
      <c r="C13" s="1">
        <v>741315.54582566419</v>
      </c>
      <c r="D13" s="19">
        <v>0.3837714637065936</v>
      </c>
      <c r="E13" s="29">
        <v>37</v>
      </c>
      <c r="F13" s="1" t="s">
        <v>302</v>
      </c>
    </row>
    <row r="14" spans="1:16" x14ac:dyDescent="0.25">
      <c r="A14" s="1" t="s">
        <v>21</v>
      </c>
      <c r="B14" s="1" t="s">
        <v>16</v>
      </c>
      <c r="D14" s="19"/>
      <c r="E14" s="29"/>
      <c r="F14" s="1" t="s">
        <v>302</v>
      </c>
      <c r="I14" s="1">
        <f>SUM(I3:I8)</f>
        <v>10256887.566534558</v>
      </c>
      <c r="J14" s="1">
        <f>SUM(J3:J8)</f>
        <v>6733992.0952719655</v>
      </c>
      <c r="K14" s="1">
        <f>SUM(K3:K8)</f>
        <v>1144184.1998547171</v>
      </c>
      <c r="L14" s="1">
        <f>SUM(L3:L8)</f>
        <v>1777257.6223360626</v>
      </c>
      <c r="M14" s="1">
        <f>SUM(M3:M8)</f>
        <v>314416.86721681757</v>
      </c>
      <c r="N14" s="1">
        <f>SUM(I14:M14)</f>
        <v>20226738.351214122</v>
      </c>
      <c r="P14" s="1">
        <v>-365652.15568855777</v>
      </c>
    </row>
    <row r="15" spans="1:16" x14ac:dyDescent="0.25">
      <c r="A15" s="1" t="s">
        <v>21</v>
      </c>
      <c r="B15" s="1" t="s">
        <v>16</v>
      </c>
      <c r="D15" s="19"/>
      <c r="E15" s="29"/>
      <c r="F15" s="1" t="s">
        <v>302</v>
      </c>
      <c r="I15" s="1">
        <f>I14/SUM($I$14:$M$14)*$P$14</f>
        <v>-185420.55492270723</v>
      </c>
      <c r="J15" s="1">
        <f>J14/SUM($I$14:$M$14)*$P$14</f>
        <v>-121734.8384732579</v>
      </c>
      <c r="K15" s="1">
        <f>K14/SUM($I$14:$M$14)*$P$14</f>
        <v>-20684.176159155773</v>
      </c>
      <c r="L15" s="1">
        <f>L14/SUM($I$14:$M$14)*$P$14</f>
        <v>-32128.664025660561</v>
      </c>
      <c r="M15" s="1">
        <f>M14/SUM($I$14:$M$14)*$P$14</f>
        <v>-5683.9221077762841</v>
      </c>
    </row>
    <row r="16" spans="1:16" x14ac:dyDescent="0.25">
      <c r="A16" s="1" t="s">
        <v>21</v>
      </c>
      <c r="B16" s="1" t="s">
        <v>16</v>
      </c>
      <c r="D16" s="19"/>
      <c r="E16" s="29"/>
      <c r="F16" s="1" t="s">
        <v>302</v>
      </c>
      <c r="I16" s="1">
        <f>I14+I15</f>
        <v>10071467.011611851</v>
      </c>
      <c r="J16" s="1">
        <f t="shared" ref="J16:M16" si="1">J14+J15</f>
        <v>6612257.2567987079</v>
      </c>
      <c r="K16" s="1">
        <f t="shared" si="1"/>
        <v>1123500.0236955613</v>
      </c>
      <c r="L16" s="1">
        <f t="shared" si="1"/>
        <v>1745128.958310402</v>
      </c>
      <c r="M16" s="1">
        <f t="shared" si="1"/>
        <v>308732.94510904129</v>
      </c>
    </row>
    <row r="17" spans="1:11" x14ac:dyDescent="0.25">
      <c r="A17" s="1" t="s">
        <v>21</v>
      </c>
      <c r="B17" s="1" t="s">
        <v>16</v>
      </c>
      <c r="D17" s="19"/>
      <c r="E17" s="29"/>
      <c r="F17" s="1" t="s">
        <v>302</v>
      </c>
    </row>
    <row r="18" spans="1:11" x14ac:dyDescent="0.25">
      <c r="A18" s="1" t="s">
        <v>22</v>
      </c>
      <c r="B18" s="1" t="s">
        <v>17</v>
      </c>
      <c r="C18" s="1">
        <v>69977.649690948994</v>
      </c>
      <c r="D18" s="19">
        <v>9.8727982305036793E-2</v>
      </c>
      <c r="E18" s="29">
        <v>135</v>
      </c>
      <c r="F18" s="1" t="s">
        <v>302</v>
      </c>
    </row>
    <row r="19" spans="1:11" x14ac:dyDescent="0.25">
      <c r="A19" s="1" t="s">
        <v>22</v>
      </c>
      <c r="B19" s="1" t="s">
        <v>17</v>
      </c>
      <c r="C19" s="1">
        <v>153274.02385842276</v>
      </c>
      <c r="D19" s="19">
        <v>5.3199999999999997E-2</v>
      </c>
      <c r="E19" s="29">
        <v>135</v>
      </c>
      <c r="F19" s="1" t="s">
        <v>302</v>
      </c>
    </row>
    <row r="20" spans="1:11" x14ac:dyDescent="0.25">
      <c r="A20" s="1" t="s">
        <v>22</v>
      </c>
      <c r="B20" s="1" t="s">
        <v>17</v>
      </c>
      <c r="D20" s="19"/>
      <c r="E20" s="29"/>
      <c r="F20" s="1" t="s">
        <v>302</v>
      </c>
    </row>
    <row r="21" spans="1:11" x14ac:dyDescent="0.25">
      <c r="A21" s="1" t="s">
        <v>22</v>
      </c>
      <c r="B21" s="1" t="s">
        <v>17</v>
      </c>
      <c r="D21" s="19"/>
      <c r="E21" s="29"/>
      <c r="F21" s="1" t="s">
        <v>302</v>
      </c>
    </row>
    <row r="22" spans="1:11" x14ac:dyDescent="0.25">
      <c r="A22" s="1" t="s">
        <v>22</v>
      </c>
      <c r="B22" s="1" t="s">
        <v>17</v>
      </c>
      <c r="D22" s="19"/>
      <c r="E22" s="29"/>
      <c r="F22" s="1" t="s">
        <v>302</v>
      </c>
    </row>
    <row r="23" spans="1:11" x14ac:dyDescent="0.25">
      <c r="A23" s="1" t="s">
        <v>23</v>
      </c>
      <c r="B23" s="1" t="s">
        <v>206</v>
      </c>
      <c r="C23" s="1">
        <v>86977.680349148999</v>
      </c>
      <c r="D23" s="19">
        <v>9.2253037722390643E-2</v>
      </c>
      <c r="E23" s="29">
        <v>225</v>
      </c>
      <c r="F23" s="1" t="s">
        <v>302</v>
      </c>
    </row>
    <row r="24" spans="1:11" x14ac:dyDescent="0.25">
      <c r="A24" s="1" t="s">
        <v>23</v>
      </c>
      <c r="B24" s="1" t="s">
        <v>206</v>
      </c>
      <c r="C24" s="1">
        <v>153274.02385842276</v>
      </c>
      <c r="D24" s="19">
        <v>5.3199999999999997E-2</v>
      </c>
      <c r="E24" s="29">
        <v>225</v>
      </c>
      <c r="F24" s="1" t="s">
        <v>302</v>
      </c>
    </row>
    <row r="25" spans="1:11" x14ac:dyDescent="0.25">
      <c r="A25" s="1" t="s">
        <v>23</v>
      </c>
      <c r="B25" s="1" t="s">
        <v>206</v>
      </c>
      <c r="D25" s="19"/>
      <c r="E25" s="29"/>
      <c r="F25" s="1" t="s">
        <v>302</v>
      </c>
    </row>
    <row r="26" spans="1:11" x14ac:dyDescent="0.25">
      <c r="A26" s="1" t="s">
        <v>23</v>
      </c>
      <c r="B26" s="1" t="s">
        <v>206</v>
      </c>
      <c r="D26" s="19"/>
      <c r="E26" s="29"/>
      <c r="F26" s="1" t="s">
        <v>302</v>
      </c>
    </row>
    <row r="27" spans="1:11" x14ac:dyDescent="0.25">
      <c r="A27" s="1" t="s">
        <v>24</v>
      </c>
      <c r="B27" s="1" t="s">
        <v>18</v>
      </c>
      <c r="C27" s="1">
        <v>76149.560156394989</v>
      </c>
      <c r="D27" s="19">
        <v>9.8831079149032386E-2</v>
      </c>
      <c r="E27" s="29">
        <v>315</v>
      </c>
      <c r="F27" s="1" t="s">
        <v>302</v>
      </c>
      <c r="K27" s="5"/>
    </row>
    <row r="28" spans="1:11" x14ac:dyDescent="0.25">
      <c r="A28" s="1" t="s">
        <v>24</v>
      </c>
      <c r="B28" s="1" t="s">
        <v>18</v>
      </c>
      <c r="C28" s="1">
        <v>153274.02385842276</v>
      </c>
      <c r="D28" s="19">
        <v>5.3199999999999997E-2</v>
      </c>
      <c r="E28" s="29">
        <v>315</v>
      </c>
      <c r="F28" s="1" t="s">
        <v>302</v>
      </c>
    </row>
    <row r="29" spans="1:11" x14ac:dyDescent="0.25">
      <c r="A29" s="1" t="s">
        <v>24</v>
      </c>
      <c r="B29" s="1" t="s">
        <v>18</v>
      </c>
      <c r="D29" s="19"/>
      <c r="E29" s="29"/>
      <c r="F29" s="1" t="s">
        <v>302</v>
      </c>
    </row>
    <row r="30" spans="1:11" x14ac:dyDescent="0.25">
      <c r="A30" s="1" t="s">
        <v>24</v>
      </c>
      <c r="B30" s="1" t="s">
        <v>18</v>
      </c>
      <c r="D30" s="19"/>
      <c r="E30" s="29"/>
      <c r="F30" s="1" t="s">
        <v>302</v>
      </c>
    </row>
    <row r="31" spans="1:11" x14ac:dyDescent="0.25">
      <c r="A31" s="1" t="s">
        <v>25</v>
      </c>
      <c r="B31" s="1" t="s">
        <v>19</v>
      </c>
      <c r="C31" s="1">
        <v>151416.76731278998</v>
      </c>
      <c r="D31" s="19">
        <v>9.902472707125895E-2</v>
      </c>
      <c r="E31" s="29">
        <v>450</v>
      </c>
      <c r="F31" s="1" t="s">
        <v>302</v>
      </c>
    </row>
    <row r="32" spans="1:11" x14ac:dyDescent="0.25">
      <c r="A32" s="1" t="s">
        <v>25</v>
      </c>
      <c r="B32" s="1" t="s">
        <v>19</v>
      </c>
      <c r="C32" s="1">
        <v>153274.02385842276</v>
      </c>
      <c r="D32" s="19">
        <v>5.3199999999999997E-2</v>
      </c>
      <c r="E32" s="29">
        <v>450</v>
      </c>
      <c r="F32" s="1" t="s">
        <v>302</v>
      </c>
    </row>
    <row r="33" spans="1:6" x14ac:dyDescent="0.25">
      <c r="A33" s="1" t="s">
        <v>25</v>
      </c>
      <c r="B33" s="1" t="s">
        <v>19</v>
      </c>
      <c r="D33" s="19"/>
      <c r="E33" s="29"/>
      <c r="F33" s="1" t="s">
        <v>302</v>
      </c>
    </row>
    <row r="34" spans="1:6" x14ac:dyDescent="0.25">
      <c r="A34" s="1" t="s">
        <v>26</v>
      </c>
      <c r="B34" s="1" t="s">
        <v>19</v>
      </c>
      <c r="C34" s="1">
        <v>134283.32689106514</v>
      </c>
      <c r="D34" s="19">
        <v>9.9126326896764927E-2</v>
      </c>
      <c r="E34" s="29">
        <v>630</v>
      </c>
      <c r="F34" s="1" t="s">
        <v>302</v>
      </c>
    </row>
    <row r="35" spans="1:6" x14ac:dyDescent="0.25">
      <c r="A35" s="1" t="s">
        <v>26</v>
      </c>
      <c r="B35" s="1" t="s">
        <v>19</v>
      </c>
      <c r="C35" s="1">
        <v>153274.02385842276</v>
      </c>
      <c r="D35" s="19">
        <v>5.3199999999999997E-2</v>
      </c>
      <c r="E35" s="29">
        <v>630</v>
      </c>
      <c r="F35" s="1" t="s">
        <v>302</v>
      </c>
    </row>
    <row r="36" spans="1:6" x14ac:dyDescent="0.25">
      <c r="A36" s="1" t="s">
        <v>26</v>
      </c>
      <c r="B36" s="1" t="s">
        <v>19</v>
      </c>
      <c r="D36" s="19"/>
      <c r="E36" s="29"/>
      <c r="F36" s="1" t="s">
        <v>302</v>
      </c>
    </row>
    <row r="37" spans="1:6" x14ac:dyDescent="0.25">
      <c r="A37" s="1" t="s">
        <v>27</v>
      </c>
      <c r="B37" s="1" t="s">
        <v>20</v>
      </c>
      <c r="C37" s="1">
        <v>87147.993077049658</v>
      </c>
      <c r="D37" s="1">
        <v>7.567838889298921E-2</v>
      </c>
      <c r="E37" s="29">
        <v>900</v>
      </c>
      <c r="F37" s="1" t="s">
        <v>302</v>
      </c>
    </row>
    <row r="38" spans="1:6" x14ac:dyDescent="0.25">
      <c r="A38" s="1" t="s">
        <v>28</v>
      </c>
      <c r="B38" s="1" t="s">
        <v>20</v>
      </c>
      <c r="C38" s="1">
        <v>6510.4572941176484</v>
      </c>
      <c r="D38" s="1">
        <v>6.5600000000000006E-2</v>
      </c>
      <c r="E38" s="29">
        <v>1260</v>
      </c>
      <c r="F38" s="1" t="s">
        <v>302</v>
      </c>
    </row>
    <row r="39" spans="1:6" x14ac:dyDescent="0.25">
      <c r="A39" s="1" t="s">
        <v>29</v>
      </c>
      <c r="B39" s="1" t="s">
        <v>20</v>
      </c>
      <c r="E39" s="29"/>
      <c r="F39" s="1" t="s">
        <v>302</v>
      </c>
    </row>
    <row r="40" spans="1:6" x14ac:dyDescent="0.25">
      <c r="A40" s="1" t="s">
        <v>30</v>
      </c>
      <c r="B40" s="1" t="s">
        <v>20</v>
      </c>
      <c r="E40" s="29"/>
      <c r="F40" s="1" t="s">
        <v>302</v>
      </c>
    </row>
    <row r="41" spans="1:6" x14ac:dyDescent="0.25">
      <c r="A41" s="1" t="s">
        <v>31</v>
      </c>
      <c r="B41" s="1" t="s">
        <v>20</v>
      </c>
      <c r="E41" s="29"/>
      <c r="F41" s="1" t="s">
        <v>302</v>
      </c>
    </row>
    <row r="42" spans="1:6" x14ac:dyDescent="0.25">
      <c r="A42" s="1" t="s">
        <v>32</v>
      </c>
      <c r="B42" s="1" t="s">
        <v>20</v>
      </c>
      <c r="E42" s="29"/>
      <c r="F42" s="1" t="s">
        <v>302</v>
      </c>
    </row>
    <row r="43" spans="1:6" x14ac:dyDescent="0.25">
      <c r="C43" s="1">
        <f>SUM(C2:C42)</f>
        <v>17353344.268740959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64AA-D3B6-46A8-83E6-9BEA0DF16CD9}">
  <sheetPr>
    <tabColor rgb="FF92D050"/>
  </sheetPr>
  <dimension ref="A1:I40"/>
  <sheetViews>
    <sheetView topLeftCell="A24" workbookViewId="0">
      <selection activeCell="E39" sqref="E39"/>
    </sheetView>
  </sheetViews>
  <sheetFormatPr defaultRowHeight="15" x14ac:dyDescent="0.25"/>
  <cols>
    <col min="1" max="1" width="16" bestFit="1" customWidth="1"/>
    <col min="2" max="2" width="19.85546875" bestFit="1" customWidth="1"/>
    <col min="3" max="3" width="12.42578125" style="1" bestFit="1" customWidth="1"/>
    <col min="4" max="4" width="8.5703125" style="16"/>
    <col min="5" max="5" width="15.42578125" bestFit="1" customWidth="1"/>
    <col min="9" max="9" width="13.42578125" bestFit="1" customWidth="1"/>
  </cols>
  <sheetData>
    <row r="1" spans="1:9" x14ac:dyDescent="0.25">
      <c r="A1" t="s">
        <v>311</v>
      </c>
      <c r="B1" t="s">
        <v>312</v>
      </c>
      <c r="C1" s="1" t="s">
        <v>6</v>
      </c>
      <c r="D1" s="16" t="s">
        <v>313</v>
      </c>
      <c r="E1" t="s">
        <v>314</v>
      </c>
      <c r="F1" t="s">
        <v>296</v>
      </c>
    </row>
    <row r="2" spans="1:9" x14ac:dyDescent="0.25">
      <c r="A2" t="s">
        <v>11</v>
      </c>
      <c r="B2" t="s">
        <v>12</v>
      </c>
      <c r="F2" t="s">
        <v>297</v>
      </c>
    </row>
    <row r="3" spans="1:9" x14ac:dyDescent="0.25">
      <c r="A3" t="s">
        <v>13</v>
      </c>
      <c r="B3" t="s">
        <v>15</v>
      </c>
      <c r="C3" s="1">
        <v>18548.266403035472</v>
      </c>
      <c r="D3" s="17">
        <v>0.14899999999999999</v>
      </c>
      <c r="E3">
        <v>15</v>
      </c>
      <c r="F3" t="s">
        <v>297</v>
      </c>
    </row>
    <row r="4" spans="1:9" x14ac:dyDescent="0.25">
      <c r="A4" t="s">
        <v>13</v>
      </c>
      <c r="B4" t="s">
        <v>14</v>
      </c>
      <c r="D4" s="17"/>
      <c r="F4" t="s">
        <v>297</v>
      </c>
      <c r="I4" s="1"/>
    </row>
    <row r="5" spans="1:9" x14ac:dyDescent="0.25">
      <c r="A5" t="s">
        <v>13</v>
      </c>
      <c r="B5" t="s">
        <v>15</v>
      </c>
      <c r="D5" s="17"/>
      <c r="F5" t="s">
        <v>297</v>
      </c>
      <c r="I5" s="1"/>
    </row>
    <row r="6" spans="1:9" x14ac:dyDescent="0.25">
      <c r="A6" t="s">
        <v>13</v>
      </c>
      <c r="B6" t="s">
        <v>16</v>
      </c>
      <c r="D6" s="17"/>
      <c r="F6" t="s">
        <v>297</v>
      </c>
      <c r="I6" s="1"/>
    </row>
    <row r="7" spans="1:9" x14ac:dyDescent="0.25">
      <c r="A7" t="s">
        <v>13</v>
      </c>
      <c r="B7" t="s">
        <v>17</v>
      </c>
      <c r="D7" s="17"/>
      <c r="F7" t="s">
        <v>297</v>
      </c>
      <c r="I7" s="1"/>
    </row>
    <row r="8" spans="1:9" x14ac:dyDescent="0.25">
      <c r="A8" t="s">
        <v>13</v>
      </c>
      <c r="B8" t="s">
        <v>18</v>
      </c>
      <c r="D8" s="17"/>
      <c r="F8" t="s">
        <v>297</v>
      </c>
      <c r="I8" s="1"/>
    </row>
    <row r="9" spans="1:9" x14ac:dyDescent="0.25">
      <c r="A9" t="s">
        <v>13</v>
      </c>
      <c r="B9" t="s">
        <v>19</v>
      </c>
      <c r="D9" s="17"/>
      <c r="F9" t="s">
        <v>297</v>
      </c>
      <c r="I9" s="1"/>
    </row>
    <row r="10" spans="1:9" x14ac:dyDescent="0.25">
      <c r="A10" t="s">
        <v>13</v>
      </c>
      <c r="B10" t="s">
        <v>20</v>
      </c>
      <c r="D10" s="17"/>
      <c r="F10" t="s">
        <v>297</v>
      </c>
      <c r="I10" s="1"/>
    </row>
    <row r="11" spans="1:9" x14ac:dyDescent="0.25">
      <c r="A11" t="s">
        <v>21</v>
      </c>
      <c r="B11" t="s">
        <v>205</v>
      </c>
      <c r="C11" s="1">
        <v>36959.766657656743</v>
      </c>
      <c r="D11" s="17">
        <v>0.14899999999999999</v>
      </c>
      <c r="E11">
        <v>60</v>
      </c>
      <c r="F11" t="s">
        <v>297</v>
      </c>
      <c r="I11" s="1"/>
    </row>
    <row r="12" spans="1:9" x14ac:dyDescent="0.25">
      <c r="A12" t="s">
        <v>21</v>
      </c>
      <c r="B12" t="s">
        <v>17</v>
      </c>
      <c r="D12" s="17"/>
      <c r="F12" t="s">
        <v>297</v>
      </c>
      <c r="I12" s="1"/>
    </row>
    <row r="13" spans="1:9" x14ac:dyDescent="0.25">
      <c r="A13" t="s">
        <v>21</v>
      </c>
      <c r="B13" t="s">
        <v>18</v>
      </c>
      <c r="D13" s="17"/>
      <c r="F13" t="s">
        <v>297</v>
      </c>
      <c r="I13" s="1"/>
    </row>
    <row r="14" spans="1:9" x14ac:dyDescent="0.25">
      <c r="A14" t="s">
        <v>21</v>
      </c>
      <c r="B14" t="s">
        <v>19</v>
      </c>
      <c r="D14" s="17"/>
      <c r="F14" t="s">
        <v>297</v>
      </c>
      <c r="I14" s="1"/>
    </row>
    <row r="15" spans="1:9" x14ac:dyDescent="0.25">
      <c r="A15" t="s">
        <v>21</v>
      </c>
      <c r="B15" t="s">
        <v>20</v>
      </c>
      <c r="D15" s="17"/>
      <c r="F15" t="s">
        <v>297</v>
      </c>
      <c r="I15" s="1"/>
    </row>
    <row r="16" spans="1:9" x14ac:dyDescent="0.25">
      <c r="A16" t="s">
        <v>22</v>
      </c>
      <c r="B16" t="s">
        <v>17</v>
      </c>
      <c r="C16" s="1">
        <v>55103.283104211128</v>
      </c>
      <c r="D16" s="17">
        <v>0.14899999999999999</v>
      </c>
      <c r="E16">
        <v>135</v>
      </c>
      <c r="F16" t="s">
        <v>297</v>
      </c>
      <c r="I16" s="1"/>
    </row>
    <row r="17" spans="1:9" x14ac:dyDescent="0.25">
      <c r="A17" t="s">
        <v>22</v>
      </c>
      <c r="B17" t="s">
        <v>18</v>
      </c>
      <c r="D17" s="17"/>
      <c r="F17" t="s">
        <v>297</v>
      </c>
      <c r="I17" s="1"/>
    </row>
    <row r="18" spans="1:9" x14ac:dyDescent="0.25">
      <c r="A18" t="s">
        <v>22</v>
      </c>
      <c r="B18" t="s">
        <v>19</v>
      </c>
      <c r="D18" s="17"/>
      <c r="F18" t="s">
        <v>297</v>
      </c>
      <c r="I18" s="1"/>
    </row>
    <row r="19" spans="1:9" x14ac:dyDescent="0.25">
      <c r="A19" t="s">
        <v>22</v>
      </c>
      <c r="B19" t="s">
        <v>20</v>
      </c>
      <c r="D19" s="17"/>
      <c r="F19" t="s">
        <v>297</v>
      </c>
      <c r="I19" s="1"/>
    </row>
    <row r="20" spans="1:9" x14ac:dyDescent="0.25">
      <c r="A20" t="s">
        <v>23</v>
      </c>
      <c r="B20" t="s">
        <v>18</v>
      </c>
      <c r="C20" s="1">
        <v>54708.624361813563</v>
      </c>
      <c r="D20" s="17">
        <v>0.14899999999999999</v>
      </c>
      <c r="E20">
        <v>225</v>
      </c>
      <c r="F20" t="s">
        <v>297</v>
      </c>
      <c r="I20" s="1"/>
    </row>
    <row r="21" spans="1:9" x14ac:dyDescent="0.25">
      <c r="A21" t="s">
        <v>23</v>
      </c>
      <c r="B21" t="s">
        <v>19</v>
      </c>
      <c r="D21" s="17"/>
      <c r="F21" t="s">
        <v>297</v>
      </c>
      <c r="I21" s="1"/>
    </row>
    <row r="22" spans="1:9" x14ac:dyDescent="0.25">
      <c r="A22" t="s">
        <v>23</v>
      </c>
      <c r="B22" t="s">
        <v>20</v>
      </c>
      <c r="D22" s="17"/>
      <c r="F22" t="s">
        <v>297</v>
      </c>
      <c r="I22" s="1"/>
    </row>
    <row r="23" spans="1:9" x14ac:dyDescent="0.25">
      <c r="A23" t="s">
        <v>24</v>
      </c>
      <c r="B23" t="s">
        <v>18</v>
      </c>
      <c r="C23" s="1">
        <v>52951.745196995005</v>
      </c>
      <c r="D23" s="17">
        <v>0.14899999999999999</v>
      </c>
      <c r="E23">
        <v>315</v>
      </c>
      <c r="F23" t="s">
        <v>297</v>
      </c>
      <c r="I23" s="1"/>
    </row>
    <row r="24" spans="1:9" x14ac:dyDescent="0.25">
      <c r="A24" t="s">
        <v>24</v>
      </c>
      <c r="B24" t="s">
        <v>19</v>
      </c>
      <c r="D24" s="17"/>
      <c r="F24" t="s">
        <v>297</v>
      </c>
      <c r="I24" s="1"/>
    </row>
    <row r="25" spans="1:9" x14ac:dyDescent="0.25">
      <c r="A25" t="s">
        <v>24</v>
      </c>
      <c r="B25" t="s">
        <v>20</v>
      </c>
      <c r="D25" s="17"/>
      <c r="F25" t="s">
        <v>297</v>
      </c>
      <c r="I25" s="1"/>
    </row>
    <row r="26" spans="1:9" x14ac:dyDescent="0.25">
      <c r="A26" t="s">
        <v>25</v>
      </c>
      <c r="B26" t="s">
        <v>19</v>
      </c>
      <c r="C26" s="1">
        <v>70677.803489005062</v>
      </c>
      <c r="D26" s="17">
        <v>0.14899999999999999</v>
      </c>
      <c r="E26">
        <v>450</v>
      </c>
      <c r="F26" t="s">
        <v>297</v>
      </c>
    </row>
    <row r="27" spans="1:9" x14ac:dyDescent="0.25">
      <c r="A27" t="s">
        <v>25</v>
      </c>
      <c r="B27" t="s">
        <v>20</v>
      </c>
      <c r="D27" s="17"/>
      <c r="F27" t="s">
        <v>297</v>
      </c>
    </row>
    <row r="28" spans="1:9" x14ac:dyDescent="0.25">
      <c r="A28" t="s">
        <v>26</v>
      </c>
      <c r="B28" t="s">
        <v>19</v>
      </c>
      <c r="C28" s="1">
        <v>68888.398518815375</v>
      </c>
      <c r="D28" s="17">
        <v>0.14899999999999999</v>
      </c>
      <c r="E28">
        <v>630</v>
      </c>
      <c r="F28" t="s">
        <v>297</v>
      </c>
    </row>
    <row r="29" spans="1:9" x14ac:dyDescent="0.25">
      <c r="A29" t="s">
        <v>26</v>
      </c>
      <c r="B29" t="s">
        <v>20</v>
      </c>
      <c r="D29" s="17"/>
      <c r="F29" t="s">
        <v>297</v>
      </c>
    </row>
    <row r="30" spans="1:9" x14ac:dyDescent="0.25">
      <c r="A30" t="s">
        <v>27</v>
      </c>
      <c r="B30" t="s">
        <v>20</v>
      </c>
      <c r="C30" s="1">
        <v>105857.11622711149</v>
      </c>
      <c r="D30" s="17">
        <v>0.14899999999999999</v>
      </c>
      <c r="E30">
        <v>900</v>
      </c>
      <c r="F30" t="s">
        <v>297</v>
      </c>
    </row>
    <row r="31" spans="1:9" x14ac:dyDescent="0.25">
      <c r="A31" t="s">
        <v>28</v>
      </c>
      <c r="B31" t="s">
        <v>20</v>
      </c>
      <c r="C31" s="1">
        <v>87989.772483674489</v>
      </c>
      <c r="D31" s="17">
        <v>0.14899999999999999</v>
      </c>
      <c r="E31">
        <v>1260</v>
      </c>
      <c r="F31" t="s">
        <v>297</v>
      </c>
    </row>
    <row r="32" spans="1:9" x14ac:dyDescent="0.25">
      <c r="A32" t="s">
        <v>29</v>
      </c>
      <c r="B32" t="s">
        <v>20</v>
      </c>
      <c r="C32" s="1">
        <v>60512.891071559832</v>
      </c>
      <c r="D32" s="17">
        <v>0.14899999999999999</v>
      </c>
      <c r="E32">
        <v>1620</v>
      </c>
      <c r="F32" t="s">
        <v>297</v>
      </c>
    </row>
    <row r="33" spans="1:6" x14ac:dyDescent="0.25">
      <c r="A33" t="s">
        <v>30</v>
      </c>
      <c r="B33" t="s">
        <v>20</v>
      </c>
      <c r="C33" s="1">
        <v>46991.014251321365</v>
      </c>
      <c r="D33" s="17">
        <v>0.14899999999999999</v>
      </c>
      <c r="E33">
        <v>1980</v>
      </c>
      <c r="F33" t="s">
        <v>297</v>
      </c>
    </row>
    <row r="34" spans="1:6" x14ac:dyDescent="0.25">
      <c r="A34" t="s">
        <v>31</v>
      </c>
      <c r="B34" t="s">
        <v>20</v>
      </c>
      <c r="C34" s="1">
        <v>36261.28678294683</v>
      </c>
      <c r="D34" s="17">
        <v>0.14899999999999999</v>
      </c>
      <c r="E34">
        <v>2340</v>
      </c>
      <c r="F34" t="s">
        <v>297</v>
      </c>
    </row>
    <row r="35" spans="1:6" x14ac:dyDescent="0.25">
      <c r="A35" t="s">
        <v>32</v>
      </c>
      <c r="B35" t="s">
        <v>20</v>
      </c>
      <c r="C35" s="1">
        <v>29424.38480491719</v>
      </c>
      <c r="D35" s="17">
        <v>0.14899999999999999</v>
      </c>
      <c r="E35">
        <v>2700</v>
      </c>
      <c r="F35" t="s">
        <v>297</v>
      </c>
    </row>
    <row r="36" spans="1:6" x14ac:dyDescent="0.25">
      <c r="A36" t="s">
        <v>202</v>
      </c>
      <c r="B36" t="s">
        <v>20</v>
      </c>
      <c r="C36" s="1">
        <v>25398.717558306744</v>
      </c>
      <c r="D36" s="17">
        <v>0.14899999999999999</v>
      </c>
      <c r="E36">
        <v>3060</v>
      </c>
      <c r="F36" t="s">
        <v>297</v>
      </c>
    </row>
    <row r="37" spans="1:6" x14ac:dyDescent="0.25">
      <c r="A37" t="s">
        <v>203</v>
      </c>
      <c r="B37" t="s">
        <v>20</v>
      </c>
      <c r="C37" s="1">
        <v>10562.378286511692</v>
      </c>
      <c r="D37" s="17">
        <v>0.14899999999999999</v>
      </c>
      <c r="E37">
        <v>3420</v>
      </c>
      <c r="F37" t="s">
        <v>297</v>
      </c>
    </row>
    <row r="38" spans="1:6" x14ac:dyDescent="0.25">
      <c r="A38" t="s">
        <v>204</v>
      </c>
      <c r="B38" t="s">
        <v>20</v>
      </c>
      <c r="C38" s="1">
        <v>1649.4728723249743</v>
      </c>
      <c r="D38" s="17">
        <v>0.14899999999999999</v>
      </c>
      <c r="E38">
        <v>3420</v>
      </c>
      <c r="F38" t="s">
        <v>297</v>
      </c>
    </row>
    <row r="40" spans="1:6" x14ac:dyDescent="0.25">
      <c r="C40" s="1">
        <f>SUM(C2:C38)</f>
        <v>762484.92207020684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1A47-B569-42AC-895E-F459A57B155D}">
  <sheetPr>
    <tabColor rgb="FF92D050"/>
  </sheetPr>
  <dimension ref="A1:I33"/>
  <sheetViews>
    <sheetView topLeftCell="A20" workbookViewId="0">
      <selection activeCell="I33" sqref="I33"/>
    </sheetView>
  </sheetViews>
  <sheetFormatPr defaultColWidth="9.140625" defaultRowHeight="15" x14ac:dyDescent="0.25"/>
  <cols>
    <col min="1" max="1" width="18.85546875" style="1" bestFit="1" customWidth="1"/>
    <col min="2" max="2" width="19.85546875" style="1" bestFit="1" customWidth="1"/>
    <col min="3" max="3" width="15.42578125" style="1" bestFit="1" customWidth="1"/>
    <col min="4" max="4" width="8.42578125" style="2" bestFit="1" customWidth="1"/>
    <col min="5" max="5" width="16.42578125" style="1" bestFit="1" customWidth="1"/>
    <col min="6" max="6" width="14.42578125" style="1" bestFit="1" customWidth="1"/>
    <col min="7" max="8" width="10.42578125" style="1" bestFit="1" customWidth="1"/>
    <col min="9" max="9" width="9.5703125" style="1" bestFit="1" customWidth="1"/>
    <col min="10" max="16384" width="9.140625" style="1"/>
  </cols>
  <sheetData>
    <row r="1" spans="1:9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s="1" t="s">
        <v>296</v>
      </c>
    </row>
    <row r="2" spans="1:9" x14ac:dyDescent="0.25">
      <c r="A2" s="1" t="s">
        <v>33</v>
      </c>
      <c r="B2" s="1" t="s">
        <v>12</v>
      </c>
      <c r="F2" s="1" t="s">
        <v>298</v>
      </c>
    </row>
    <row r="3" spans="1:9" x14ac:dyDescent="0.25">
      <c r="A3" s="1" t="s">
        <v>34</v>
      </c>
      <c r="B3" s="1" t="s">
        <v>246</v>
      </c>
      <c r="C3" s="1">
        <f>-3417415309.74/1000</f>
        <v>-3417415.3097399999</v>
      </c>
      <c r="D3" s="2">
        <v>1.15E-2</v>
      </c>
      <c r="E3" s="17">
        <v>15</v>
      </c>
      <c r="F3" s="1" t="s">
        <v>298</v>
      </c>
    </row>
    <row r="4" spans="1:9" x14ac:dyDescent="0.25">
      <c r="A4" s="1" t="s">
        <v>34</v>
      </c>
      <c r="B4" s="1" t="s">
        <v>20</v>
      </c>
      <c r="F4" s="1" t="s">
        <v>299</v>
      </c>
    </row>
    <row r="5" spans="1:9" x14ac:dyDescent="0.25">
      <c r="A5" s="1" t="s">
        <v>35</v>
      </c>
      <c r="B5" s="1" t="s">
        <v>19</v>
      </c>
      <c r="E5" s="6"/>
      <c r="F5" s="1" t="s">
        <v>299</v>
      </c>
    </row>
    <row r="6" spans="1:9" x14ac:dyDescent="0.25">
      <c r="A6" s="1" t="s">
        <v>35</v>
      </c>
      <c r="B6" s="1" t="s">
        <v>20</v>
      </c>
      <c r="F6" s="1" t="s">
        <v>300</v>
      </c>
    </row>
    <row r="7" spans="1:9" x14ac:dyDescent="0.25">
      <c r="A7" s="1" t="s">
        <v>35</v>
      </c>
      <c r="B7" s="1" t="s">
        <v>20</v>
      </c>
      <c r="F7" s="1" t="s">
        <v>300</v>
      </c>
      <c r="I7" s="31"/>
    </row>
    <row r="8" spans="1:9" x14ac:dyDescent="0.25">
      <c r="A8" s="1" t="s">
        <v>36</v>
      </c>
      <c r="B8" s="1" t="s">
        <v>19</v>
      </c>
      <c r="F8" s="1" t="s">
        <v>299</v>
      </c>
    </row>
    <row r="9" spans="1:9" x14ac:dyDescent="0.25">
      <c r="A9" s="1" t="s">
        <v>36</v>
      </c>
      <c r="B9" s="1" t="s">
        <v>20</v>
      </c>
      <c r="F9" s="1" t="s">
        <v>300</v>
      </c>
    </row>
    <row r="10" spans="1:9" x14ac:dyDescent="0.25">
      <c r="A10" s="1" t="s">
        <v>37</v>
      </c>
      <c r="B10" s="1" t="s">
        <v>19</v>
      </c>
      <c r="F10" s="1" t="s">
        <v>299</v>
      </c>
    </row>
    <row r="11" spans="1:9" x14ac:dyDescent="0.25">
      <c r="A11" s="1" t="s">
        <v>37</v>
      </c>
      <c r="B11" s="1" t="s">
        <v>20</v>
      </c>
      <c r="F11" s="1" t="s">
        <v>299</v>
      </c>
    </row>
    <row r="12" spans="1:9" x14ac:dyDescent="0.25">
      <c r="A12" s="1" t="s">
        <v>38</v>
      </c>
      <c r="B12" s="1" t="s">
        <v>19</v>
      </c>
      <c r="F12" s="1" t="s">
        <v>299</v>
      </c>
    </row>
    <row r="13" spans="1:9" x14ac:dyDescent="0.25">
      <c r="A13" s="1" t="s">
        <v>38</v>
      </c>
      <c r="B13" s="1" t="s">
        <v>20</v>
      </c>
      <c r="F13" s="1" t="s">
        <v>299</v>
      </c>
    </row>
    <row r="14" spans="1:9" x14ac:dyDescent="0.25">
      <c r="A14" s="1" t="s">
        <v>39</v>
      </c>
      <c r="B14" s="1" t="s">
        <v>19</v>
      </c>
      <c r="F14" s="1" t="s">
        <v>299</v>
      </c>
    </row>
    <row r="15" spans="1:9" x14ac:dyDescent="0.25">
      <c r="A15" s="1" t="s">
        <v>39</v>
      </c>
      <c r="B15" s="1" t="s">
        <v>20</v>
      </c>
      <c r="F15" s="1" t="s">
        <v>299</v>
      </c>
    </row>
    <row r="16" spans="1:9" x14ac:dyDescent="0.25">
      <c r="A16" s="1" t="s">
        <v>40</v>
      </c>
      <c r="B16" s="1" t="s">
        <v>19</v>
      </c>
      <c r="F16" s="1" t="s">
        <v>299</v>
      </c>
    </row>
    <row r="17" spans="1:8" x14ac:dyDescent="0.25">
      <c r="A17" s="1" t="s">
        <v>40</v>
      </c>
      <c r="B17" s="1" t="s">
        <v>20</v>
      </c>
      <c r="F17" s="1" t="s">
        <v>299</v>
      </c>
    </row>
    <row r="18" spans="1:8" x14ac:dyDescent="0.25">
      <c r="A18" s="1" t="s">
        <v>41</v>
      </c>
      <c r="B18" s="1" t="s">
        <v>20</v>
      </c>
      <c r="F18" s="1" t="s">
        <v>299</v>
      </c>
    </row>
    <row r="19" spans="1:8" x14ac:dyDescent="0.25">
      <c r="A19" s="1" t="s">
        <v>41</v>
      </c>
      <c r="B19" s="1" t="s">
        <v>20</v>
      </c>
      <c r="C19" s="4"/>
      <c r="F19" s="1" t="s">
        <v>299</v>
      </c>
      <c r="G19" s="7"/>
      <c r="H19" s="7"/>
    </row>
    <row r="20" spans="1:8" x14ac:dyDescent="0.25">
      <c r="A20" s="1" t="s">
        <v>41</v>
      </c>
      <c r="B20" s="1" t="s">
        <v>20</v>
      </c>
      <c r="C20" s="4"/>
      <c r="F20" s="1" t="s">
        <v>299</v>
      </c>
      <c r="G20" s="7"/>
    </row>
    <row r="21" spans="1:8" x14ac:dyDescent="0.25">
      <c r="A21" s="1" t="s">
        <v>41</v>
      </c>
      <c r="B21" s="1" t="s">
        <v>20</v>
      </c>
      <c r="F21" s="1" t="s">
        <v>299</v>
      </c>
    </row>
    <row r="22" spans="1:8" x14ac:dyDescent="0.25">
      <c r="A22" s="1" t="s">
        <v>42</v>
      </c>
      <c r="B22" s="1" t="s">
        <v>20</v>
      </c>
      <c r="C22" s="4"/>
      <c r="F22" s="1" t="s">
        <v>299</v>
      </c>
    </row>
    <row r="23" spans="1:8" x14ac:dyDescent="0.25">
      <c r="A23" s="1" t="s">
        <v>43</v>
      </c>
      <c r="B23" s="1" t="s">
        <v>20</v>
      </c>
      <c r="F23" s="1" t="s">
        <v>299</v>
      </c>
    </row>
    <row r="24" spans="1:8" x14ac:dyDescent="0.25">
      <c r="A24" s="1" t="s">
        <v>44</v>
      </c>
      <c r="B24" s="1" t="s">
        <v>20</v>
      </c>
      <c r="F24" s="1" t="s">
        <v>299</v>
      </c>
    </row>
    <row r="25" spans="1:8" x14ac:dyDescent="0.25">
      <c r="A25" s="1" t="s">
        <v>45</v>
      </c>
      <c r="B25" s="1" t="s">
        <v>20</v>
      </c>
      <c r="F25" s="1" t="s">
        <v>299</v>
      </c>
    </row>
    <row r="26" spans="1:8" x14ac:dyDescent="0.25">
      <c r="A26" s="1" t="s">
        <v>46</v>
      </c>
      <c r="B26" s="1" t="s">
        <v>20</v>
      </c>
      <c r="F26" s="1" t="s">
        <v>299</v>
      </c>
    </row>
    <row r="27" spans="1:8" x14ac:dyDescent="0.25">
      <c r="A27" s="1" t="s">
        <v>47</v>
      </c>
      <c r="B27" s="1" t="s">
        <v>20</v>
      </c>
      <c r="F27" s="1" t="s">
        <v>299</v>
      </c>
    </row>
    <row r="28" spans="1:8" x14ac:dyDescent="0.25">
      <c r="A28" s="1" t="s">
        <v>48</v>
      </c>
      <c r="B28" s="1" t="s">
        <v>20</v>
      </c>
      <c r="F28" s="1" t="s">
        <v>299</v>
      </c>
    </row>
    <row r="29" spans="1:8" x14ac:dyDescent="0.25">
      <c r="A29" s="1" t="s">
        <v>49</v>
      </c>
      <c r="B29" s="1" t="s">
        <v>20</v>
      </c>
      <c r="F29" s="1" t="s">
        <v>299</v>
      </c>
    </row>
    <row r="30" spans="1:8" x14ac:dyDescent="0.25">
      <c r="A30" s="1" t="s">
        <v>50</v>
      </c>
      <c r="B30" s="1" t="s">
        <v>20</v>
      </c>
      <c r="F30" s="1" t="s">
        <v>299</v>
      </c>
    </row>
    <row r="31" spans="1:8" x14ac:dyDescent="0.25">
      <c r="A31" s="1" t="s">
        <v>51</v>
      </c>
      <c r="B31" s="1" t="s">
        <v>20</v>
      </c>
      <c r="F31" s="1" t="s">
        <v>299</v>
      </c>
    </row>
    <row r="33" spans="3:3" x14ac:dyDescent="0.25">
      <c r="C33" s="1">
        <f>SUM(C2:C31)</f>
        <v>-3417415.3097399999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8957-988B-4629-BEDD-0AFCDD774E68}">
  <sheetPr>
    <tabColor rgb="FF92D050"/>
  </sheetPr>
  <dimension ref="A1:M44"/>
  <sheetViews>
    <sheetView topLeftCell="A28" workbookViewId="0">
      <selection activeCell="G15" sqref="G15"/>
    </sheetView>
  </sheetViews>
  <sheetFormatPr defaultColWidth="9.140625" defaultRowHeight="15" x14ac:dyDescent="0.25"/>
  <cols>
    <col min="1" max="1" width="16" style="1" bestFit="1" customWidth="1"/>
    <col min="2" max="2" width="19.85546875" style="1" bestFit="1" customWidth="1"/>
    <col min="3" max="3" width="12.42578125" style="1" bestFit="1" customWidth="1"/>
    <col min="4" max="4" width="8.42578125" style="1" bestFit="1" customWidth="1"/>
    <col min="5" max="5" width="16.42578125" style="1" bestFit="1" customWidth="1"/>
    <col min="6" max="6" width="15" style="1" bestFit="1" customWidth="1"/>
    <col min="7" max="12" width="9.140625" style="1"/>
    <col min="13" max="13" width="12.42578125" style="1" bestFit="1" customWidth="1"/>
    <col min="14" max="16384" width="9.140625" style="1"/>
  </cols>
  <sheetData>
    <row r="1" spans="1:13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s="1" t="s">
        <v>296</v>
      </c>
    </row>
    <row r="2" spans="1:13" x14ac:dyDescent="0.25">
      <c r="A2" s="1" t="s">
        <v>11</v>
      </c>
      <c r="B2" s="1" t="s">
        <v>12</v>
      </c>
      <c r="D2" s="6"/>
      <c r="E2" s="29"/>
      <c r="F2" s="1" t="s">
        <v>301</v>
      </c>
    </row>
    <row r="3" spans="1:13" x14ac:dyDescent="0.25">
      <c r="A3" s="1" t="s">
        <v>11</v>
      </c>
      <c r="B3" s="1" t="s">
        <v>12</v>
      </c>
      <c r="D3" s="6"/>
      <c r="E3" s="29"/>
      <c r="F3" s="1" t="s">
        <v>301</v>
      </c>
    </row>
    <row r="4" spans="1:13" x14ac:dyDescent="0.25">
      <c r="A4" s="1" t="s">
        <v>13</v>
      </c>
      <c r="B4" s="1" t="s">
        <v>15</v>
      </c>
      <c r="C4" s="1">
        <v>224264.20314282799</v>
      </c>
      <c r="D4" s="19">
        <v>0.19</v>
      </c>
      <c r="E4" s="29">
        <v>15</v>
      </c>
      <c r="F4" s="1" t="s">
        <v>301</v>
      </c>
    </row>
    <row r="5" spans="1:13" x14ac:dyDescent="0.25">
      <c r="A5" s="1" t="s">
        <v>13</v>
      </c>
      <c r="B5" s="1" t="s">
        <v>15</v>
      </c>
      <c r="E5" s="29"/>
      <c r="F5" s="1" t="s">
        <v>302</v>
      </c>
    </row>
    <row r="6" spans="1:13" x14ac:dyDescent="0.25">
      <c r="A6" s="1" t="s">
        <v>13</v>
      </c>
      <c r="B6" s="1" t="s">
        <v>15</v>
      </c>
      <c r="C6" s="1">
        <v>166879.53103379501</v>
      </c>
      <c r="D6" s="19">
        <v>0.09</v>
      </c>
      <c r="E6" s="29">
        <v>15</v>
      </c>
      <c r="F6" s="1" t="s">
        <v>302</v>
      </c>
    </row>
    <row r="7" spans="1:13" x14ac:dyDescent="0.25">
      <c r="A7" s="1" t="s">
        <v>13</v>
      </c>
      <c r="B7" s="1" t="s">
        <v>15</v>
      </c>
      <c r="E7" s="29"/>
      <c r="F7" s="1" t="s">
        <v>302</v>
      </c>
    </row>
    <row r="8" spans="1:13" x14ac:dyDescent="0.25">
      <c r="A8" s="1" t="s">
        <v>13</v>
      </c>
      <c r="B8" s="1" t="s">
        <v>15</v>
      </c>
      <c r="C8" s="1">
        <v>1742990.3463175199</v>
      </c>
      <c r="D8" s="19">
        <v>0.22758912355006147</v>
      </c>
      <c r="E8" s="29">
        <v>15</v>
      </c>
      <c r="F8" s="1" t="s">
        <v>302</v>
      </c>
    </row>
    <row r="9" spans="1:13" x14ac:dyDescent="0.25">
      <c r="A9" s="1" t="s">
        <v>13</v>
      </c>
      <c r="B9" s="1" t="s">
        <v>15</v>
      </c>
      <c r="C9" s="1">
        <v>106265.65005500699</v>
      </c>
      <c r="D9" s="19">
        <v>0.1322519393856007</v>
      </c>
      <c r="E9" s="29">
        <v>15</v>
      </c>
      <c r="F9" s="1" t="s">
        <v>302</v>
      </c>
    </row>
    <row r="10" spans="1:13" x14ac:dyDescent="0.25">
      <c r="A10" s="1" t="s">
        <v>13</v>
      </c>
      <c r="B10" s="1" t="s">
        <v>15</v>
      </c>
      <c r="C10" s="1">
        <v>1016122.7644370099</v>
      </c>
      <c r="D10" s="19">
        <v>0.13962103033525994</v>
      </c>
      <c r="E10" s="29">
        <v>15</v>
      </c>
      <c r="F10" s="1" t="s">
        <v>302</v>
      </c>
    </row>
    <row r="11" spans="1:13" x14ac:dyDescent="0.25">
      <c r="A11" s="1" t="s">
        <v>21</v>
      </c>
      <c r="B11" s="1" t="s">
        <v>16</v>
      </c>
      <c r="D11" s="19"/>
      <c r="E11" s="29"/>
      <c r="F11" s="1" t="s">
        <v>302</v>
      </c>
    </row>
    <row r="12" spans="1:13" x14ac:dyDescent="0.25">
      <c r="A12" s="1" t="s">
        <v>21</v>
      </c>
      <c r="B12" s="1" t="s">
        <v>16</v>
      </c>
      <c r="E12" s="29"/>
      <c r="F12" s="1" t="s">
        <v>302</v>
      </c>
    </row>
    <row r="13" spans="1:13" x14ac:dyDescent="0.25">
      <c r="A13" s="1" t="s">
        <v>21</v>
      </c>
      <c r="B13" s="1" t="s">
        <v>16</v>
      </c>
      <c r="C13" s="1">
        <v>968140.67401030706</v>
      </c>
      <c r="D13" s="19">
        <v>0.15</v>
      </c>
      <c r="E13" s="29">
        <v>37</v>
      </c>
      <c r="F13" s="1" t="s">
        <v>302</v>
      </c>
    </row>
    <row r="14" spans="1:13" x14ac:dyDescent="0.25">
      <c r="A14" s="1" t="s">
        <v>21</v>
      </c>
      <c r="B14" s="1" t="s">
        <v>16</v>
      </c>
      <c r="D14" s="15"/>
      <c r="E14" s="29"/>
      <c r="F14" s="1" t="s">
        <v>302</v>
      </c>
      <c r="M14" s="5"/>
    </row>
    <row r="15" spans="1:13" x14ac:dyDescent="0.25">
      <c r="A15" s="1" t="s">
        <v>21</v>
      </c>
      <c r="B15" s="1" t="s">
        <v>16</v>
      </c>
      <c r="D15" s="15"/>
      <c r="E15" s="29"/>
      <c r="F15" s="1" t="s">
        <v>302</v>
      </c>
    </row>
    <row r="16" spans="1:13" x14ac:dyDescent="0.25">
      <c r="A16" s="1" t="s">
        <v>21</v>
      </c>
      <c r="B16" s="1" t="s">
        <v>16</v>
      </c>
      <c r="D16" s="15"/>
      <c r="E16" s="29"/>
      <c r="F16" s="1" t="s">
        <v>302</v>
      </c>
    </row>
    <row r="17" spans="1:13" x14ac:dyDescent="0.25">
      <c r="A17" s="1" t="s">
        <v>21</v>
      </c>
      <c r="B17" s="1" t="s">
        <v>16</v>
      </c>
      <c r="D17" s="15"/>
      <c r="E17" s="29"/>
      <c r="F17" s="1" t="s">
        <v>302</v>
      </c>
    </row>
    <row r="18" spans="1:13" x14ac:dyDescent="0.25">
      <c r="A18" s="1" t="s">
        <v>22</v>
      </c>
      <c r="B18" s="1" t="s">
        <v>17</v>
      </c>
      <c r="D18" s="15"/>
      <c r="E18" s="29"/>
      <c r="F18" s="1" t="s">
        <v>302</v>
      </c>
    </row>
    <row r="19" spans="1:13" x14ac:dyDescent="0.25">
      <c r="A19" s="1" t="s">
        <v>22</v>
      </c>
      <c r="B19" s="1" t="s">
        <v>17</v>
      </c>
      <c r="D19" s="15"/>
      <c r="E19" s="29"/>
      <c r="F19" s="1" t="s">
        <v>302</v>
      </c>
      <c r="M19" s="6"/>
    </row>
    <row r="20" spans="1:13" x14ac:dyDescent="0.25">
      <c r="A20" s="1" t="s">
        <v>22</v>
      </c>
      <c r="B20" s="1" t="s">
        <v>17</v>
      </c>
      <c r="D20" s="15"/>
      <c r="E20" s="29"/>
      <c r="F20" s="1" t="s">
        <v>302</v>
      </c>
    </row>
    <row r="21" spans="1:13" x14ac:dyDescent="0.25">
      <c r="A21" s="1" t="s">
        <v>22</v>
      </c>
      <c r="B21" s="1" t="s">
        <v>17</v>
      </c>
      <c r="D21" s="15"/>
      <c r="E21" s="29"/>
      <c r="F21" s="1" t="s">
        <v>302</v>
      </c>
    </row>
    <row r="22" spans="1:13" x14ac:dyDescent="0.25">
      <c r="A22" s="1" t="s">
        <v>22</v>
      </c>
      <c r="B22" s="1" t="s">
        <v>17</v>
      </c>
      <c r="D22" s="15"/>
      <c r="E22" s="29"/>
      <c r="F22" s="1" t="s">
        <v>302</v>
      </c>
    </row>
    <row r="23" spans="1:13" x14ac:dyDescent="0.25">
      <c r="A23" s="1" t="s">
        <v>23</v>
      </c>
      <c r="B23" s="1" t="s">
        <v>206</v>
      </c>
      <c r="D23" s="15"/>
      <c r="E23" s="29"/>
      <c r="F23" s="1" t="s">
        <v>302</v>
      </c>
      <c r="M23" s="5"/>
    </row>
    <row r="24" spans="1:13" x14ac:dyDescent="0.25">
      <c r="A24" s="1" t="s">
        <v>23</v>
      </c>
      <c r="B24" s="1" t="s">
        <v>206</v>
      </c>
      <c r="D24" s="15"/>
      <c r="E24" s="29"/>
      <c r="F24" s="1" t="s">
        <v>302</v>
      </c>
    </row>
    <row r="25" spans="1:13" x14ac:dyDescent="0.25">
      <c r="A25" s="1" t="s">
        <v>23</v>
      </c>
      <c r="B25" s="1" t="s">
        <v>206</v>
      </c>
      <c r="D25" s="15"/>
      <c r="E25" s="29"/>
      <c r="F25" s="1" t="s">
        <v>302</v>
      </c>
    </row>
    <row r="26" spans="1:13" x14ac:dyDescent="0.25">
      <c r="A26" s="1" t="s">
        <v>23</v>
      </c>
      <c r="B26" s="1" t="s">
        <v>206</v>
      </c>
      <c r="D26" s="15"/>
      <c r="E26" s="29"/>
      <c r="F26" s="1" t="s">
        <v>302</v>
      </c>
    </row>
    <row r="27" spans="1:13" x14ac:dyDescent="0.25">
      <c r="A27" s="1" t="s">
        <v>24</v>
      </c>
      <c r="B27" s="1" t="s">
        <v>18</v>
      </c>
      <c r="D27" s="15"/>
      <c r="E27" s="29"/>
      <c r="F27" s="1" t="s">
        <v>302</v>
      </c>
      <c r="M27" s="5"/>
    </row>
    <row r="28" spans="1:13" x14ac:dyDescent="0.25">
      <c r="A28" s="1" t="s">
        <v>24</v>
      </c>
      <c r="B28" s="1" t="s">
        <v>18</v>
      </c>
      <c r="D28" s="15"/>
      <c r="E28" s="29"/>
      <c r="F28" s="1" t="s">
        <v>302</v>
      </c>
    </row>
    <row r="29" spans="1:13" x14ac:dyDescent="0.25">
      <c r="A29" s="1" t="s">
        <v>24</v>
      </c>
      <c r="B29" s="1" t="s">
        <v>18</v>
      </c>
      <c r="D29" s="15"/>
      <c r="E29" s="29"/>
      <c r="F29" s="1" t="s">
        <v>302</v>
      </c>
    </row>
    <row r="30" spans="1:13" x14ac:dyDescent="0.25">
      <c r="A30" s="1" t="s">
        <v>24</v>
      </c>
      <c r="B30" s="1" t="s">
        <v>18</v>
      </c>
      <c r="D30" s="15"/>
      <c r="E30" s="29"/>
      <c r="F30" s="1" t="s">
        <v>302</v>
      </c>
    </row>
    <row r="31" spans="1:13" x14ac:dyDescent="0.25">
      <c r="A31" s="1" t="s">
        <v>25</v>
      </c>
      <c r="B31" s="1" t="s">
        <v>19</v>
      </c>
      <c r="D31" s="15"/>
      <c r="E31" s="29"/>
      <c r="F31" s="1" t="s">
        <v>302</v>
      </c>
    </row>
    <row r="32" spans="1:13" x14ac:dyDescent="0.25">
      <c r="A32" s="1" t="s">
        <v>25</v>
      </c>
      <c r="B32" s="1" t="s">
        <v>19</v>
      </c>
      <c r="D32" s="15"/>
      <c r="E32" s="29"/>
      <c r="F32" s="1" t="s">
        <v>302</v>
      </c>
    </row>
    <row r="33" spans="1:6" x14ac:dyDescent="0.25">
      <c r="A33" s="1" t="s">
        <v>25</v>
      </c>
      <c r="B33" s="1" t="s">
        <v>19</v>
      </c>
      <c r="D33" s="15"/>
      <c r="E33" s="29"/>
      <c r="F33" s="1" t="s">
        <v>302</v>
      </c>
    </row>
    <row r="34" spans="1:6" x14ac:dyDescent="0.25">
      <c r="A34" s="1" t="s">
        <v>26</v>
      </c>
      <c r="B34" s="1" t="s">
        <v>19</v>
      </c>
      <c r="D34" s="15"/>
      <c r="E34" s="29"/>
      <c r="F34" s="1" t="s">
        <v>302</v>
      </c>
    </row>
    <row r="35" spans="1:6" x14ac:dyDescent="0.25">
      <c r="A35" s="1" t="s">
        <v>26</v>
      </c>
      <c r="B35" s="1" t="s">
        <v>19</v>
      </c>
      <c r="D35" s="15"/>
      <c r="E35" s="29"/>
      <c r="F35" s="1" t="s">
        <v>302</v>
      </c>
    </row>
    <row r="36" spans="1:6" x14ac:dyDescent="0.25">
      <c r="A36" s="1" t="s">
        <v>26</v>
      </c>
      <c r="B36" s="1" t="s">
        <v>19</v>
      </c>
      <c r="D36" s="15"/>
      <c r="E36" s="29"/>
      <c r="F36" s="1" t="s">
        <v>302</v>
      </c>
    </row>
    <row r="37" spans="1:6" x14ac:dyDescent="0.25">
      <c r="A37" s="1" t="s">
        <v>27</v>
      </c>
      <c r="B37" s="1" t="s">
        <v>20</v>
      </c>
      <c r="D37" s="15"/>
      <c r="E37" s="29"/>
      <c r="F37" s="1" t="s">
        <v>302</v>
      </c>
    </row>
    <row r="38" spans="1:6" x14ac:dyDescent="0.25">
      <c r="A38" s="1" t="s">
        <v>28</v>
      </c>
      <c r="B38" s="1" t="s">
        <v>20</v>
      </c>
      <c r="D38" s="15"/>
      <c r="E38" s="29"/>
      <c r="F38" s="1" t="s">
        <v>302</v>
      </c>
    </row>
    <row r="39" spans="1:6" x14ac:dyDescent="0.25">
      <c r="A39" s="1" t="s">
        <v>29</v>
      </c>
      <c r="B39" s="1" t="s">
        <v>20</v>
      </c>
      <c r="D39" s="15"/>
      <c r="E39" s="29"/>
      <c r="F39" s="1" t="s">
        <v>302</v>
      </c>
    </row>
    <row r="40" spans="1:6" x14ac:dyDescent="0.25">
      <c r="A40" s="1" t="s">
        <v>30</v>
      </c>
      <c r="B40" s="1" t="s">
        <v>20</v>
      </c>
      <c r="D40" s="15"/>
      <c r="E40" s="29"/>
      <c r="F40" s="1" t="s">
        <v>302</v>
      </c>
    </row>
    <row r="41" spans="1:6" x14ac:dyDescent="0.25">
      <c r="A41" s="1" t="s">
        <v>31</v>
      </c>
      <c r="B41" s="1" t="s">
        <v>20</v>
      </c>
      <c r="D41" s="15"/>
      <c r="E41" s="29"/>
      <c r="F41" s="1" t="s">
        <v>302</v>
      </c>
    </row>
    <row r="42" spans="1:6" x14ac:dyDescent="0.25">
      <c r="A42" s="1" t="s">
        <v>32</v>
      </c>
      <c r="B42" s="1" t="s">
        <v>20</v>
      </c>
      <c r="D42" s="15"/>
      <c r="E42" s="29"/>
      <c r="F42" s="1" t="s">
        <v>302</v>
      </c>
    </row>
    <row r="44" spans="1:6" x14ac:dyDescent="0.25">
      <c r="C44" s="1">
        <f>SUM(C2:C43)</f>
        <v>4224663.1689964673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6116-7EAE-4207-9BD0-554FB3D7A3DB}">
  <sheetPr>
    <tabColor rgb="FF92D050"/>
  </sheetPr>
  <dimension ref="A1:F40"/>
  <sheetViews>
    <sheetView topLeftCell="A23" workbookViewId="0">
      <selection activeCell="C31" sqref="C31:C38"/>
    </sheetView>
  </sheetViews>
  <sheetFormatPr defaultRowHeight="15" x14ac:dyDescent="0.25"/>
  <cols>
    <col min="1" max="1" width="16" bestFit="1" customWidth="1"/>
    <col min="2" max="2" width="19.85546875" bestFit="1" customWidth="1"/>
    <col min="3" max="3" width="12.42578125" style="1" bestFit="1" customWidth="1"/>
    <col min="4" max="4" width="8.5703125" style="16"/>
  </cols>
  <sheetData>
    <row r="1" spans="1:6" x14ac:dyDescent="0.25">
      <c r="A1" t="s">
        <v>311</v>
      </c>
      <c r="B1" t="s">
        <v>312</v>
      </c>
      <c r="C1" s="1" t="s">
        <v>6</v>
      </c>
      <c r="D1" s="16" t="s">
        <v>313</v>
      </c>
      <c r="E1" t="s">
        <v>314</v>
      </c>
      <c r="F1" t="s">
        <v>296</v>
      </c>
    </row>
    <row r="2" spans="1:6" x14ac:dyDescent="0.25">
      <c r="A2" t="s">
        <v>11</v>
      </c>
      <c r="B2" t="s">
        <v>12</v>
      </c>
      <c r="F2" t="s">
        <v>297</v>
      </c>
    </row>
    <row r="3" spans="1:6" x14ac:dyDescent="0.25">
      <c r="A3" t="s">
        <v>13</v>
      </c>
      <c r="B3" t="s">
        <v>15</v>
      </c>
      <c r="C3" s="1">
        <v>14351.808005942201</v>
      </c>
      <c r="D3" s="28">
        <v>0.1333</v>
      </c>
      <c r="E3">
        <v>15</v>
      </c>
      <c r="F3" t="s">
        <v>297</v>
      </c>
    </row>
    <row r="4" spans="1:6" x14ac:dyDescent="0.25">
      <c r="A4" t="s">
        <v>13</v>
      </c>
      <c r="B4" t="s">
        <v>14</v>
      </c>
      <c r="D4" s="28"/>
      <c r="F4" t="s">
        <v>297</v>
      </c>
    </row>
    <row r="5" spans="1:6" x14ac:dyDescent="0.25">
      <c r="A5" t="s">
        <v>13</v>
      </c>
      <c r="B5" t="s">
        <v>15</v>
      </c>
      <c r="D5" s="28"/>
      <c r="F5" t="s">
        <v>297</v>
      </c>
    </row>
    <row r="6" spans="1:6" x14ac:dyDescent="0.25">
      <c r="A6" t="s">
        <v>13</v>
      </c>
      <c r="B6" t="s">
        <v>16</v>
      </c>
      <c r="D6" s="28"/>
      <c r="F6" t="s">
        <v>297</v>
      </c>
    </row>
    <row r="7" spans="1:6" x14ac:dyDescent="0.25">
      <c r="A7" t="s">
        <v>13</v>
      </c>
      <c r="B7" t="s">
        <v>17</v>
      </c>
      <c r="D7" s="28"/>
      <c r="F7" t="s">
        <v>297</v>
      </c>
    </row>
    <row r="8" spans="1:6" x14ac:dyDescent="0.25">
      <c r="A8" t="s">
        <v>13</v>
      </c>
      <c r="B8" t="s">
        <v>18</v>
      </c>
      <c r="D8" s="28"/>
      <c r="F8" t="s">
        <v>297</v>
      </c>
    </row>
    <row r="9" spans="1:6" x14ac:dyDescent="0.25">
      <c r="A9" t="s">
        <v>13</v>
      </c>
      <c r="B9" t="s">
        <v>19</v>
      </c>
      <c r="D9" s="28"/>
      <c r="F9" t="s">
        <v>297</v>
      </c>
    </row>
    <row r="10" spans="1:6" x14ac:dyDescent="0.25">
      <c r="A10" t="s">
        <v>13</v>
      </c>
      <c r="B10" t="s">
        <v>20</v>
      </c>
      <c r="D10" s="28"/>
      <c r="F10" t="s">
        <v>297</v>
      </c>
    </row>
    <row r="11" spans="1:6" x14ac:dyDescent="0.25">
      <c r="A11" t="s">
        <v>21</v>
      </c>
      <c r="B11" t="s">
        <v>205</v>
      </c>
      <c r="C11" s="1">
        <v>28833.339709362412</v>
      </c>
      <c r="D11" s="28">
        <v>0.1333</v>
      </c>
      <c r="E11">
        <v>60</v>
      </c>
      <c r="F11" t="s">
        <v>297</v>
      </c>
    </row>
    <row r="12" spans="1:6" x14ac:dyDescent="0.25">
      <c r="A12" t="s">
        <v>21</v>
      </c>
      <c r="B12" t="s">
        <v>17</v>
      </c>
      <c r="D12" s="28"/>
      <c r="F12" t="s">
        <v>297</v>
      </c>
    </row>
    <row r="13" spans="1:6" x14ac:dyDescent="0.25">
      <c r="A13" t="s">
        <v>21</v>
      </c>
      <c r="B13" t="s">
        <v>18</v>
      </c>
      <c r="D13" s="28"/>
      <c r="F13" t="s">
        <v>297</v>
      </c>
    </row>
    <row r="14" spans="1:6" x14ac:dyDescent="0.25">
      <c r="A14" t="s">
        <v>21</v>
      </c>
      <c r="B14" t="s">
        <v>19</v>
      </c>
      <c r="D14" s="28"/>
      <c r="F14" t="s">
        <v>297</v>
      </c>
    </row>
    <row r="15" spans="1:6" x14ac:dyDescent="0.25">
      <c r="A15" t="s">
        <v>21</v>
      </c>
      <c r="B15" t="s">
        <v>20</v>
      </c>
      <c r="D15" s="28"/>
      <c r="F15" t="s">
        <v>297</v>
      </c>
    </row>
    <row r="16" spans="1:6" x14ac:dyDescent="0.25">
      <c r="A16" t="s">
        <v>22</v>
      </c>
      <c r="B16" t="s">
        <v>17</v>
      </c>
      <c r="C16" s="1">
        <v>38241.600232734738</v>
      </c>
      <c r="D16" s="28">
        <v>0.1333</v>
      </c>
      <c r="E16">
        <v>135</v>
      </c>
      <c r="F16" t="s">
        <v>297</v>
      </c>
    </row>
    <row r="17" spans="1:6" x14ac:dyDescent="0.25">
      <c r="A17" t="s">
        <v>22</v>
      </c>
      <c r="B17" t="s">
        <v>18</v>
      </c>
      <c r="D17" s="28"/>
      <c r="F17" t="s">
        <v>297</v>
      </c>
    </row>
    <row r="18" spans="1:6" x14ac:dyDescent="0.25">
      <c r="A18" t="s">
        <v>22</v>
      </c>
      <c r="B18" t="s">
        <v>19</v>
      </c>
      <c r="D18" s="28"/>
      <c r="F18" t="s">
        <v>297</v>
      </c>
    </row>
    <row r="19" spans="1:6" x14ac:dyDescent="0.25">
      <c r="A19" t="s">
        <v>22</v>
      </c>
      <c r="B19" t="s">
        <v>20</v>
      </c>
      <c r="D19" s="28"/>
      <c r="F19" t="s">
        <v>297</v>
      </c>
    </row>
    <row r="20" spans="1:6" x14ac:dyDescent="0.25">
      <c r="A20" t="s">
        <v>23</v>
      </c>
      <c r="B20" t="s">
        <v>18</v>
      </c>
      <c r="C20" s="1">
        <v>34448.930759748277</v>
      </c>
      <c r="D20" s="28">
        <v>0.1333</v>
      </c>
      <c r="E20">
        <v>225</v>
      </c>
      <c r="F20" t="s">
        <v>297</v>
      </c>
    </row>
    <row r="21" spans="1:6" x14ac:dyDescent="0.25">
      <c r="A21" t="s">
        <v>23</v>
      </c>
      <c r="B21" t="s">
        <v>19</v>
      </c>
      <c r="D21" s="28"/>
      <c r="F21" t="s">
        <v>297</v>
      </c>
    </row>
    <row r="22" spans="1:6" x14ac:dyDescent="0.25">
      <c r="A22" t="s">
        <v>23</v>
      </c>
      <c r="B22" t="s">
        <v>20</v>
      </c>
      <c r="D22" s="28"/>
      <c r="F22" t="s">
        <v>297</v>
      </c>
    </row>
    <row r="23" spans="1:6" x14ac:dyDescent="0.25">
      <c r="A23" t="s">
        <v>24</v>
      </c>
      <c r="B23" t="s">
        <v>18</v>
      </c>
      <c r="C23" s="1">
        <v>31965.429428164738</v>
      </c>
      <c r="D23" s="28">
        <v>0.1333</v>
      </c>
      <c r="E23">
        <v>315</v>
      </c>
      <c r="F23" t="s">
        <v>297</v>
      </c>
    </row>
    <row r="24" spans="1:6" x14ac:dyDescent="0.25">
      <c r="A24" t="s">
        <v>24</v>
      </c>
      <c r="B24" t="s">
        <v>19</v>
      </c>
      <c r="D24" s="28"/>
      <c r="F24" t="s">
        <v>297</v>
      </c>
    </row>
    <row r="25" spans="1:6" x14ac:dyDescent="0.25">
      <c r="A25" t="s">
        <v>24</v>
      </c>
      <c r="B25" t="s">
        <v>20</v>
      </c>
      <c r="D25" s="28"/>
      <c r="F25" t="s">
        <v>297</v>
      </c>
    </row>
    <row r="26" spans="1:6" x14ac:dyDescent="0.25">
      <c r="A26" t="s">
        <v>25</v>
      </c>
      <c r="B26" t="s">
        <v>19</v>
      </c>
      <c r="C26" s="1">
        <v>47302.45917639156</v>
      </c>
      <c r="D26" s="28">
        <v>0.1333</v>
      </c>
      <c r="E26">
        <v>450</v>
      </c>
      <c r="F26" t="s">
        <v>297</v>
      </c>
    </row>
    <row r="27" spans="1:6" x14ac:dyDescent="0.25">
      <c r="A27" t="s">
        <v>25</v>
      </c>
      <c r="B27" t="s">
        <v>20</v>
      </c>
      <c r="D27" s="28"/>
      <c r="F27" t="s">
        <v>297</v>
      </c>
    </row>
    <row r="28" spans="1:6" x14ac:dyDescent="0.25">
      <c r="A28" t="s">
        <v>26</v>
      </c>
      <c r="B28" t="s">
        <v>19</v>
      </c>
      <c r="C28" s="1">
        <v>39734.167556489621</v>
      </c>
      <c r="D28" s="28">
        <v>0.1333</v>
      </c>
      <c r="E28">
        <v>630</v>
      </c>
      <c r="F28" t="s">
        <v>297</v>
      </c>
    </row>
    <row r="29" spans="1:6" x14ac:dyDescent="0.25">
      <c r="A29" t="s">
        <v>26</v>
      </c>
      <c r="B29" t="s">
        <v>20</v>
      </c>
      <c r="D29" s="28"/>
      <c r="F29" t="s">
        <v>297</v>
      </c>
    </row>
    <row r="30" spans="1:6" x14ac:dyDescent="0.25">
      <c r="A30" t="s">
        <v>27</v>
      </c>
      <c r="B30" t="s">
        <v>20</v>
      </c>
      <c r="C30" s="1">
        <v>57874.815584525568</v>
      </c>
      <c r="D30" s="28">
        <v>0.1333</v>
      </c>
      <c r="E30">
        <v>900</v>
      </c>
      <c r="F30" t="s">
        <v>297</v>
      </c>
    </row>
    <row r="31" spans="1:6" x14ac:dyDescent="0.25">
      <c r="A31" t="s">
        <v>28</v>
      </c>
      <c r="B31" t="s">
        <v>20</v>
      </c>
      <c r="C31" s="1">
        <v>22961.186616861796</v>
      </c>
      <c r="D31" s="28">
        <v>0.1333</v>
      </c>
      <c r="E31">
        <v>1260</v>
      </c>
      <c r="F31" t="s">
        <v>297</v>
      </c>
    </row>
    <row r="32" spans="1:6" x14ac:dyDescent="0.25">
      <c r="A32" t="s">
        <v>29</v>
      </c>
      <c r="B32" t="s">
        <v>20</v>
      </c>
      <c r="C32" s="1">
        <v>11247.003263160417</v>
      </c>
      <c r="D32" s="28">
        <v>0.1333</v>
      </c>
      <c r="E32">
        <v>1620</v>
      </c>
      <c r="F32" t="s">
        <v>297</v>
      </c>
    </row>
    <row r="33" spans="1:6" x14ac:dyDescent="0.25">
      <c r="A33" t="s">
        <v>30</v>
      </c>
      <c r="B33" t="s">
        <v>20</v>
      </c>
      <c r="C33" s="1">
        <v>8407.6039908009643</v>
      </c>
      <c r="D33" s="28">
        <v>0.1333</v>
      </c>
      <c r="E33">
        <v>1980</v>
      </c>
      <c r="F33" t="s">
        <v>297</v>
      </c>
    </row>
    <row r="34" spans="1:6" x14ac:dyDescent="0.25">
      <c r="A34" t="s">
        <v>31</v>
      </c>
      <c r="B34" t="s">
        <v>20</v>
      </c>
      <c r="C34" s="1">
        <v>5847.7687552909601</v>
      </c>
      <c r="D34" s="28">
        <v>0.1333</v>
      </c>
      <c r="E34">
        <v>2340</v>
      </c>
      <c r="F34" t="s">
        <v>297</v>
      </c>
    </row>
    <row r="35" spans="1:6" x14ac:dyDescent="0.25">
      <c r="A35" t="s">
        <v>32</v>
      </c>
      <c r="B35" t="s">
        <v>20</v>
      </c>
      <c r="C35" s="1">
        <v>4857.2262212468249</v>
      </c>
      <c r="D35" s="28">
        <v>0.1333</v>
      </c>
      <c r="E35">
        <v>2700</v>
      </c>
      <c r="F35" t="s">
        <v>297</v>
      </c>
    </row>
    <row r="36" spans="1:6" x14ac:dyDescent="0.25">
      <c r="A36" t="s">
        <v>202</v>
      </c>
      <c r="B36" t="s">
        <v>20</v>
      </c>
      <c r="C36" s="1">
        <v>4185.54518705803</v>
      </c>
      <c r="D36" s="28">
        <v>0.1333</v>
      </c>
      <c r="E36">
        <v>3060</v>
      </c>
      <c r="F36" t="s">
        <v>297</v>
      </c>
    </row>
    <row r="37" spans="1:6" x14ac:dyDescent="0.25">
      <c r="A37" t="s">
        <v>203</v>
      </c>
      <c r="B37" t="s">
        <v>20</v>
      </c>
      <c r="C37" s="1">
        <v>3362.3173915506272</v>
      </c>
      <c r="D37" s="28">
        <v>0.1333</v>
      </c>
      <c r="E37">
        <v>3420</v>
      </c>
      <c r="F37" t="s">
        <v>297</v>
      </c>
    </row>
    <row r="38" spans="1:6" x14ac:dyDescent="0.25">
      <c r="A38" t="s">
        <v>204</v>
      </c>
      <c r="B38" t="s">
        <v>20</v>
      </c>
      <c r="C38" s="1">
        <v>3139.5916097523227</v>
      </c>
      <c r="D38" s="28">
        <v>0.1333</v>
      </c>
      <c r="E38">
        <v>3420</v>
      </c>
      <c r="F38" t="s">
        <v>297</v>
      </c>
    </row>
    <row r="40" spans="1:6" x14ac:dyDescent="0.25">
      <c r="C40" s="1">
        <f>SUM(C2:C38)</f>
        <v>356760.79348908103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4060-86F6-40D7-ABCE-B9993BA274DB}">
  <sheetPr>
    <tabColor rgb="FF92D050"/>
  </sheetPr>
  <dimension ref="A1:H32"/>
  <sheetViews>
    <sheetView topLeftCell="A19" workbookViewId="0">
      <selection activeCell="D15" sqref="D15"/>
    </sheetView>
  </sheetViews>
  <sheetFormatPr defaultColWidth="9.140625" defaultRowHeight="15" x14ac:dyDescent="0.25"/>
  <cols>
    <col min="1" max="1" width="18.85546875" style="1" bestFit="1" customWidth="1"/>
    <col min="2" max="2" width="19.85546875" style="1" bestFit="1" customWidth="1"/>
    <col min="3" max="3" width="15.42578125" style="1" bestFit="1" customWidth="1"/>
    <col min="4" max="4" width="8.42578125" style="2" bestFit="1" customWidth="1"/>
    <col min="5" max="5" width="16.42578125" style="1" bestFit="1" customWidth="1"/>
    <col min="6" max="6" width="14.42578125" style="1" bestFit="1" customWidth="1"/>
    <col min="7" max="8" width="10.42578125" style="1" bestFit="1" customWidth="1"/>
    <col min="9" max="16384" width="9.140625" style="1"/>
  </cols>
  <sheetData>
    <row r="1" spans="1:8" x14ac:dyDescent="0.25">
      <c r="A1" s="1" t="s">
        <v>311</v>
      </c>
      <c r="B1" s="1" t="s">
        <v>312</v>
      </c>
      <c r="C1" s="1" t="s">
        <v>6</v>
      </c>
      <c r="D1" s="2" t="s">
        <v>313</v>
      </c>
      <c r="E1" s="1" t="s">
        <v>314</v>
      </c>
      <c r="F1" s="1" t="s">
        <v>296</v>
      </c>
    </row>
    <row r="2" spans="1:8" x14ac:dyDescent="0.25">
      <c r="A2" s="1" t="s">
        <v>33</v>
      </c>
      <c r="B2" s="1" t="s">
        <v>12</v>
      </c>
      <c r="F2" s="1" t="s">
        <v>298</v>
      </c>
    </row>
    <row r="3" spans="1:8" x14ac:dyDescent="0.25">
      <c r="A3" s="1" t="s">
        <v>34</v>
      </c>
      <c r="B3" s="1" t="s">
        <v>246</v>
      </c>
      <c r="C3" s="1">
        <f>-3154981750.8928/1000</f>
        <v>-3154981.7508927998</v>
      </c>
      <c r="D3" s="2">
        <v>1.15E-2</v>
      </c>
      <c r="E3" s="30">
        <v>15</v>
      </c>
      <c r="F3" s="1" t="s">
        <v>298</v>
      </c>
    </row>
    <row r="4" spans="1:8" x14ac:dyDescent="0.25">
      <c r="A4" s="1" t="s">
        <v>34</v>
      </c>
      <c r="B4" s="1" t="s">
        <v>20</v>
      </c>
      <c r="F4" s="1" t="s">
        <v>299</v>
      </c>
      <c r="H4" s="31"/>
    </row>
    <row r="5" spans="1:8" x14ac:dyDescent="0.25">
      <c r="A5" s="1" t="s">
        <v>35</v>
      </c>
      <c r="B5" s="1" t="s">
        <v>19</v>
      </c>
      <c r="F5" s="1" t="s">
        <v>299</v>
      </c>
      <c r="H5" s="26"/>
    </row>
    <row r="6" spans="1:8" x14ac:dyDescent="0.25">
      <c r="A6" s="1" t="s">
        <v>35</v>
      </c>
      <c r="B6" s="1" t="s">
        <v>20</v>
      </c>
      <c r="F6" s="1" t="s">
        <v>300</v>
      </c>
    </row>
    <row r="7" spans="1:8" x14ac:dyDescent="0.25">
      <c r="A7" s="1" t="s">
        <v>35</v>
      </c>
      <c r="B7" s="1" t="s">
        <v>20</v>
      </c>
      <c r="F7" s="1" t="s">
        <v>300</v>
      </c>
    </row>
    <row r="8" spans="1:8" x14ac:dyDescent="0.25">
      <c r="A8" s="1" t="s">
        <v>36</v>
      </c>
      <c r="B8" s="1" t="s">
        <v>19</v>
      </c>
      <c r="F8" s="1" t="s">
        <v>299</v>
      </c>
    </row>
    <row r="9" spans="1:8" x14ac:dyDescent="0.25">
      <c r="A9" s="1" t="s">
        <v>36</v>
      </c>
      <c r="B9" s="1" t="s">
        <v>20</v>
      </c>
      <c r="F9" s="1" t="s">
        <v>300</v>
      </c>
    </row>
    <row r="10" spans="1:8" x14ac:dyDescent="0.25">
      <c r="A10" s="1" t="s">
        <v>37</v>
      </c>
      <c r="B10" s="1" t="s">
        <v>19</v>
      </c>
      <c r="F10" s="1" t="s">
        <v>299</v>
      </c>
    </row>
    <row r="11" spans="1:8" x14ac:dyDescent="0.25">
      <c r="A11" s="1" t="s">
        <v>37</v>
      </c>
      <c r="B11" s="1" t="s">
        <v>20</v>
      </c>
      <c r="F11" s="1" t="s">
        <v>299</v>
      </c>
    </row>
    <row r="12" spans="1:8" x14ac:dyDescent="0.25">
      <c r="A12" s="1" t="s">
        <v>38</v>
      </c>
      <c r="B12" s="1" t="s">
        <v>19</v>
      </c>
      <c r="F12" s="1" t="s">
        <v>299</v>
      </c>
    </row>
    <row r="13" spans="1:8" x14ac:dyDescent="0.25">
      <c r="A13" s="1" t="s">
        <v>38</v>
      </c>
      <c r="B13" s="1" t="s">
        <v>20</v>
      </c>
      <c r="F13" s="1" t="s">
        <v>299</v>
      </c>
    </row>
    <row r="14" spans="1:8" x14ac:dyDescent="0.25">
      <c r="A14" s="1" t="s">
        <v>39</v>
      </c>
      <c r="B14" s="1" t="s">
        <v>19</v>
      </c>
      <c r="F14" s="1" t="s">
        <v>299</v>
      </c>
    </row>
    <row r="15" spans="1:8" x14ac:dyDescent="0.25">
      <c r="A15" s="1" t="s">
        <v>39</v>
      </c>
      <c r="B15" s="1" t="s">
        <v>20</v>
      </c>
      <c r="F15" s="1" t="s">
        <v>299</v>
      </c>
    </row>
    <row r="16" spans="1:8" x14ac:dyDescent="0.25">
      <c r="A16" s="1" t="s">
        <v>40</v>
      </c>
      <c r="B16" s="1" t="s">
        <v>19</v>
      </c>
      <c r="F16" s="1" t="s">
        <v>299</v>
      </c>
    </row>
    <row r="17" spans="1:8" x14ac:dyDescent="0.25">
      <c r="A17" s="1" t="s">
        <v>40</v>
      </c>
      <c r="B17" s="1" t="s">
        <v>20</v>
      </c>
      <c r="F17" s="1" t="s">
        <v>299</v>
      </c>
    </row>
    <row r="18" spans="1:8" x14ac:dyDescent="0.25">
      <c r="A18" s="1" t="s">
        <v>41</v>
      </c>
      <c r="B18" s="1" t="s">
        <v>20</v>
      </c>
      <c r="F18" s="1" t="s">
        <v>299</v>
      </c>
    </row>
    <row r="19" spans="1:8" x14ac:dyDescent="0.25">
      <c r="A19" s="1" t="s">
        <v>41</v>
      </c>
      <c r="B19" s="1" t="s">
        <v>20</v>
      </c>
      <c r="C19" s="4"/>
      <c r="F19" s="1" t="s">
        <v>299</v>
      </c>
      <c r="G19" s="7"/>
      <c r="H19" s="7"/>
    </row>
    <row r="20" spans="1:8" x14ac:dyDescent="0.25">
      <c r="A20" s="1" t="s">
        <v>41</v>
      </c>
      <c r="B20" s="1" t="s">
        <v>20</v>
      </c>
      <c r="C20" s="4"/>
      <c r="F20" s="1" t="s">
        <v>299</v>
      </c>
      <c r="G20" s="7"/>
    </row>
    <row r="21" spans="1:8" x14ac:dyDescent="0.25">
      <c r="A21" s="1" t="s">
        <v>41</v>
      </c>
      <c r="B21" s="1" t="s">
        <v>20</v>
      </c>
      <c r="F21" s="1" t="s">
        <v>299</v>
      </c>
    </row>
    <row r="22" spans="1:8" x14ac:dyDescent="0.25">
      <c r="A22" s="1" t="s">
        <v>42</v>
      </c>
      <c r="B22" s="1" t="s">
        <v>20</v>
      </c>
      <c r="C22" s="4"/>
      <c r="F22" s="1" t="s">
        <v>299</v>
      </c>
    </row>
    <row r="23" spans="1:8" x14ac:dyDescent="0.25">
      <c r="A23" s="1" t="s">
        <v>43</v>
      </c>
      <c r="B23" s="1" t="s">
        <v>20</v>
      </c>
      <c r="F23" s="1" t="s">
        <v>299</v>
      </c>
    </row>
    <row r="24" spans="1:8" x14ac:dyDescent="0.25">
      <c r="A24" s="1" t="s">
        <v>44</v>
      </c>
      <c r="B24" s="1" t="s">
        <v>20</v>
      </c>
      <c r="F24" s="1" t="s">
        <v>299</v>
      </c>
    </row>
    <row r="25" spans="1:8" x14ac:dyDescent="0.25">
      <c r="A25" s="1" t="s">
        <v>45</v>
      </c>
      <c r="B25" s="1" t="s">
        <v>20</v>
      </c>
      <c r="F25" s="1" t="s">
        <v>299</v>
      </c>
    </row>
    <row r="26" spans="1:8" x14ac:dyDescent="0.25">
      <c r="A26" s="1" t="s">
        <v>46</v>
      </c>
      <c r="B26" s="1" t="s">
        <v>20</v>
      </c>
      <c r="F26" s="1" t="s">
        <v>299</v>
      </c>
    </row>
    <row r="27" spans="1:8" x14ac:dyDescent="0.25">
      <c r="A27" s="1" t="s">
        <v>47</v>
      </c>
      <c r="B27" s="1" t="s">
        <v>20</v>
      </c>
      <c r="F27" s="1" t="s">
        <v>299</v>
      </c>
    </row>
    <row r="28" spans="1:8" x14ac:dyDescent="0.25">
      <c r="A28" s="1" t="s">
        <v>48</v>
      </c>
      <c r="B28" s="1" t="s">
        <v>20</v>
      </c>
      <c r="F28" s="1" t="s">
        <v>299</v>
      </c>
    </row>
    <row r="29" spans="1:8" x14ac:dyDescent="0.25">
      <c r="A29" s="1" t="s">
        <v>49</v>
      </c>
      <c r="B29" s="1" t="s">
        <v>20</v>
      </c>
      <c r="F29" s="1" t="s">
        <v>299</v>
      </c>
    </row>
    <row r="30" spans="1:8" x14ac:dyDescent="0.25">
      <c r="A30" s="1" t="s">
        <v>50</v>
      </c>
      <c r="B30" s="1" t="s">
        <v>20</v>
      </c>
      <c r="F30" s="1" t="s">
        <v>299</v>
      </c>
    </row>
    <row r="31" spans="1:8" x14ac:dyDescent="0.25">
      <c r="A31" s="1" t="s">
        <v>51</v>
      </c>
      <c r="B31" s="1" t="s">
        <v>20</v>
      </c>
      <c r="F31" s="1" t="s">
        <v>299</v>
      </c>
    </row>
    <row r="32" spans="1:8" x14ac:dyDescent="0.25">
      <c r="C32" s="1">
        <f>SUM(C2:C31)</f>
        <v>-3154981.7508927998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B257-6602-43CC-B8E6-960E6071408A}">
  <sheetPr>
    <tabColor rgb="FF92D050"/>
  </sheetPr>
  <dimension ref="A1:M44"/>
  <sheetViews>
    <sheetView topLeftCell="A25" zoomScale="85" zoomScaleNormal="85" workbookViewId="0">
      <selection activeCell="G15" sqref="G15"/>
    </sheetView>
  </sheetViews>
  <sheetFormatPr defaultColWidth="9.140625" defaultRowHeight="15" x14ac:dyDescent="0.25"/>
  <cols>
    <col min="1" max="1" width="16" style="1" bestFit="1" customWidth="1"/>
    <col min="2" max="2" width="19.85546875" style="1" bestFit="1" customWidth="1"/>
    <col min="3" max="3" width="12.42578125" style="1" bestFit="1" customWidth="1"/>
    <col min="4" max="4" width="8.42578125" style="1" bestFit="1" customWidth="1"/>
    <col min="5" max="5" width="16.42578125" style="1" bestFit="1" customWidth="1"/>
    <col min="6" max="6" width="15" style="1" bestFit="1" customWidth="1"/>
    <col min="7" max="12" width="9.140625" style="1"/>
    <col min="13" max="13" width="12.42578125" style="1" bestFit="1" customWidth="1"/>
    <col min="14" max="16384" width="9.140625" style="1"/>
  </cols>
  <sheetData>
    <row r="1" spans="1:13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s="1" t="s">
        <v>296</v>
      </c>
    </row>
    <row r="2" spans="1:13" x14ac:dyDescent="0.25">
      <c r="A2" s="1" t="s">
        <v>11</v>
      </c>
      <c r="B2" s="1" t="s">
        <v>12</v>
      </c>
      <c r="D2" s="6"/>
      <c r="E2" s="29"/>
      <c r="F2" s="1" t="s">
        <v>301</v>
      </c>
    </row>
    <row r="3" spans="1:13" x14ac:dyDescent="0.25">
      <c r="A3" s="1" t="s">
        <v>11</v>
      </c>
      <c r="B3" s="1" t="s">
        <v>12</v>
      </c>
      <c r="D3" s="6"/>
      <c r="E3" s="29"/>
      <c r="F3" s="1" t="s">
        <v>301</v>
      </c>
    </row>
    <row r="4" spans="1:13" x14ac:dyDescent="0.25">
      <c r="A4" s="1" t="s">
        <v>13</v>
      </c>
      <c r="B4" s="1" t="s">
        <v>15</v>
      </c>
      <c r="C4" s="1">
        <v>146958.79502730491</v>
      </c>
      <c r="D4" s="15">
        <v>0.19</v>
      </c>
      <c r="E4" s="29">
        <v>15</v>
      </c>
      <c r="F4" s="1" t="s">
        <v>301</v>
      </c>
    </row>
    <row r="5" spans="1:13" x14ac:dyDescent="0.25">
      <c r="A5" s="1" t="s">
        <v>13</v>
      </c>
      <c r="B5" s="1" t="s">
        <v>15</v>
      </c>
      <c r="E5" s="29"/>
      <c r="F5" s="1" t="s">
        <v>302</v>
      </c>
    </row>
    <row r="6" spans="1:13" x14ac:dyDescent="0.25">
      <c r="A6" s="1" t="s">
        <v>13</v>
      </c>
      <c r="B6" s="1" t="s">
        <v>15</v>
      </c>
      <c r="C6" s="1">
        <v>409497.3251789959</v>
      </c>
      <c r="D6" s="15">
        <v>0.09</v>
      </c>
      <c r="E6" s="29">
        <v>15</v>
      </c>
      <c r="F6" s="1" t="s">
        <v>302</v>
      </c>
    </row>
    <row r="7" spans="1:13" x14ac:dyDescent="0.25">
      <c r="A7" s="1" t="s">
        <v>13</v>
      </c>
      <c r="B7" s="1" t="s">
        <v>15</v>
      </c>
      <c r="E7" s="29"/>
      <c r="F7" s="1" t="s">
        <v>302</v>
      </c>
    </row>
    <row r="8" spans="1:13" x14ac:dyDescent="0.25">
      <c r="A8" s="1" t="s">
        <v>13</v>
      </c>
      <c r="B8" s="1" t="s">
        <v>15</v>
      </c>
      <c r="C8" s="1">
        <v>497946.75117061182</v>
      </c>
      <c r="D8" s="15">
        <v>0.12458782449408881</v>
      </c>
      <c r="E8" s="29">
        <v>15</v>
      </c>
      <c r="F8" s="1" t="s">
        <v>302</v>
      </c>
    </row>
    <row r="9" spans="1:13" x14ac:dyDescent="0.25">
      <c r="A9" s="1" t="s">
        <v>13</v>
      </c>
      <c r="B9" s="1" t="s">
        <v>15</v>
      </c>
      <c r="C9" s="1">
        <v>36437.079425637872</v>
      </c>
      <c r="D9" s="15">
        <v>0.16</v>
      </c>
      <c r="E9" s="29">
        <v>15</v>
      </c>
      <c r="F9" s="1" t="s">
        <v>302</v>
      </c>
    </row>
    <row r="10" spans="1:13" x14ac:dyDescent="0.25">
      <c r="A10" s="1" t="s">
        <v>13</v>
      </c>
      <c r="B10" s="1" t="s">
        <v>15</v>
      </c>
      <c r="C10" s="1">
        <v>1201074.4678354841</v>
      </c>
      <c r="D10" s="15">
        <v>8.4335367941296924E-2</v>
      </c>
      <c r="E10" s="29">
        <v>15</v>
      </c>
      <c r="F10" s="1" t="s">
        <v>302</v>
      </c>
    </row>
    <row r="11" spans="1:13" x14ac:dyDescent="0.25">
      <c r="A11" s="1" t="s">
        <v>21</v>
      </c>
      <c r="B11" s="1" t="s">
        <v>16</v>
      </c>
      <c r="D11" s="15"/>
      <c r="E11" s="29"/>
      <c r="F11" s="1" t="s">
        <v>302</v>
      </c>
    </row>
    <row r="12" spans="1:13" x14ac:dyDescent="0.25">
      <c r="A12" s="1" t="s">
        <v>21</v>
      </c>
      <c r="B12" s="1" t="s">
        <v>16</v>
      </c>
      <c r="E12" s="29"/>
      <c r="F12" s="1" t="s">
        <v>302</v>
      </c>
    </row>
    <row r="13" spans="1:13" x14ac:dyDescent="0.25">
      <c r="A13" s="1" t="s">
        <v>21</v>
      </c>
      <c r="B13" s="1" t="s">
        <v>16</v>
      </c>
      <c r="C13" s="1">
        <v>187182.12743047884</v>
      </c>
      <c r="D13" s="15">
        <v>0.15</v>
      </c>
      <c r="E13" s="29">
        <v>37</v>
      </c>
      <c r="F13" s="1" t="s">
        <v>302</v>
      </c>
    </row>
    <row r="14" spans="1:13" x14ac:dyDescent="0.25">
      <c r="A14" s="1" t="s">
        <v>21</v>
      </c>
      <c r="B14" s="1" t="s">
        <v>16</v>
      </c>
      <c r="D14" s="15"/>
      <c r="E14" s="29"/>
      <c r="F14" s="1" t="s">
        <v>302</v>
      </c>
      <c r="M14" s="5"/>
    </row>
    <row r="15" spans="1:13" x14ac:dyDescent="0.25">
      <c r="A15" s="1" t="s">
        <v>21</v>
      </c>
      <c r="B15" s="1" t="s">
        <v>16</v>
      </c>
      <c r="D15" s="15"/>
      <c r="E15" s="29"/>
      <c r="F15" s="1" t="s">
        <v>302</v>
      </c>
    </row>
    <row r="16" spans="1:13" x14ac:dyDescent="0.25">
      <c r="A16" s="1" t="s">
        <v>21</v>
      </c>
      <c r="B16" s="1" t="s">
        <v>16</v>
      </c>
      <c r="D16" s="15"/>
      <c r="E16" s="29"/>
      <c r="F16" s="1" t="s">
        <v>302</v>
      </c>
    </row>
    <row r="17" spans="1:13" x14ac:dyDescent="0.25">
      <c r="A17" s="1" t="s">
        <v>21</v>
      </c>
      <c r="B17" s="1" t="s">
        <v>16</v>
      </c>
      <c r="D17" s="15"/>
      <c r="E17" s="29"/>
      <c r="F17" s="1" t="s">
        <v>302</v>
      </c>
    </row>
    <row r="18" spans="1:13" x14ac:dyDescent="0.25">
      <c r="A18" s="1" t="s">
        <v>22</v>
      </c>
      <c r="B18" s="1" t="s">
        <v>17</v>
      </c>
      <c r="D18" s="15"/>
      <c r="E18" s="29"/>
      <c r="F18" s="1" t="s">
        <v>302</v>
      </c>
    </row>
    <row r="19" spans="1:13" x14ac:dyDescent="0.25">
      <c r="A19" s="1" t="s">
        <v>22</v>
      </c>
      <c r="B19" s="1" t="s">
        <v>17</v>
      </c>
      <c r="D19" s="15"/>
      <c r="E19" s="29"/>
      <c r="F19" s="1" t="s">
        <v>302</v>
      </c>
      <c r="M19" s="6"/>
    </row>
    <row r="20" spans="1:13" x14ac:dyDescent="0.25">
      <c r="A20" s="1" t="s">
        <v>22</v>
      </c>
      <c r="B20" s="1" t="s">
        <v>17</v>
      </c>
      <c r="D20" s="15"/>
      <c r="E20" s="29"/>
      <c r="F20" s="1" t="s">
        <v>302</v>
      </c>
    </row>
    <row r="21" spans="1:13" x14ac:dyDescent="0.25">
      <c r="A21" s="1" t="s">
        <v>22</v>
      </c>
      <c r="B21" s="1" t="s">
        <v>17</v>
      </c>
      <c r="D21" s="15"/>
      <c r="E21" s="29"/>
      <c r="F21" s="1" t="s">
        <v>302</v>
      </c>
    </row>
    <row r="22" spans="1:13" x14ac:dyDescent="0.25">
      <c r="A22" s="1" t="s">
        <v>22</v>
      </c>
      <c r="B22" s="1" t="s">
        <v>17</v>
      </c>
      <c r="D22" s="15"/>
      <c r="E22" s="29"/>
      <c r="F22" s="1" t="s">
        <v>302</v>
      </c>
    </row>
    <row r="23" spans="1:13" x14ac:dyDescent="0.25">
      <c r="A23" s="1" t="s">
        <v>23</v>
      </c>
      <c r="B23" s="1" t="s">
        <v>206</v>
      </c>
      <c r="D23" s="15"/>
      <c r="E23" s="29"/>
      <c r="F23" s="1" t="s">
        <v>302</v>
      </c>
      <c r="M23" s="5"/>
    </row>
    <row r="24" spans="1:13" x14ac:dyDescent="0.25">
      <c r="A24" s="1" t="s">
        <v>23</v>
      </c>
      <c r="B24" s="1" t="s">
        <v>206</v>
      </c>
      <c r="D24" s="15"/>
      <c r="E24" s="29"/>
      <c r="F24" s="1" t="s">
        <v>302</v>
      </c>
    </row>
    <row r="25" spans="1:13" x14ac:dyDescent="0.25">
      <c r="A25" s="1" t="s">
        <v>23</v>
      </c>
      <c r="B25" s="1" t="s">
        <v>206</v>
      </c>
      <c r="D25" s="15"/>
      <c r="E25" s="29"/>
      <c r="F25" s="1" t="s">
        <v>302</v>
      </c>
    </row>
    <row r="26" spans="1:13" x14ac:dyDescent="0.25">
      <c r="A26" s="1" t="s">
        <v>23</v>
      </c>
      <c r="B26" s="1" t="s">
        <v>206</v>
      </c>
      <c r="D26" s="15"/>
      <c r="E26" s="29"/>
      <c r="F26" s="1" t="s">
        <v>302</v>
      </c>
    </row>
    <row r="27" spans="1:13" x14ac:dyDescent="0.25">
      <c r="A27" s="1" t="s">
        <v>24</v>
      </c>
      <c r="B27" s="1" t="s">
        <v>18</v>
      </c>
      <c r="D27" s="15"/>
      <c r="E27" s="29"/>
      <c r="F27" s="1" t="s">
        <v>302</v>
      </c>
      <c r="M27" s="5"/>
    </row>
    <row r="28" spans="1:13" x14ac:dyDescent="0.25">
      <c r="A28" s="1" t="s">
        <v>24</v>
      </c>
      <c r="B28" s="1" t="s">
        <v>18</v>
      </c>
      <c r="D28" s="15"/>
      <c r="E28" s="29"/>
      <c r="F28" s="1" t="s">
        <v>302</v>
      </c>
    </row>
    <row r="29" spans="1:13" x14ac:dyDescent="0.25">
      <c r="A29" s="1" t="s">
        <v>24</v>
      </c>
      <c r="B29" s="1" t="s">
        <v>18</v>
      </c>
      <c r="D29" s="15"/>
      <c r="E29" s="29"/>
      <c r="F29" s="1" t="s">
        <v>302</v>
      </c>
    </row>
    <row r="30" spans="1:13" x14ac:dyDescent="0.25">
      <c r="A30" s="1" t="s">
        <v>24</v>
      </c>
      <c r="B30" s="1" t="s">
        <v>18</v>
      </c>
      <c r="D30" s="15"/>
      <c r="E30" s="29"/>
      <c r="F30" s="1" t="s">
        <v>302</v>
      </c>
    </row>
    <row r="31" spans="1:13" x14ac:dyDescent="0.25">
      <c r="A31" s="1" t="s">
        <v>25</v>
      </c>
      <c r="B31" s="1" t="s">
        <v>19</v>
      </c>
      <c r="D31" s="15"/>
      <c r="E31" s="29"/>
      <c r="F31" s="1" t="s">
        <v>302</v>
      </c>
    </row>
    <row r="32" spans="1:13" x14ac:dyDescent="0.25">
      <c r="A32" s="1" t="s">
        <v>25</v>
      </c>
      <c r="B32" s="1" t="s">
        <v>19</v>
      </c>
      <c r="D32" s="15"/>
      <c r="E32" s="29"/>
      <c r="F32" s="1" t="s">
        <v>302</v>
      </c>
    </row>
    <row r="33" spans="1:6" x14ac:dyDescent="0.25">
      <c r="A33" s="1" t="s">
        <v>25</v>
      </c>
      <c r="B33" s="1" t="s">
        <v>19</v>
      </c>
      <c r="D33" s="15"/>
      <c r="E33" s="29"/>
      <c r="F33" s="1" t="s">
        <v>302</v>
      </c>
    </row>
    <row r="34" spans="1:6" x14ac:dyDescent="0.25">
      <c r="A34" s="1" t="s">
        <v>26</v>
      </c>
      <c r="B34" s="1" t="s">
        <v>19</v>
      </c>
      <c r="D34" s="15"/>
      <c r="E34" s="29"/>
      <c r="F34" s="1" t="s">
        <v>302</v>
      </c>
    </row>
    <row r="35" spans="1:6" x14ac:dyDescent="0.25">
      <c r="A35" s="1" t="s">
        <v>26</v>
      </c>
      <c r="B35" s="1" t="s">
        <v>19</v>
      </c>
      <c r="D35" s="15"/>
      <c r="E35" s="29"/>
      <c r="F35" s="1" t="s">
        <v>302</v>
      </c>
    </row>
    <row r="36" spans="1:6" x14ac:dyDescent="0.25">
      <c r="A36" s="1" t="s">
        <v>26</v>
      </c>
      <c r="B36" s="1" t="s">
        <v>19</v>
      </c>
      <c r="D36" s="15"/>
      <c r="E36" s="29"/>
      <c r="F36" s="1" t="s">
        <v>302</v>
      </c>
    </row>
    <row r="37" spans="1:6" x14ac:dyDescent="0.25">
      <c r="A37" s="1" t="s">
        <v>27</v>
      </c>
      <c r="B37" s="1" t="s">
        <v>20</v>
      </c>
      <c r="D37" s="15"/>
      <c r="E37" s="29"/>
      <c r="F37" s="1" t="s">
        <v>302</v>
      </c>
    </row>
    <row r="38" spans="1:6" x14ac:dyDescent="0.25">
      <c r="A38" s="1" t="s">
        <v>28</v>
      </c>
      <c r="B38" s="1" t="s">
        <v>20</v>
      </c>
      <c r="D38" s="15"/>
      <c r="E38" s="29"/>
      <c r="F38" s="1" t="s">
        <v>302</v>
      </c>
    </row>
    <row r="39" spans="1:6" x14ac:dyDescent="0.25">
      <c r="A39" s="1" t="s">
        <v>29</v>
      </c>
      <c r="B39" s="1" t="s">
        <v>20</v>
      </c>
      <c r="D39" s="15"/>
      <c r="E39" s="29"/>
      <c r="F39" s="1" t="s">
        <v>302</v>
      </c>
    </row>
    <row r="40" spans="1:6" x14ac:dyDescent="0.25">
      <c r="A40" s="1" t="s">
        <v>30</v>
      </c>
      <c r="B40" s="1" t="s">
        <v>20</v>
      </c>
      <c r="D40" s="15"/>
      <c r="E40" s="29"/>
      <c r="F40" s="1" t="s">
        <v>302</v>
      </c>
    </row>
    <row r="41" spans="1:6" x14ac:dyDescent="0.25">
      <c r="A41" s="1" t="s">
        <v>31</v>
      </c>
      <c r="B41" s="1" t="s">
        <v>20</v>
      </c>
      <c r="D41" s="15"/>
      <c r="E41" s="29"/>
      <c r="F41" s="1" t="s">
        <v>302</v>
      </c>
    </row>
    <row r="42" spans="1:6" x14ac:dyDescent="0.25">
      <c r="A42" s="1" t="s">
        <v>32</v>
      </c>
      <c r="B42" s="1" t="s">
        <v>20</v>
      </c>
      <c r="D42" s="15"/>
      <c r="E42" s="29"/>
      <c r="F42" s="1" t="s">
        <v>302</v>
      </c>
    </row>
    <row r="44" spans="1:6" x14ac:dyDescent="0.25">
      <c r="C44" s="1">
        <f>SUM(C2:C42)</f>
        <v>2479096.5460685138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81EE-1269-45DB-B71A-78C4C90BB748}">
  <sheetPr>
    <tabColor rgb="FF92D050"/>
  </sheetPr>
  <dimension ref="A1:I40"/>
  <sheetViews>
    <sheetView topLeftCell="A26" zoomScale="85" zoomScaleNormal="85" workbookViewId="0">
      <selection activeCell="E28" sqref="E28"/>
    </sheetView>
  </sheetViews>
  <sheetFormatPr defaultRowHeight="15" x14ac:dyDescent="0.25"/>
  <cols>
    <col min="1" max="1" width="16" bestFit="1" customWidth="1"/>
    <col min="2" max="2" width="19.85546875" bestFit="1" customWidth="1"/>
    <col min="3" max="3" width="12.42578125" style="1" bestFit="1" customWidth="1"/>
    <col min="4" max="4" width="9.140625" style="16"/>
    <col min="8" max="8" width="13.42578125" bestFit="1" customWidth="1"/>
    <col min="9" max="9" width="9.5703125" bestFit="1" customWidth="1"/>
  </cols>
  <sheetData>
    <row r="1" spans="1:9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t="s">
        <v>296</v>
      </c>
    </row>
    <row r="2" spans="1:9" x14ac:dyDescent="0.25">
      <c r="A2" t="s">
        <v>11</v>
      </c>
      <c r="B2" t="s">
        <v>12</v>
      </c>
      <c r="F2" t="s">
        <v>297</v>
      </c>
    </row>
    <row r="3" spans="1:9" x14ac:dyDescent="0.25">
      <c r="A3" t="s">
        <v>13</v>
      </c>
      <c r="B3" t="s">
        <v>15</v>
      </c>
      <c r="C3" s="1">
        <v>22301.764153565844</v>
      </c>
      <c r="D3" s="17">
        <v>0.108</v>
      </c>
      <c r="E3">
        <v>15</v>
      </c>
      <c r="F3" t="s">
        <v>297</v>
      </c>
    </row>
    <row r="4" spans="1:9" x14ac:dyDescent="0.25">
      <c r="A4" t="s">
        <v>13</v>
      </c>
      <c r="B4" t="s">
        <v>14</v>
      </c>
      <c r="D4" s="17"/>
      <c r="F4" t="s">
        <v>297</v>
      </c>
    </row>
    <row r="5" spans="1:9" x14ac:dyDescent="0.25">
      <c r="A5" t="s">
        <v>13</v>
      </c>
      <c r="B5" t="s">
        <v>15</v>
      </c>
      <c r="D5" s="17"/>
      <c r="F5" t="s">
        <v>297</v>
      </c>
    </row>
    <row r="6" spans="1:9" x14ac:dyDescent="0.25">
      <c r="A6" t="s">
        <v>13</v>
      </c>
      <c r="B6" t="s">
        <v>16</v>
      </c>
      <c r="D6" s="17"/>
      <c r="F6" t="s">
        <v>297</v>
      </c>
    </row>
    <row r="7" spans="1:9" x14ac:dyDescent="0.25">
      <c r="A7" t="s">
        <v>13</v>
      </c>
      <c r="B7" t="s">
        <v>17</v>
      </c>
      <c r="D7" s="17"/>
      <c r="F7" t="s">
        <v>297</v>
      </c>
      <c r="I7" s="1"/>
    </row>
    <row r="8" spans="1:9" x14ac:dyDescent="0.25">
      <c r="A8" t="s">
        <v>13</v>
      </c>
      <c r="B8" t="s">
        <v>18</v>
      </c>
      <c r="D8" s="17"/>
      <c r="F8" t="s">
        <v>297</v>
      </c>
      <c r="H8" s="1"/>
      <c r="I8" s="1"/>
    </row>
    <row r="9" spans="1:9" x14ac:dyDescent="0.25">
      <c r="A9" t="s">
        <v>13</v>
      </c>
      <c r="B9" t="s">
        <v>19</v>
      </c>
      <c r="D9" s="17"/>
      <c r="F9" t="s">
        <v>297</v>
      </c>
      <c r="H9" s="1"/>
      <c r="I9" s="1"/>
    </row>
    <row r="10" spans="1:9" x14ac:dyDescent="0.25">
      <c r="A10" t="s">
        <v>13</v>
      </c>
      <c r="B10" t="s">
        <v>20</v>
      </c>
      <c r="D10" s="17"/>
      <c r="F10" t="s">
        <v>297</v>
      </c>
      <c r="H10" s="1"/>
      <c r="I10" s="1"/>
    </row>
    <row r="11" spans="1:9" x14ac:dyDescent="0.25">
      <c r="A11" t="s">
        <v>21</v>
      </c>
      <c r="B11" t="s">
        <v>205</v>
      </c>
      <c r="C11" s="1">
        <v>42253.061433430747</v>
      </c>
      <c r="D11" s="17">
        <v>0.108</v>
      </c>
      <c r="E11">
        <v>60</v>
      </c>
      <c r="F11" t="s">
        <v>297</v>
      </c>
      <c r="H11" s="1"/>
      <c r="I11" s="1"/>
    </row>
    <row r="12" spans="1:9" x14ac:dyDescent="0.25">
      <c r="A12" t="s">
        <v>21</v>
      </c>
      <c r="B12" t="s">
        <v>17</v>
      </c>
      <c r="D12" s="17"/>
      <c r="F12" t="s">
        <v>297</v>
      </c>
      <c r="H12" s="1"/>
      <c r="I12" s="1"/>
    </row>
    <row r="13" spans="1:9" x14ac:dyDescent="0.25">
      <c r="A13" t="s">
        <v>21</v>
      </c>
      <c r="B13" t="s">
        <v>18</v>
      </c>
      <c r="D13" s="17"/>
      <c r="F13" t="s">
        <v>297</v>
      </c>
      <c r="H13" s="1"/>
      <c r="I13" s="1"/>
    </row>
    <row r="14" spans="1:9" x14ac:dyDescent="0.25">
      <c r="A14" t="s">
        <v>21</v>
      </c>
      <c r="B14" t="s">
        <v>19</v>
      </c>
      <c r="D14" s="17"/>
      <c r="F14" t="s">
        <v>297</v>
      </c>
      <c r="H14" s="1"/>
      <c r="I14" s="1"/>
    </row>
    <row r="15" spans="1:9" x14ac:dyDescent="0.25">
      <c r="A15" t="s">
        <v>21</v>
      </c>
      <c r="B15" t="s">
        <v>20</v>
      </c>
      <c r="D15" s="17"/>
      <c r="F15" t="s">
        <v>297</v>
      </c>
      <c r="H15" s="1"/>
      <c r="I15" s="1"/>
    </row>
    <row r="16" spans="1:9" x14ac:dyDescent="0.25">
      <c r="A16" t="s">
        <v>22</v>
      </c>
      <c r="B16" t="s">
        <v>17</v>
      </c>
      <c r="C16" s="1">
        <v>62408.19842563336</v>
      </c>
      <c r="D16" s="17">
        <v>0.108</v>
      </c>
      <c r="E16">
        <v>135</v>
      </c>
      <c r="F16" t="s">
        <v>297</v>
      </c>
      <c r="H16" s="1"/>
      <c r="I16" s="1"/>
    </row>
    <row r="17" spans="1:9" x14ac:dyDescent="0.25">
      <c r="A17" t="s">
        <v>22</v>
      </c>
      <c r="B17" t="s">
        <v>18</v>
      </c>
      <c r="D17" s="17"/>
      <c r="F17" t="s">
        <v>297</v>
      </c>
      <c r="H17" s="1"/>
      <c r="I17" s="1"/>
    </row>
    <row r="18" spans="1:9" x14ac:dyDescent="0.25">
      <c r="A18" t="s">
        <v>22</v>
      </c>
      <c r="B18" t="s">
        <v>19</v>
      </c>
      <c r="D18" s="17"/>
      <c r="F18" t="s">
        <v>297</v>
      </c>
      <c r="H18" s="1"/>
      <c r="I18" s="1"/>
    </row>
    <row r="19" spans="1:9" x14ac:dyDescent="0.25">
      <c r="A19" t="s">
        <v>22</v>
      </c>
      <c r="B19" t="s">
        <v>20</v>
      </c>
      <c r="D19" s="17"/>
      <c r="F19" t="s">
        <v>297</v>
      </c>
      <c r="H19" s="1"/>
      <c r="I19" s="1"/>
    </row>
    <row r="20" spans="1:9" x14ac:dyDescent="0.25">
      <c r="A20" t="s">
        <v>23</v>
      </c>
      <c r="B20" t="s">
        <v>18</v>
      </c>
      <c r="C20" s="1">
        <v>61269.599060640408</v>
      </c>
      <c r="D20" s="17">
        <v>0.108</v>
      </c>
      <c r="E20">
        <v>225</v>
      </c>
      <c r="F20" t="s">
        <v>297</v>
      </c>
      <c r="H20" s="1"/>
      <c r="I20" s="1"/>
    </row>
    <row r="21" spans="1:9" x14ac:dyDescent="0.25">
      <c r="A21" t="s">
        <v>23</v>
      </c>
      <c r="B21" t="s">
        <v>19</v>
      </c>
      <c r="D21" s="17"/>
      <c r="F21" t="s">
        <v>297</v>
      </c>
      <c r="H21" s="1"/>
      <c r="I21" s="1"/>
    </row>
    <row r="22" spans="1:9" x14ac:dyDescent="0.25">
      <c r="A22" t="s">
        <v>23</v>
      </c>
      <c r="B22" t="s">
        <v>20</v>
      </c>
      <c r="D22" s="17"/>
      <c r="F22" t="s">
        <v>297</v>
      </c>
      <c r="H22" s="1"/>
      <c r="I22" s="1"/>
    </row>
    <row r="23" spans="1:9" x14ac:dyDescent="0.25">
      <c r="A23" t="s">
        <v>24</v>
      </c>
      <c r="B23" t="s">
        <v>18</v>
      </c>
      <c r="C23" s="1">
        <v>60159.827513014585</v>
      </c>
      <c r="D23" s="17">
        <v>0.108</v>
      </c>
      <c r="E23">
        <v>315</v>
      </c>
      <c r="F23" t="s">
        <v>297</v>
      </c>
      <c r="H23" s="1"/>
      <c r="I23" s="1"/>
    </row>
    <row r="24" spans="1:9" x14ac:dyDescent="0.25">
      <c r="A24" t="s">
        <v>24</v>
      </c>
      <c r="B24" t="s">
        <v>19</v>
      </c>
      <c r="D24" s="17"/>
      <c r="F24" t="s">
        <v>297</v>
      </c>
      <c r="H24" s="1"/>
      <c r="I24" s="1"/>
    </row>
    <row r="25" spans="1:9" x14ac:dyDescent="0.25">
      <c r="A25" t="s">
        <v>24</v>
      </c>
      <c r="B25" t="s">
        <v>20</v>
      </c>
      <c r="D25" s="17"/>
      <c r="F25" t="s">
        <v>297</v>
      </c>
      <c r="H25" s="1"/>
      <c r="I25" s="1"/>
    </row>
    <row r="26" spans="1:9" x14ac:dyDescent="0.25">
      <c r="A26" t="s">
        <v>25</v>
      </c>
      <c r="B26" t="s">
        <v>19</v>
      </c>
      <c r="C26" s="1">
        <v>94244.054004481339</v>
      </c>
      <c r="D26" s="17">
        <v>0.108</v>
      </c>
      <c r="E26">
        <v>450</v>
      </c>
      <c r="F26" t="s">
        <v>297</v>
      </c>
      <c r="H26" s="1"/>
    </row>
    <row r="27" spans="1:9" x14ac:dyDescent="0.25">
      <c r="A27" t="s">
        <v>25</v>
      </c>
      <c r="B27" t="s">
        <v>20</v>
      </c>
      <c r="D27" s="17"/>
      <c r="F27" t="s">
        <v>297</v>
      </c>
      <c r="H27" s="1"/>
    </row>
    <row r="28" spans="1:9" x14ac:dyDescent="0.25">
      <c r="A28" t="s">
        <v>26</v>
      </c>
      <c r="B28" t="s">
        <v>19</v>
      </c>
      <c r="C28" s="1">
        <v>89476.918611699366</v>
      </c>
      <c r="D28" s="17">
        <v>0.108</v>
      </c>
      <c r="E28">
        <v>630</v>
      </c>
      <c r="F28" t="s">
        <v>297</v>
      </c>
      <c r="H28" s="1"/>
    </row>
    <row r="29" spans="1:9" x14ac:dyDescent="0.25">
      <c r="A29" t="s">
        <v>26</v>
      </c>
      <c r="B29" t="s">
        <v>20</v>
      </c>
      <c r="D29" s="17"/>
      <c r="F29" t="s">
        <v>297</v>
      </c>
      <c r="H29" s="1"/>
    </row>
    <row r="30" spans="1:9" x14ac:dyDescent="0.25">
      <c r="A30" t="s">
        <v>27</v>
      </c>
      <c r="B30" t="s">
        <v>20</v>
      </c>
      <c r="C30" s="1">
        <v>141795.07809583613</v>
      </c>
      <c r="D30" s="17">
        <v>0.108</v>
      </c>
      <c r="E30">
        <v>900</v>
      </c>
      <c r="F30" t="s">
        <v>297</v>
      </c>
      <c r="H30" s="1"/>
    </row>
    <row r="31" spans="1:9" x14ac:dyDescent="0.25">
      <c r="A31" t="s">
        <v>28</v>
      </c>
      <c r="B31" t="s">
        <v>20</v>
      </c>
      <c r="C31" s="1">
        <v>109862.53233032551</v>
      </c>
      <c r="D31" s="17">
        <v>0.108</v>
      </c>
      <c r="E31">
        <v>1260</v>
      </c>
      <c r="F31" t="s">
        <v>297</v>
      </c>
      <c r="H31" s="1"/>
    </row>
    <row r="32" spans="1:9" x14ac:dyDescent="0.25">
      <c r="A32" t="s">
        <v>29</v>
      </c>
      <c r="B32" t="s">
        <v>20</v>
      </c>
      <c r="C32" s="1">
        <v>82926.833014257209</v>
      </c>
      <c r="D32" s="17">
        <v>0.108</v>
      </c>
      <c r="E32">
        <v>1620</v>
      </c>
      <c r="F32" t="s">
        <v>297</v>
      </c>
      <c r="H32" s="1"/>
    </row>
    <row r="33" spans="1:6" x14ac:dyDescent="0.25">
      <c r="A33" t="s">
        <v>30</v>
      </c>
      <c r="B33" t="s">
        <v>20</v>
      </c>
      <c r="C33" s="1">
        <v>60377.813747318185</v>
      </c>
      <c r="D33" s="17">
        <v>0.108</v>
      </c>
      <c r="E33">
        <v>1980</v>
      </c>
      <c r="F33" t="s">
        <v>297</v>
      </c>
    </row>
    <row r="34" spans="1:6" x14ac:dyDescent="0.25">
      <c r="A34" t="s">
        <v>31</v>
      </c>
      <c r="B34" t="s">
        <v>20</v>
      </c>
      <c r="C34" s="1">
        <v>43419.297825275295</v>
      </c>
      <c r="D34" s="17">
        <v>0.108</v>
      </c>
      <c r="E34">
        <v>2340</v>
      </c>
      <c r="F34" t="s">
        <v>297</v>
      </c>
    </row>
    <row r="35" spans="1:6" x14ac:dyDescent="0.25">
      <c r="A35" t="s">
        <v>32</v>
      </c>
      <c r="B35" t="s">
        <v>20</v>
      </c>
      <c r="C35" s="1">
        <v>20249.112462327714</v>
      </c>
      <c r="D35" s="17">
        <v>0.108</v>
      </c>
      <c r="E35">
        <v>2700</v>
      </c>
      <c r="F35" t="s">
        <v>297</v>
      </c>
    </row>
    <row r="36" spans="1:6" x14ac:dyDescent="0.25">
      <c r="A36" t="s">
        <v>202</v>
      </c>
      <c r="B36" t="s">
        <v>20</v>
      </c>
      <c r="C36" s="1">
        <v>5702.4574619033747</v>
      </c>
      <c r="D36" s="17">
        <v>0.108</v>
      </c>
      <c r="E36">
        <v>3060</v>
      </c>
      <c r="F36" t="s">
        <v>297</v>
      </c>
    </row>
    <row r="37" spans="1:6" x14ac:dyDescent="0.25">
      <c r="A37" t="s">
        <v>203</v>
      </c>
      <c r="B37" t="s">
        <v>20</v>
      </c>
      <c r="C37" s="1">
        <v>4580.8780079644002</v>
      </c>
      <c r="D37" s="17">
        <v>0.108</v>
      </c>
      <c r="E37">
        <v>3420</v>
      </c>
      <c r="F37" t="s">
        <v>297</v>
      </c>
    </row>
    <row r="38" spans="1:6" x14ac:dyDescent="0.25">
      <c r="A38" t="s">
        <v>204</v>
      </c>
      <c r="B38" t="s">
        <v>20</v>
      </c>
      <c r="D38" s="17"/>
      <c r="F38" t="s">
        <v>297</v>
      </c>
    </row>
    <row r="40" spans="1:6" x14ac:dyDescent="0.25">
      <c r="C40" s="1">
        <f>SUM(C2:C39)</f>
        <v>901027.4261476734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58B0BABDB9B74A9D6E71CAAFABE99F" ma:contentTypeVersion="2" ma:contentTypeDescription="Create a new document." ma:contentTypeScope="" ma:versionID="deae0d258dd9be3029c0a1a76b6b7e3c">
  <xsd:schema xmlns:xsd="http://www.w3.org/2001/XMLSchema" xmlns:xs="http://www.w3.org/2001/XMLSchema" xmlns:p="http://schemas.microsoft.com/office/2006/metadata/properties" xmlns:ns2="f5a5e1e8-519d-46e1-9c9b-3a654a548118" targetNamespace="http://schemas.microsoft.com/office/2006/metadata/properties" ma:root="true" ma:fieldsID="8b9475bc805de469e5f02e762a5cb639" ns2:_="">
    <xsd:import namespace="f5a5e1e8-519d-46e1-9c9b-3a654a5481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5e1e8-519d-46e1-9c9b-3a654a5481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CFD535-6936-4E73-983B-18158A9C7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5e1e8-519d-46e1-9c9b-3a654a5481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92B973-415E-4E15-9335-73A26EF574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141B8E-3E69-445E-83D8-41E6B6F1CE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Inlåning SEK</vt:lpstr>
      <vt:lpstr>Utlåning SEK</vt:lpstr>
      <vt:lpstr>NPL SEK</vt:lpstr>
      <vt:lpstr>Inlåning EUR</vt:lpstr>
      <vt:lpstr>Utlåning EUR</vt:lpstr>
      <vt:lpstr>NPL EUR</vt:lpstr>
      <vt:lpstr>Inlåning NOK</vt:lpstr>
      <vt:lpstr>Utlåning NOK</vt:lpstr>
      <vt:lpstr>NPL NOK</vt:lpstr>
      <vt:lpstr>Justeringspost</vt:lpstr>
      <vt:lpstr>Likviditetsportfölj</vt:lpstr>
      <vt:lpstr>Aktieportfölj</vt:lpstr>
      <vt:lpstr>Avstämning</vt:lpstr>
    </vt:vector>
  </TitlesOfParts>
  <Company>Swedbank AB (publ)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</dc:creator>
  <cp:lastModifiedBy>Isak Voltaire</cp:lastModifiedBy>
  <dcterms:created xsi:type="dcterms:W3CDTF">2019-04-04T09:59:18Z</dcterms:created>
  <dcterms:modified xsi:type="dcterms:W3CDTF">2022-10-19T07:55:56Z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tionClass">
    <vt:lpwstr>Intern</vt:lpwstr>
  </property>
  <property fmtid="{D5CDD505-2E9C-101B-9397-08002B2CF9AE}" pid="3" name="RestrictedAccess">
    <vt:lpwstr/>
  </property>
  <property fmtid="{D5CDD505-2E9C-101B-9397-08002B2CF9AE}" pid="4" name="ContentTypeId">
    <vt:lpwstr>0x010100B658B0BABDB9B74A9D6E71CAAFABE99F</vt:lpwstr>
  </property>
  <property fmtid="{D5CDD505-2E9C-101B-9397-08002B2CF9AE}" pid="5" name="MSIP_Label_c0958cf3-37aa-4880-9c77-3ec03f04c10d_Enabled">
    <vt:lpwstr>true</vt:lpwstr>
  </property>
  <property fmtid="{D5CDD505-2E9C-101B-9397-08002B2CF9AE}" pid="6" name="MSIP_Label_c0958cf3-37aa-4880-9c77-3ec03f04c10d_SetDate">
    <vt:lpwstr>2022-10-18T12:09:05Z</vt:lpwstr>
  </property>
  <property fmtid="{D5CDD505-2E9C-101B-9397-08002B2CF9AE}" pid="7" name="MSIP_Label_c0958cf3-37aa-4880-9c77-3ec03f04c10d_Method">
    <vt:lpwstr>Standard</vt:lpwstr>
  </property>
  <property fmtid="{D5CDD505-2E9C-101B-9397-08002B2CF9AE}" pid="8" name="MSIP_Label_c0958cf3-37aa-4880-9c77-3ec03f04c10d_Name">
    <vt:lpwstr>c0958cf3-37aa-4880-9c77-3ec03f04c10d</vt:lpwstr>
  </property>
  <property fmtid="{D5CDD505-2E9C-101B-9397-08002B2CF9AE}" pid="9" name="MSIP_Label_c0958cf3-37aa-4880-9c77-3ec03f04c10d_SiteId">
    <vt:lpwstr>f57ff8de-4665-4e43-aa05-a46cd1bfad9b</vt:lpwstr>
  </property>
  <property fmtid="{D5CDD505-2E9C-101B-9397-08002B2CF9AE}" pid="10" name="MSIP_Label_c0958cf3-37aa-4880-9c77-3ec03f04c10d_ActionId">
    <vt:lpwstr>3749fdec-b063-4faf-8fbf-a7f9eb18e37e</vt:lpwstr>
  </property>
  <property fmtid="{D5CDD505-2E9C-101B-9397-08002B2CF9AE}" pid="11" name="MSIP_Label_c0958cf3-37aa-4880-9c77-3ec03f04c10d_ContentBits">
    <vt:lpwstr>0</vt:lpwstr>
  </property>
</Properties>
</file>