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Data" sheetId="1" state="visible" r:id="rId2"/>
    <sheet name="Collection" sheetId="2" state="visible" r:id="rId3"/>
  </sheets>
  <externalReferences>
    <externalReference r:id="rId4"/>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<sst xmlns="http://schemas.openxmlformats.org/spreadsheetml/2006/main" count="106" uniqueCount="58">
  <si>
    <t xml:space="preserve">Country</t>
  </si>
  <si>
    <t xml:space="preserve">mining area km2</t>
  </si>
  <si>
    <t xml:space="preserve">EEZ km2</t>
  </si>
  <si>
    <t xml:space="preserve">mining area/EEZ</t>
  </si>
  <si>
    <t xml:space="preserve">Score 2023</t>
  </si>
  <si>
    <t xml:space="preserve">Vote for moratorium</t>
  </si>
  <si>
    <t xml:space="preserve">Belgium</t>
  </si>
  <si>
    <t xml:space="preserve">Germany</t>
  </si>
  <si>
    <t xml:space="preserve">yes</t>
  </si>
  <si>
    <t xml:space="preserve">Denmark</t>
  </si>
  <si>
    <t xml:space="preserve">Estonia</t>
  </si>
  <si>
    <t xml:space="preserve">Spain</t>
  </si>
  <si>
    <t xml:space="preserve">Finland</t>
  </si>
  <si>
    <t xml:space="preserve">France</t>
  </si>
  <si>
    <t xml:space="preserve">Ireland</t>
  </si>
  <si>
    <t xml:space="preserve">Lithuania</t>
  </si>
  <si>
    <t xml:space="preserve">Latvia</t>
  </si>
  <si>
    <t xml:space="preserve">Netherlands</t>
  </si>
  <si>
    <t xml:space="preserve">Poland</t>
  </si>
  <si>
    <t xml:space="preserve">Portugal</t>
  </si>
  <si>
    <t xml:space="preserve">Sweden</t>
  </si>
  <si>
    <t xml:space="preserve">United Kingdom</t>
  </si>
  <si>
    <t xml:space="preserve">Of the thirty exploration contracts the ISA has issued to date, at least eighteen are held by only seven countries – China, France, Germany, India, Japan, Russia and South Korea – through their state owned companies or government agencies and ministries. Another seven contracts are effectively in the hands of three private companies: The Metals Company (formerly known as DeepGreen), a privately held Canadian company; UK Seabed Resources, a subsidiary of US based Lockheed Martin; and Global Sea Mineral Resources, a subsidiary of the Belgium company DEME Group. </t>
  </si>
  <si>
    <t xml:space="preserve">https://savethehighseas.org/deep-sea-mining/the-main-players/</t>
  </si>
  <si>
    <t xml:space="preserve">15 states have taken positions against deep-sea mining in international waters:</t>
  </si>
  <si>
    <t xml:space="preserve">Moratorium Alliance: Palau, Fiji, Federated Stated of Micronesia, Samoa</t>
  </si>
  <si>
    <t xml:space="preserve">The President of Palau, Surangel Whipps, Jr. launched a new Alliance of Countries Calling for a deep-Sea mining moratorium at the 2022 UN Ocean Conference in Lisbon. Fiji and Samoa were the first countries to join the Alliance, followed by the Federated States of Micronesia.</t>
  </si>
  <si>
    <t xml:space="preserve">Moratorium position: New Zealand, The French Polynesian assembly, Switzerland.</t>
  </si>
  <si>
    <t xml:space="preserve">Precautionary Pause: Germany, Costa Rica, Chile, Spain, Panama, Ecuador, Vanuatu, Dominican Republic.</t>
  </si>
  <si>
    <t xml:space="preserve">Ban: France.</t>
  </si>
  <si>
    <t xml:space="preserve">But as we stand together at this crossroads, we know there is another path. It has been shown to us by millions of people worldwide who care deeply about the ocean, and a growing number of States namely Palau, Fiji, Samoa, the Federated States of Micronesia, Costa Rica, Chile, Spain, Ecuador, New Zealand, Germany, Panama and France who want to hit the brakes on deep-sea mining.  </t>
  </si>
  <si>
    <t xml:space="preserve">https://www.researchgate.net/publication/358979333_Assessing_plume_impacts_caused_by_polymetallic_nodule_mining_vehicles/link/62568725608dbd278e31651e/download</t>
  </si>
  <si>
    <t xml:space="preserve">https://www.bmwk.de/Redaktion/EN/Pressemitteilungen/2022/11/20221101-marine-conservation-germany-will-not-sponsor-deep-sea-mining-until-further-notice.html#:~:text=Germany%20stated%20that%20it%20will,exploitation%20of%20the%20deep%20sea.</t>
  </si>
  <si>
    <t xml:space="preserve">if for moratorium - set score to 100</t>
  </si>
  <si>
    <t xml:space="preserve">https://www.sciencedirect.com/science/article/pii/S0308597X22004432#ab0010</t>
  </si>
  <si>
    <t xml:space="preserve">https://www.isa.org.jm/exploration-contracts/polymetallic-nodules/</t>
  </si>
  <si>
    <t xml:space="preserve">Type</t>
  </si>
  <si>
    <t xml:space="preserve">Area</t>
  </si>
  <si>
    <t xml:space="preserve">Contract Date</t>
  </si>
  <si>
    <t xml:space="preserve">End</t>
  </si>
  <si>
    <t xml:space="preserve">Extension</t>
  </si>
  <si>
    <t xml:space="preserve">State</t>
  </si>
  <si>
    <t xml:space="preserve">Contract Area (km2)</t>
  </si>
  <si>
    <t xml:space="preserve">Polymetallic nodules contractors</t>
  </si>
  <si>
    <t xml:space="preserve">CCZ</t>
  </si>
  <si>
    <t xml:space="preserve">29 Mar 2001</t>
  </si>
  <si>
    <t xml:space="preserve">28 Mar 2016</t>
  </si>
  <si>
    <t xml:space="preserve">28 Mar 2026</t>
  </si>
  <si>
    <t xml:space="preserve">Bulgaria, Cuba, the Czech Republic, Poland, the Russian Federation and Slovakia</t>
  </si>
  <si>
    <t xml:space="preserve">per country</t>
  </si>
  <si>
    <t xml:space="preserve">29 March 2016</t>
  </si>
  <si>
    <t xml:space="preserve">29 March 2031</t>
  </si>
  <si>
    <t xml:space="preserve">Polymetallic sulphides contractors</t>
  </si>
  <si>
    <t xml:space="preserve">Mid-Atlantic Ridge</t>
  </si>
  <si>
    <t xml:space="preserve">Central Indian Ocean</t>
  </si>
  <si>
    <t xml:space="preserve">06 May 2015</t>
  </si>
  <si>
    <t xml:space="preserve">05 May 2030</t>
  </si>
  <si>
    <t xml:space="preserve">max</t>
  </si>
</sst>
</file>

<file path=xl/styles.xml><?xml version="1.0" encoding="utf-8"?>
<styleSheet xmlns="http://schemas.openxmlformats.org/spreadsheetml/2006/main">
  <numFmts count="5">
    <numFmt numFmtId="164" formatCode="General"/>
    <numFmt numFmtId="165" formatCode="d\-mmm\-yy"/>
    <numFmt numFmtId="166" formatCode="#,##0"/>
    <numFmt numFmtId="167" formatCode="0"/>
    <numFmt numFmtId="168" formatCode="0.00"/>
  </numFmts>
  <fonts count="9">
    <font>
      <sz val="10"/>
      <name val="Arial"/>
      <family val="2"/>
    </font>
    <font>
      <sz val="10"/>
      <name val="Arial"/>
      <family val="0"/>
    </font>
    <font>
      <sz val="10"/>
      <name val="Arial"/>
      <family val="0"/>
    </font>
    <font>
      <sz val="10"/>
      <name val="Arial"/>
      <family val="0"/>
    </font>
    <font>
      <sz val="11"/>
      <color rgb="FF333333"/>
      <name val="Open Sans"/>
      <family val="2"/>
    </font>
    <font>
      <u val="single"/>
      <sz val="11"/>
      <color rgb="FF0563C1"/>
      <name val="Calibri"/>
      <family val="2"/>
    </font>
    <font>
      <sz val="11"/>
      <color rgb="FF000000"/>
      <name val="Calibri"/>
      <family val="2"/>
    </font>
    <font>
      <sz val="10"/>
      <color rgb="FF002F6C"/>
      <name val="Arial"/>
      <family val="2"/>
    </font>
    <font>
      <b val="true"/>
      <sz val="11"/>
      <color rgb="FF000000"/>
      <name val="Calibri"/>
      <family val="2"/>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medium">
        <color rgb="FFDDDDDD"/>
      </left>
      <right style="medium">
        <color rgb="FFDDDDDD"/>
      </right>
      <top style="medium">
        <color rgb="FFDDDDDD"/>
      </top>
      <bottom style="medium">
        <color rgb="FFDDDDDD"/>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5" fontId="7" fillId="2" borderId="1" xfId="0" applyFont="true" applyBorder="true" applyAlignment="true" applyProtection="false">
      <alignment horizontal="left" vertical="center" textRotation="0" wrapText="true" indent="1"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7" fontId="6" fillId="0" borderId="2" xfId="0" applyFont="true" applyBorder="true" applyAlignment="false" applyProtection="false">
      <alignment horizontal="general" vertical="bottom" textRotation="0" wrapText="false" indent="0" shrinkToFit="false"/>
      <protection locked="true" hidden="false"/>
    </xf>
    <xf numFmtId="168" fontId="6"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F6C"/>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640080</xdr:colOff>
      <xdr:row>11</xdr:row>
      <xdr:rowOff>54720</xdr:rowOff>
    </xdr:from>
    <xdr:to>
      <xdr:col>19</xdr:col>
      <xdr:colOff>75600</xdr:colOff>
      <xdr:row>35</xdr:row>
      <xdr:rowOff>88200</xdr:rowOff>
    </xdr:to>
    <xdr:pic>
      <xdr:nvPicPr>
        <xdr:cNvPr id="0" name="Grafik 2" descr=""/>
        <xdr:cNvPicPr/>
      </xdr:nvPicPr>
      <xdr:blipFill>
        <a:blip r:embed="rId1"/>
        <a:stretch/>
      </xdr:blipFill>
      <xdr:spPr>
        <a:xfrm>
          <a:off x="13060080" y="1899360"/>
          <a:ext cx="10611360" cy="442080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All_Indicators_SDG14_2307.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Overview"/>
      <sheetName val="#1_GNB"/>
      <sheetName val="2_Plastics_Comp_Ind."/>
      <sheetName val="#2a Plastic_Waste"/>
      <sheetName val="#2b PWRR"/>
      <sheetName val="#3_ICEP"/>
      <sheetName val="#9,10,15,20_ICES_Indicators"/>
      <sheetName val="#11 MPA_EEZ"/>
      <sheetName val="#12_KBA_MPA"/>
      <sheetName val="#13 Fisheries Subsidies"/>
      <sheetName val="#14_IUU_Index"/>
      <sheetName val="#16_a_b_Livelihoods"/>
      <sheetName val="#17_Economies"/>
      <sheetName val="#18 Tourism"/>
      <sheetName val="#19 Marine Research"/>
      <sheetName val="#21 AFO_OHI"/>
      <sheetName val="#22 Fish Threatened"/>
      <sheetName val="#23 Deep Sea Mining_ISA"/>
      <sheetName val="CS_#3 CO2_Compl"/>
      <sheetName val="CS_#4 CO2_pc"/>
      <sheetName val="CS_#8 Biodiv_OHI"/>
      <sheetName val="CS_# 17 IMO Participation Rate"/>
      <sheetName val="CS_#x BBNJ"/>
      <sheetName val="CS_Country_Abbreviations"/>
    </sheetNames>
    <sheetDataSet>
      <sheetData sheetId="0"/>
      <sheetData sheetId="1"/>
      <sheetData sheetId="2"/>
      <sheetData sheetId="3"/>
      <sheetData sheetId="4"/>
      <sheetData sheetId="5"/>
      <sheetData sheetId="6"/>
      <sheetData sheetId="7">
        <row r="2">
          <cell r="K2" t="str">
            <v>Country</v>
          </cell>
          <cell r="L2" t="str">
            <v>EEZ N2K</v>
          </cell>
          <cell r="M2" t="str">
            <v>EEZ EMODNET</v>
          </cell>
        </row>
        <row r="3">
          <cell r="K3" t="str">
            <v>Belgium</v>
          </cell>
          <cell r="L3">
            <v>3488.91512671957</v>
          </cell>
          <cell r="M3">
            <v>3495</v>
          </cell>
        </row>
        <row r="4">
          <cell r="K4" t="str">
            <v>Germany</v>
          </cell>
          <cell r="L4">
            <v>57205.9496414129</v>
          </cell>
          <cell r="M4">
            <v>56763</v>
          </cell>
        </row>
        <row r="5">
          <cell r="K5" t="str">
            <v>Denmark</v>
          </cell>
          <cell r="L5">
            <v>105440.74237982</v>
          </cell>
          <cell r="M5">
            <v>105021</v>
          </cell>
        </row>
        <row r="6">
          <cell r="K6" t="str">
            <v>Estonia</v>
          </cell>
          <cell r="L6">
            <v>36490.723431844</v>
          </cell>
          <cell r="M6">
            <v>36451</v>
          </cell>
        </row>
        <row r="7">
          <cell r="K7" t="str">
            <v>Spain</v>
          </cell>
          <cell r="L7">
            <v>1062623.27235772</v>
          </cell>
          <cell r="M7">
            <v>561763</v>
          </cell>
        </row>
        <row r="8">
          <cell r="K8" t="str">
            <v>Finland</v>
          </cell>
          <cell r="L8">
            <v>81368.2307164111</v>
          </cell>
          <cell r="M8">
            <v>81553</v>
          </cell>
        </row>
        <row r="9">
          <cell r="K9" t="str">
            <v>France</v>
          </cell>
          <cell r="L9">
            <v>367999.228449805</v>
          </cell>
          <cell r="M9">
            <v>345240</v>
          </cell>
        </row>
        <row r="10">
          <cell r="K10" t="str">
            <v>Ireland</v>
          </cell>
          <cell r="L10">
            <v>449879.603960396</v>
          </cell>
          <cell r="M10">
            <v>427039</v>
          </cell>
        </row>
        <row r="11">
          <cell r="K11" t="str">
            <v>Lithuania</v>
          </cell>
          <cell r="L11">
            <v>6813.95230330208</v>
          </cell>
          <cell r="M11">
            <v>6832</v>
          </cell>
        </row>
        <row r="12">
          <cell r="K12" t="str">
            <v>Latvia</v>
          </cell>
          <cell r="L12">
            <v>29005.0311134648</v>
          </cell>
          <cell r="M12">
            <v>28353</v>
          </cell>
        </row>
        <row r="13">
          <cell r="K13" t="str">
            <v>Netherlands</v>
          </cell>
          <cell r="L13">
            <v>62341.6902612319</v>
          </cell>
          <cell r="M13">
            <v>64328</v>
          </cell>
        </row>
        <row r="14">
          <cell r="K14" t="str">
            <v>Poland</v>
          </cell>
          <cell r="L14">
            <v>33129.8136361555</v>
          </cell>
          <cell r="M14">
            <v>29982</v>
          </cell>
        </row>
        <row r="15">
          <cell r="K15" t="str">
            <v>Portugal</v>
          </cell>
          <cell r="L15">
            <v>1719936.18421053</v>
          </cell>
          <cell r="M15">
            <v>315501</v>
          </cell>
        </row>
        <row r="16">
          <cell r="K16" t="str">
            <v>Sweden</v>
          </cell>
          <cell r="L16">
            <v>156809.437854564</v>
          </cell>
          <cell r="M16">
            <v>155347</v>
          </cell>
        </row>
        <row r="17">
          <cell r="K17" t="str">
            <v>United Kingdom</v>
          </cell>
          <cell r="L17">
            <v>724701.51080035</v>
          </cell>
          <cell r="M17">
            <v>737840</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savethehighseas.org/deep-sea-mining/the-main-players/" TargetMode="External"/><Relationship Id="rId2" Type="http://schemas.openxmlformats.org/officeDocument/2006/relationships/hyperlink" Target="https://www.researchgate.net/publication/358979333_Assessing_plume_impacts_caused_by_polymetallic_nodule_mining_vehicles/link/62568725608dbd278e31651e/download" TargetMode="External"/><Relationship Id="rId3" Type="http://schemas.openxmlformats.org/officeDocument/2006/relationships/hyperlink" Target="https://www.bmwk.de/Redaktion/EN/Pressemitteilungen/2022/11/20221101-marine-conservation-germany-will-not-sponsor-deep-sea-mining-until-further-notice.html" TargetMode="External"/><Relationship Id="rId4" Type="http://schemas.openxmlformats.org/officeDocument/2006/relationships/hyperlink" Target="https://www.sciencedirect.com/science/article/pii/S0308597X22004432" TargetMode="External"/><Relationship Id="rId5" Type="http://schemas.openxmlformats.org/officeDocument/2006/relationships/hyperlink" Target="https://www.isa.org.jm/exploration-contracts/polymetallic-nodules/" TargetMode="External"/><Relationship Id="rId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9" activeCellId="0" sqref="F19"/>
    </sheetView>
  </sheetViews>
  <sheetFormatPr defaultColWidth="11.53515625" defaultRowHeight="12.8" zeroHeight="false" outlineLevelRow="0" outlineLevelCol="0"/>
  <sheetData>
    <row r="1" customFormat="false" ht="12.8" hidden="false" customHeight="false" outlineLevel="0" collapsed="false">
      <c r="A1" s="0" t="s">
        <v>0</v>
      </c>
      <c r="B1" s="0" t="s">
        <v>1</v>
      </c>
      <c r="C1" s="0" t="s">
        <v>2</v>
      </c>
      <c r="D1" s="0" t="s">
        <v>3</v>
      </c>
      <c r="E1" s="0" t="s">
        <v>4</v>
      </c>
      <c r="F1" s="0" t="s">
        <v>5</v>
      </c>
    </row>
    <row r="2" customFormat="false" ht="12.8" hidden="false" customHeight="false" outlineLevel="0" collapsed="false">
      <c r="A2" s="0" t="s">
        <v>6</v>
      </c>
      <c r="B2" s="0" t="n">
        <v>74990</v>
      </c>
      <c r="C2" s="0" t="n">
        <v>3489</v>
      </c>
      <c r="D2" s="0" t="n">
        <v>21.49</v>
      </c>
      <c r="E2" s="0" t="n">
        <v>0</v>
      </c>
    </row>
    <row r="3" customFormat="false" ht="12.8" hidden="false" customHeight="false" outlineLevel="0" collapsed="false">
      <c r="A3" s="0" t="s">
        <v>7</v>
      </c>
      <c r="B3" s="0" t="n">
        <v>84724</v>
      </c>
      <c r="C3" s="0" t="n">
        <v>57206</v>
      </c>
      <c r="D3" s="0" t="n">
        <v>1.48</v>
      </c>
      <c r="E3" s="0" t="n">
        <v>100</v>
      </c>
      <c r="F3" s="0" t="s">
        <v>8</v>
      </c>
    </row>
    <row r="4" customFormat="false" ht="12.8" hidden="false" customHeight="false" outlineLevel="0" collapsed="false">
      <c r="A4" s="0" t="s">
        <v>9</v>
      </c>
      <c r="B4" s="0" t="n">
        <v>0</v>
      </c>
      <c r="C4" s="0" t="n">
        <v>105441</v>
      </c>
      <c r="D4" s="0" t="n">
        <v>0</v>
      </c>
      <c r="E4" s="0" t="n">
        <v>100</v>
      </c>
    </row>
    <row r="5" customFormat="false" ht="12.8" hidden="false" customHeight="false" outlineLevel="0" collapsed="false">
      <c r="A5" s="0" t="s">
        <v>10</v>
      </c>
      <c r="B5" s="0" t="n">
        <v>0</v>
      </c>
      <c r="C5" s="0" t="n">
        <v>36491</v>
      </c>
      <c r="D5" s="0" t="n">
        <v>0</v>
      </c>
      <c r="E5" s="0" t="n">
        <v>100</v>
      </c>
    </row>
    <row r="6" customFormat="false" ht="12.8" hidden="false" customHeight="false" outlineLevel="0" collapsed="false">
      <c r="A6" s="0" t="s">
        <v>11</v>
      </c>
      <c r="B6" s="0" t="n">
        <v>0</v>
      </c>
      <c r="C6" s="0" t="n">
        <v>1062623</v>
      </c>
      <c r="D6" s="0" t="n">
        <v>0</v>
      </c>
      <c r="E6" s="0" t="n">
        <v>100</v>
      </c>
      <c r="F6" s="0" t="s">
        <v>8</v>
      </c>
    </row>
    <row r="7" customFormat="false" ht="12.8" hidden="false" customHeight="false" outlineLevel="0" collapsed="false">
      <c r="A7" s="0" t="s">
        <v>12</v>
      </c>
      <c r="B7" s="0" t="n">
        <v>0</v>
      </c>
      <c r="C7" s="0" t="n">
        <v>81368</v>
      </c>
      <c r="D7" s="0" t="n">
        <v>0</v>
      </c>
      <c r="E7" s="0" t="n">
        <v>100</v>
      </c>
    </row>
    <row r="8" customFormat="false" ht="12.8" hidden="false" customHeight="false" outlineLevel="0" collapsed="false">
      <c r="A8" s="0" t="s">
        <v>13</v>
      </c>
      <c r="B8" s="0" t="n">
        <v>85000</v>
      </c>
      <c r="C8" s="0" t="n">
        <v>367999</v>
      </c>
      <c r="D8" s="0" t="n">
        <v>0.23</v>
      </c>
      <c r="E8" s="0" t="n">
        <v>100</v>
      </c>
      <c r="F8" s="0" t="s">
        <v>8</v>
      </c>
    </row>
    <row r="9" customFormat="false" ht="12.8" hidden="false" customHeight="false" outlineLevel="0" collapsed="false">
      <c r="A9" s="0" t="s">
        <v>14</v>
      </c>
      <c r="B9" s="0" t="n">
        <v>0</v>
      </c>
      <c r="C9" s="0" t="n">
        <v>449880</v>
      </c>
      <c r="D9" s="0" t="n">
        <v>0</v>
      </c>
      <c r="E9" s="0" t="n">
        <v>100</v>
      </c>
    </row>
    <row r="10" customFormat="false" ht="12.8" hidden="false" customHeight="false" outlineLevel="0" collapsed="false">
      <c r="A10" s="0" t="s">
        <v>15</v>
      </c>
      <c r="B10" s="0" t="n">
        <v>0</v>
      </c>
      <c r="C10" s="0" t="n">
        <v>6814</v>
      </c>
      <c r="D10" s="0" t="n">
        <v>0</v>
      </c>
      <c r="E10" s="0" t="n">
        <v>100</v>
      </c>
    </row>
    <row r="11" customFormat="false" ht="12.8" hidden="false" customHeight="false" outlineLevel="0" collapsed="false">
      <c r="A11" s="0" t="s">
        <v>16</v>
      </c>
      <c r="B11" s="0" t="n">
        <v>0</v>
      </c>
      <c r="C11" s="0" t="n">
        <v>29005</v>
      </c>
      <c r="D11" s="0" t="n">
        <v>0</v>
      </c>
      <c r="E11" s="0" t="n">
        <v>100</v>
      </c>
    </row>
    <row r="12" customFormat="false" ht="12.8" hidden="false" customHeight="false" outlineLevel="0" collapsed="false">
      <c r="A12" s="0" t="s">
        <v>17</v>
      </c>
      <c r="B12" s="0" t="n">
        <v>0</v>
      </c>
      <c r="C12" s="0" t="n">
        <v>62342</v>
      </c>
      <c r="D12" s="0" t="n">
        <v>0</v>
      </c>
      <c r="E12" s="0" t="n">
        <v>100</v>
      </c>
    </row>
    <row r="13" customFormat="false" ht="12.8" hidden="false" customHeight="false" outlineLevel="0" collapsed="false">
      <c r="A13" s="0" t="s">
        <v>18</v>
      </c>
      <c r="B13" s="0" t="n">
        <v>22500</v>
      </c>
      <c r="C13" s="0" t="n">
        <v>33130</v>
      </c>
      <c r="D13" s="0" t="n">
        <v>0.68</v>
      </c>
      <c r="E13" s="0" t="n">
        <v>97</v>
      </c>
    </row>
    <row r="14" customFormat="false" ht="12.8" hidden="false" customHeight="false" outlineLevel="0" collapsed="false">
      <c r="A14" s="0" t="s">
        <v>19</v>
      </c>
      <c r="B14" s="0" t="n">
        <v>0</v>
      </c>
      <c r="C14" s="0" t="n">
        <v>1719936</v>
      </c>
      <c r="D14" s="0" t="n">
        <v>0</v>
      </c>
      <c r="E14" s="0" t="n">
        <v>100</v>
      </c>
    </row>
    <row r="15" customFormat="false" ht="12.8" hidden="false" customHeight="false" outlineLevel="0" collapsed="false">
      <c r="A15" s="0" t="s">
        <v>20</v>
      </c>
      <c r="B15" s="0" t="n">
        <v>0</v>
      </c>
      <c r="C15" s="0" t="n">
        <v>156809</v>
      </c>
      <c r="D15" s="0" t="n">
        <v>0</v>
      </c>
      <c r="E15" s="0" t="n">
        <v>100</v>
      </c>
    </row>
    <row r="16" customFormat="false" ht="12.8" hidden="false" customHeight="false" outlineLevel="0" collapsed="false">
      <c r="A16" s="0" t="s">
        <v>21</v>
      </c>
      <c r="B16" s="0" t="n">
        <v>133539</v>
      </c>
      <c r="C16" s="0" t="n">
        <v>724702</v>
      </c>
      <c r="D16" s="0" t="n">
        <v>0.18</v>
      </c>
      <c r="E16" s="0" t="n">
        <v>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2"/>
  <sheetViews>
    <sheetView showFormulas="false" showGridLines="true" showRowColHeaders="true" showZeros="true" rightToLeft="false" tabSelected="false" showOutlineSymbols="true" defaultGridColor="true" view="normal" topLeftCell="E22" colorId="64" zoomScale="100" zoomScaleNormal="100" zoomScalePageLayoutView="100" workbookViewId="0">
      <selection pane="topLeft" activeCell="A27" activeCellId="0" sqref="A27"/>
    </sheetView>
  </sheetViews>
  <sheetFormatPr defaultColWidth="14.41796875" defaultRowHeight="12.8" zeroHeight="false" outlineLevelRow="0" outlineLevelCol="0"/>
  <cols>
    <col collapsed="false" customWidth="true" hidden="false" outlineLevel="0" max="1" min="1" style="0" width="35.1"/>
    <col collapsed="false" customWidth="true" hidden="false" outlineLevel="0" max="2" min="2" style="0" width="22.86"/>
    <col collapsed="false" customWidth="true" hidden="false" outlineLevel="0" max="3" min="3" style="0" width="16.56"/>
    <col collapsed="false" customWidth="true" hidden="false" outlineLevel="0" max="4" min="4" style="0" width="18.54"/>
    <col collapsed="false" customWidth="true" hidden="false" outlineLevel="0" max="5" min="5" style="0" width="14.21"/>
    <col collapsed="false" customWidth="true" hidden="false" outlineLevel="0" max="6" min="6" style="0" width="39.96"/>
  </cols>
  <sheetData>
    <row r="1" customFormat="false" ht="13.8" hidden="false" customHeight="false" outlineLevel="0" collapsed="false">
      <c r="A1" s="1" t="s">
        <v>22</v>
      </c>
    </row>
    <row r="2" customFormat="false" ht="13.95" hidden="false" customHeight="false" outlineLevel="0" collapsed="false">
      <c r="A2" s="2" t="s">
        <v>23</v>
      </c>
    </row>
    <row r="3" customFormat="false" ht="12.8" hidden="false" customHeight="false" outlineLevel="0" collapsed="false">
      <c r="A3" s="0" t="s">
        <v>24</v>
      </c>
    </row>
    <row r="4" customFormat="false" ht="12.8" hidden="false" customHeight="false" outlineLevel="0" collapsed="false">
      <c r="A4" s="0" t="s">
        <v>25</v>
      </c>
    </row>
    <row r="5" customFormat="false" ht="12.8" hidden="false" customHeight="false" outlineLevel="0" collapsed="false">
      <c r="A5" s="0" t="s">
        <v>26</v>
      </c>
    </row>
    <row r="6" customFormat="false" ht="12.8" hidden="false" customHeight="false" outlineLevel="0" collapsed="false">
      <c r="A6" s="0" t="s">
        <v>27</v>
      </c>
    </row>
    <row r="7" customFormat="false" ht="12.8" hidden="false" customHeight="false" outlineLevel="0" collapsed="false">
      <c r="A7" s="0" t="s">
        <v>28</v>
      </c>
    </row>
    <row r="8" customFormat="false" ht="12.8" hidden="false" customHeight="false" outlineLevel="0" collapsed="false">
      <c r="A8" s="0" t="s">
        <v>29</v>
      </c>
    </row>
    <row r="9" customFormat="false" ht="13.95" hidden="false" customHeight="false" outlineLevel="0" collapsed="false">
      <c r="A9" s="0" t="s">
        <v>30</v>
      </c>
      <c r="K9" s="2" t="s">
        <v>31</v>
      </c>
    </row>
    <row r="10" customFormat="false" ht="13.95" hidden="false" customHeight="false" outlineLevel="0" collapsed="false">
      <c r="A10" s="2" t="s">
        <v>32</v>
      </c>
    </row>
    <row r="11" customFormat="false" ht="12.8" hidden="false" customHeight="false" outlineLevel="0" collapsed="false">
      <c r="A11" s="0" t="s">
        <v>33</v>
      </c>
    </row>
    <row r="12" customFormat="false" ht="13.95" hidden="false" customHeight="false" outlineLevel="0" collapsed="false">
      <c r="A12" s="2" t="s">
        <v>34</v>
      </c>
    </row>
    <row r="14" customFormat="false" ht="13.95" hidden="false" customHeight="false" outlineLevel="0" collapsed="false">
      <c r="A14" s="2" t="s">
        <v>35</v>
      </c>
    </row>
    <row r="15" customFormat="false" ht="12.8" hidden="false" customHeight="false" outlineLevel="0" collapsed="false">
      <c r="A15" s="0" t="s">
        <v>36</v>
      </c>
      <c r="B15" s="0" t="s">
        <v>37</v>
      </c>
      <c r="C15" s="0" t="s">
        <v>38</v>
      </c>
      <c r="D15" s="0" t="s">
        <v>39</v>
      </c>
      <c r="E15" s="0" t="s">
        <v>40</v>
      </c>
      <c r="F15" s="0" t="s">
        <v>41</v>
      </c>
      <c r="G15" s="0" t="s">
        <v>42</v>
      </c>
    </row>
    <row r="16" customFormat="false" ht="39.75" hidden="false" customHeight="false" outlineLevel="0" collapsed="false">
      <c r="A16" s="0" t="s">
        <v>43</v>
      </c>
      <c r="B16" s="0" t="s">
        <v>44</v>
      </c>
      <c r="C16" s="0" t="s">
        <v>45</v>
      </c>
      <c r="D16" s="0" t="s">
        <v>46</v>
      </c>
      <c r="E16" s="0" t="s">
        <v>47</v>
      </c>
      <c r="F16" s="3" t="s">
        <v>48</v>
      </c>
      <c r="G16" s="0" t="n">
        <v>75000</v>
      </c>
      <c r="H16" s="0" t="n">
        <f aca="false">G16/6</f>
        <v>12500</v>
      </c>
      <c r="I16" s="0" t="s">
        <v>49</v>
      </c>
    </row>
    <row r="17" customFormat="false" ht="12.8" hidden="false" customHeight="false" outlineLevel="0" collapsed="false">
      <c r="A17" s="0" t="s">
        <v>43</v>
      </c>
      <c r="B17" s="0" t="s">
        <v>44</v>
      </c>
      <c r="C17" s="4" t="n">
        <v>37062</v>
      </c>
      <c r="D17" s="5" t="n">
        <v>42540</v>
      </c>
      <c r="E17" s="6" t="n">
        <v>44366</v>
      </c>
      <c r="F17" s="0" t="s">
        <v>13</v>
      </c>
      <c r="G17" s="7" t="n">
        <v>75000</v>
      </c>
    </row>
    <row r="18" customFormat="false" ht="12.8" hidden="false" customHeight="false" outlineLevel="0" collapsed="false">
      <c r="A18" s="0" t="s">
        <v>43</v>
      </c>
      <c r="B18" s="0" t="s">
        <v>44</v>
      </c>
      <c r="C18" s="4" t="n">
        <v>38917</v>
      </c>
      <c r="D18" s="6" t="n">
        <v>44395</v>
      </c>
      <c r="E18" s="5" t="n">
        <v>46221</v>
      </c>
      <c r="F18" s="0" t="s">
        <v>7</v>
      </c>
      <c r="G18" s="7" t="n">
        <v>74724</v>
      </c>
    </row>
    <row r="19" customFormat="false" ht="12.8" hidden="false" customHeight="false" outlineLevel="0" collapsed="false">
      <c r="A19" s="0" t="s">
        <v>43</v>
      </c>
      <c r="B19" s="0" t="s">
        <v>44</v>
      </c>
      <c r="C19" s="4" t="n">
        <v>41288</v>
      </c>
      <c r="D19" s="6" t="n">
        <v>46765</v>
      </c>
      <c r="F19" s="0" t="s">
        <v>6</v>
      </c>
      <c r="G19" s="7" t="n">
        <v>74990</v>
      </c>
    </row>
    <row r="20" customFormat="false" ht="12.8" hidden="false" customHeight="false" outlineLevel="0" collapsed="false">
      <c r="A20" s="0" t="s">
        <v>43</v>
      </c>
      <c r="B20" s="0" t="s">
        <v>44</v>
      </c>
      <c r="C20" s="4" t="n">
        <v>41313</v>
      </c>
      <c r="D20" s="6" t="n">
        <v>46790</v>
      </c>
      <c r="F20" s="0" t="s">
        <v>21</v>
      </c>
      <c r="G20" s="7" t="n">
        <v>58620</v>
      </c>
    </row>
    <row r="21" customFormat="false" ht="12.8" hidden="false" customHeight="false" outlineLevel="0" collapsed="false">
      <c r="A21" s="0" t="s">
        <v>43</v>
      </c>
      <c r="B21" s="0" t="s">
        <v>44</v>
      </c>
      <c r="C21" s="0" t="s">
        <v>50</v>
      </c>
      <c r="D21" s="0" t="s">
        <v>51</v>
      </c>
      <c r="F21" s="0" t="s">
        <v>21</v>
      </c>
      <c r="G21" s="7" t="n">
        <v>74919</v>
      </c>
    </row>
    <row r="22" customFormat="false" ht="12.8" hidden="false" customHeight="false" outlineLevel="0" collapsed="false">
      <c r="A22" s="0" t="s">
        <v>52</v>
      </c>
      <c r="B22" s="0" t="s">
        <v>53</v>
      </c>
      <c r="C22" s="4" t="n">
        <v>41961</v>
      </c>
      <c r="D22" s="4" t="n">
        <v>47439</v>
      </c>
      <c r="F22" s="0" t="s">
        <v>13</v>
      </c>
      <c r="G22" s="7" t="n">
        <v>10000</v>
      </c>
    </row>
    <row r="23" customFormat="false" ht="12.8" hidden="false" customHeight="false" outlineLevel="0" collapsed="false">
      <c r="A23" s="0" t="s">
        <v>52</v>
      </c>
      <c r="B23" s="0" t="s">
        <v>54</v>
      </c>
      <c r="C23" s="8" t="s">
        <v>55</v>
      </c>
      <c r="D23" s="8" t="s">
        <v>56</v>
      </c>
      <c r="F23" s="0" t="s">
        <v>7</v>
      </c>
      <c r="G23" s="7" t="n">
        <v>10000</v>
      </c>
    </row>
    <row r="24" customFormat="false" ht="12.8" hidden="false" customHeight="false" outlineLevel="0" collapsed="false">
      <c r="A24" s="0" t="s">
        <v>52</v>
      </c>
      <c r="B24" s="0" t="s">
        <v>53</v>
      </c>
      <c r="C24" s="5" t="n">
        <v>43143</v>
      </c>
      <c r="D24" s="6" t="n">
        <v>48621</v>
      </c>
      <c r="F24" s="0" t="s">
        <v>18</v>
      </c>
      <c r="G24" s="7" t="n">
        <v>10000</v>
      </c>
    </row>
    <row r="25" customFormat="false" ht="12.8" hidden="false" customHeight="false" outlineLevel="0" collapsed="false">
      <c r="A25" s="0" t="s">
        <v>57</v>
      </c>
      <c r="B25" s="7" t="n">
        <f aca="false">MAX(D28:D42)</f>
        <v>21.4937874027646</v>
      </c>
    </row>
    <row r="26" customFormat="false" ht="12.8" hidden="false" customHeight="false" outlineLevel="0" collapsed="false">
      <c r="D26" s="0" t="s">
        <v>57</v>
      </c>
    </row>
    <row r="27" customFormat="false" ht="13.8" hidden="false" customHeight="false" outlineLevel="0" collapsed="false">
      <c r="A27" s="9" t="s">
        <v>0</v>
      </c>
      <c r="B27" s="9" t="s">
        <v>1</v>
      </c>
      <c r="C27" s="9" t="s">
        <v>2</v>
      </c>
      <c r="D27" s="9" t="s">
        <v>3</v>
      </c>
      <c r="E27" s="9" t="s">
        <v>4</v>
      </c>
      <c r="F27" s="9" t="s">
        <v>5</v>
      </c>
    </row>
    <row r="28" customFormat="false" ht="13.8" hidden="false" customHeight="false" outlineLevel="0" collapsed="false">
      <c r="A28" s="10" t="s">
        <v>6</v>
      </c>
      <c r="B28" s="10" t="n">
        <f aca="false">G19</f>
        <v>74990</v>
      </c>
      <c r="C28" s="11" t="n">
        <f aca="false">VLOOKUP(A28,'[1]#11 MPA_EEZ'!$K$2:$M$17,2,FALSE())</f>
        <v>3488.91512671957</v>
      </c>
      <c r="D28" s="12" t="n">
        <f aca="false">B28/C28</f>
        <v>21.4937874027646</v>
      </c>
      <c r="E28" s="11" t="n">
        <f aca="false">IF(F28="yes",100,MIN(($B$25-D28)/$B$25*100,100))</f>
        <v>0</v>
      </c>
      <c r="F28" s="10"/>
    </row>
    <row r="29" customFormat="false" ht="13.8" hidden="false" customHeight="false" outlineLevel="0" collapsed="false">
      <c r="A29" s="10" t="s">
        <v>7</v>
      </c>
      <c r="B29" s="10" t="n">
        <f aca="false">G23+G18</f>
        <v>84724</v>
      </c>
      <c r="C29" s="11" t="n">
        <f aca="false">VLOOKUP(A29,'[1]#11 MPA_EEZ'!$K$2:$M$17,2,FALSE())</f>
        <v>57205.9496414129</v>
      </c>
      <c r="D29" s="12" t="n">
        <f aca="false">B29/C29</f>
        <v>1.48103476178754</v>
      </c>
      <c r="E29" s="11" t="n">
        <f aca="false">IF(F29="yes",100,MIN(($B$25-D29)/$B$25*100,100))</f>
        <v>100</v>
      </c>
      <c r="F29" s="10" t="s">
        <v>8</v>
      </c>
    </row>
    <row r="30" customFormat="false" ht="13.8" hidden="false" customHeight="false" outlineLevel="0" collapsed="false">
      <c r="A30" s="10" t="s">
        <v>9</v>
      </c>
      <c r="B30" s="10" t="n">
        <v>0</v>
      </c>
      <c r="C30" s="11" t="n">
        <f aca="false">VLOOKUP(A30,'[1]#11 MPA_EEZ'!$K$2:$M$17,2,FALSE())</f>
        <v>105440.74237982</v>
      </c>
      <c r="D30" s="12" t="n">
        <f aca="false">B30/C30</f>
        <v>0</v>
      </c>
      <c r="E30" s="11" t="n">
        <f aca="false">IF(F30="yes",100,MIN(($B$25-D30)/$B$25*100,100))</f>
        <v>100</v>
      </c>
      <c r="F30" s="10"/>
    </row>
    <row r="31" customFormat="false" ht="13.8" hidden="false" customHeight="false" outlineLevel="0" collapsed="false">
      <c r="A31" s="10" t="s">
        <v>10</v>
      </c>
      <c r="B31" s="10" t="n">
        <v>0</v>
      </c>
      <c r="C31" s="11" t="n">
        <f aca="false">VLOOKUP(A31,'[1]#11 MPA_EEZ'!$K$2:$M$17,2,FALSE())</f>
        <v>36490.723431844</v>
      </c>
      <c r="D31" s="12" t="n">
        <f aca="false">B31/C31</f>
        <v>0</v>
      </c>
      <c r="E31" s="11" t="n">
        <f aca="false">IF(F31="yes",100,MIN(($B$25-D31)/$B$25*100,100))</f>
        <v>100</v>
      </c>
      <c r="F31" s="10"/>
    </row>
    <row r="32" customFormat="false" ht="13.8" hidden="false" customHeight="false" outlineLevel="0" collapsed="false">
      <c r="A32" s="10" t="s">
        <v>11</v>
      </c>
      <c r="B32" s="10" t="n">
        <v>0</v>
      </c>
      <c r="C32" s="11" t="n">
        <f aca="false">VLOOKUP(A32,'[1]#11 MPA_EEZ'!$K$2:$M$17,2,FALSE())</f>
        <v>1062623.27235772</v>
      </c>
      <c r="D32" s="12" t="n">
        <f aca="false">B32/C32</f>
        <v>0</v>
      </c>
      <c r="E32" s="11" t="n">
        <f aca="false">IF(F32="yes",100,MIN(($B$25-D32)/$B$25*100,100))</f>
        <v>100</v>
      </c>
      <c r="F32" s="10" t="s">
        <v>8</v>
      </c>
      <c r="H32" s="7"/>
    </row>
    <row r="33" customFormat="false" ht="13.8" hidden="false" customHeight="false" outlineLevel="0" collapsed="false">
      <c r="A33" s="10" t="s">
        <v>12</v>
      </c>
      <c r="B33" s="10" t="n">
        <v>0</v>
      </c>
      <c r="C33" s="11" t="n">
        <f aca="false">VLOOKUP(A33,'[1]#11 MPA_EEZ'!$K$2:$M$17,2,FALSE())</f>
        <v>81368.2307164111</v>
      </c>
      <c r="D33" s="12" t="n">
        <f aca="false">B33/C33</f>
        <v>0</v>
      </c>
      <c r="E33" s="11" t="n">
        <f aca="false">IF(F33="yes",100,MIN(($B$25-D33)/$B$25*100,100))</f>
        <v>100</v>
      </c>
      <c r="F33" s="10"/>
    </row>
    <row r="34" customFormat="false" ht="13.8" hidden="false" customHeight="false" outlineLevel="0" collapsed="false">
      <c r="A34" s="10" t="s">
        <v>13</v>
      </c>
      <c r="B34" s="10" t="n">
        <f aca="false">G22+G17</f>
        <v>85000</v>
      </c>
      <c r="C34" s="11" t="n">
        <f aca="false">VLOOKUP(A34,'[1]#11 MPA_EEZ'!$K$2:$M$17,2,FALSE())</f>
        <v>367999.228449805</v>
      </c>
      <c r="D34" s="12" t="n">
        <f aca="false">B34/C34</f>
        <v>0.230978745140478</v>
      </c>
      <c r="E34" s="11" t="n">
        <f aca="false">IF(F34="yes",100,MIN(($B$25-D34)/$B$25*100,100))</f>
        <v>100</v>
      </c>
      <c r="F34" s="10" t="s">
        <v>8</v>
      </c>
    </row>
    <row r="35" customFormat="false" ht="13.8" hidden="false" customHeight="false" outlineLevel="0" collapsed="false">
      <c r="A35" s="10" t="s">
        <v>14</v>
      </c>
      <c r="B35" s="10" t="n">
        <v>0</v>
      </c>
      <c r="C35" s="11" t="n">
        <f aca="false">VLOOKUP(A35,'[1]#11 MPA_EEZ'!$K$2:$M$17,2,FALSE())</f>
        <v>449879.603960396</v>
      </c>
      <c r="D35" s="12" t="n">
        <f aca="false">B35/C35</f>
        <v>0</v>
      </c>
      <c r="E35" s="11" t="n">
        <f aca="false">IF(F35="yes",100,MIN(($B$25-D35)/$B$25*100,100))</f>
        <v>100</v>
      </c>
      <c r="F35" s="10"/>
    </row>
    <row r="36" customFormat="false" ht="13.8" hidden="false" customHeight="false" outlineLevel="0" collapsed="false">
      <c r="A36" s="10" t="s">
        <v>15</v>
      </c>
      <c r="B36" s="10" t="n">
        <v>0</v>
      </c>
      <c r="C36" s="11" t="n">
        <f aca="false">VLOOKUP(A36,'[1]#11 MPA_EEZ'!$K$2:$M$17,2,FALSE())</f>
        <v>6813.95230330208</v>
      </c>
      <c r="D36" s="12" t="n">
        <f aca="false">B36/C36</f>
        <v>0</v>
      </c>
      <c r="E36" s="11" t="n">
        <f aca="false">IF(F36="yes",100,MIN(($B$25-D36)/$B$25*100,100))</f>
        <v>100</v>
      </c>
      <c r="F36" s="10"/>
    </row>
    <row r="37" customFormat="false" ht="13.8" hidden="false" customHeight="false" outlineLevel="0" collapsed="false">
      <c r="A37" s="10" t="s">
        <v>16</v>
      </c>
      <c r="B37" s="10" t="n">
        <v>0</v>
      </c>
      <c r="C37" s="11" t="n">
        <f aca="false">VLOOKUP(A37,'[1]#11 MPA_EEZ'!$K$2:$M$17,2,FALSE())</f>
        <v>29005.0311134648</v>
      </c>
      <c r="D37" s="12" t="n">
        <f aca="false">B37/C37</f>
        <v>0</v>
      </c>
      <c r="E37" s="11" t="n">
        <f aca="false">IF(F37="yes",100,MIN(($B$25-D37)/$B$25*100,100))</f>
        <v>100</v>
      </c>
      <c r="F37" s="10"/>
    </row>
    <row r="38" customFormat="false" ht="13.8" hidden="false" customHeight="false" outlineLevel="0" collapsed="false">
      <c r="A38" s="10" t="s">
        <v>17</v>
      </c>
      <c r="B38" s="10" t="n">
        <v>0</v>
      </c>
      <c r="C38" s="11" t="n">
        <f aca="false">VLOOKUP(A38,'[1]#11 MPA_EEZ'!$K$2:$M$17,2,FALSE())</f>
        <v>62341.6902612319</v>
      </c>
      <c r="D38" s="12" t="n">
        <f aca="false">B38/C38</f>
        <v>0</v>
      </c>
      <c r="E38" s="11" t="n">
        <f aca="false">IF(F38="yes",100,MIN(($B$25-D38)/$B$25*100,100))</f>
        <v>100</v>
      </c>
      <c r="F38" s="10"/>
    </row>
    <row r="39" customFormat="false" ht="13.8" hidden="false" customHeight="false" outlineLevel="0" collapsed="false">
      <c r="A39" s="10" t="s">
        <v>18</v>
      </c>
      <c r="B39" s="10" t="n">
        <f aca="false">G24+H16</f>
        <v>22500</v>
      </c>
      <c r="C39" s="11" t="n">
        <f aca="false">VLOOKUP(A39,'[1]#11 MPA_EEZ'!$K$2:$M$17,2,FALSE())</f>
        <v>33129.8136361555</v>
      </c>
      <c r="D39" s="12" t="n">
        <f aca="false">B39/C39</f>
        <v>0.679146591257764</v>
      </c>
      <c r="E39" s="11" t="n">
        <f aca="false">IF(F39="yes",100,MIN(($B$25-D39)/$B$25*100,100))</f>
        <v>96.8402656147496</v>
      </c>
      <c r="F39" s="10"/>
    </row>
    <row r="40" customFormat="false" ht="13.8" hidden="false" customHeight="false" outlineLevel="0" collapsed="false">
      <c r="A40" s="10" t="s">
        <v>19</v>
      </c>
      <c r="B40" s="10" t="n">
        <v>0</v>
      </c>
      <c r="C40" s="11" t="n">
        <f aca="false">VLOOKUP(A40,'[1]#11 MPA_EEZ'!$K$2:$M$17,2,FALSE())</f>
        <v>1719936.18421053</v>
      </c>
      <c r="D40" s="12" t="n">
        <f aca="false">B40/C40</f>
        <v>0</v>
      </c>
      <c r="E40" s="11" t="n">
        <f aca="false">IF(F40="yes",100,MIN(($B$25-D40)/$B$25*100,100))</f>
        <v>100</v>
      </c>
      <c r="F40" s="10"/>
    </row>
    <row r="41" customFormat="false" ht="13.8" hidden="false" customHeight="false" outlineLevel="0" collapsed="false">
      <c r="A41" s="10" t="s">
        <v>20</v>
      </c>
      <c r="B41" s="10" t="n">
        <v>0</v>
      </c>
      <c r="C41" s="11" t="n">
        <f aca="false">VLOOKUP(A41,'[1]#11 MPA_EEZ'!$K$2:$M$17,2,FALSE())</f>
        <v>156809.437854564</v>
      </c>
      <c r="D41" s="12" t="n">
        <f aca="false">B41/C41</f>
        <v>0</v>
      </c>
      <c r="E41" s="11" t="n">
        <f aca="false">IF(F41="yes",100,MIN(($B$25-D41)/$B$25*100,100))</f>
        <v>100</v>
      </c>
      <c r="F41" s="10"/>
    </row>
    <row r="42" customFormat="false" ht="13.8" hidden="false" customHeight="false" outlineLevel="0" collapsed="false">
      <c r="A42" s="10" t="s">
        <v>21</v>
      </c>
      <c r="B42" s="10" t="n">
        <f aca="false">G21+G20</f>
        <v>133539</v>
      </c>
      <c r="C42" s="11" t="n">
        <f aca="false">VLOOKUP(A42,'[1]#11 MPA_EEZ'!$K$2:$M$17,2,FALSE())</f>
        <v>724701.51080035</v>
      </c>
      <c r="D42" s="12" t="n">
        <f aca="false">B42/C42</f>
        <v>0.184267588807041</v>
      </c>
      <c r="E42" s="11" t="n">
        <f aca="false">IF(F42="yes",100,MIN(($B$25-D42)/$B$25*100,100))</f>
        <v>99.1426937218922</v>
      </c>
      <c r="F42" s="10"/>
    </row>
  </sheetData>
  <hyperlinks>
    <hyperlink ref="A2" r:id="rId1" display="https://savethehighseas.org/deep-sea-mining/the-main-players/"/>
    <hyperlink ref="K9" r:id="rId2" display="https://www.researchgate.net/publication/358979333_Assessing_plume_impacts_caused_by_polymetallic_nodule_mining_vehicles/link/62568725608dbd278e31651e/download"/>
    <hyperlink ref="A10" r:id="rId3" location=":~:text=Germany%20stated%20that%20it%20will,exploitation%20of%20the%20deep%20sea." display="https://www.bmwk.de/Redaktion/EN/Pressemitteilungen/2022/11/20221101-marine-conservation-germany-will-not-sponsor-deep-sea-mining-until-further-notice.html#:~:text=Germany%20stated%20that%20it%20will,exploitation%20of%20the%20deep%20sea."/>
    <hyperlink ref="A12" r:id="rId4" location="ab0010" display="https://www.sciencedirect.com/science/article/pii/S0308597X22004432#ab0010"/>
    <hyperlink ref="A14" r:id="rId5" display="https://www.isa.org.jm/exploration-contracts/polymetallic-nodule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6"/>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2023-08-01T23:55:17Z</dcterms:created>
  <dc:creator/>
  <dc:description/>
  <dc:language>en-US</dc:language>
  <cp:lastModifiedBy/>
  <dcterms:modified xsi:type="dcterms:W3CDTF">2023-08-01T23:56:41Z</dcterms:modified>
  <cp:revision>1</cp:revision>
  <dc:subject/>
  <dc:title/>
</cp:coreProperties>
</file>