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C16" i="1"/>
  <c r="D48" i="1"/>
  <c r="E48" i="1"/>
  <c r="F48" i="1"/>
  <c r="G48" i="1"/>
  <c r="H48" i="1"/>
  <c r="I48" i="1"/>
  <c r="J48" i="1"/>
  <c r="K48" i="1"/>
  <c r="L48" i="1"/>
  <c r="M48" i="1"/>
  <c r="C48" i="1"/>
  <c r="H47" i="1"/>
  <c r="I47" i="1"/>
  <c r="J47" i="1"/>
  <c r="K47" i="1"/>
  <c r="L47" i="1"/>
  <c r="M47" i="1"/>
  <c r="G47" i="1"/>
  <c r="F47" i="1"/>
  <c r="E47" i="1"/>
  <c r="D47" i="1"/>
  <c r="C47" i="1"/>
  <c r="M46" i="1"/>
  <c r="L46" i="1"/>
  <c r="K46" i="1"/>
  <c r="J46" i="1"/>
  <c r="I46" i="1"/>
  <c r="H46" i="1"/>
  <c r="G46" i="1"/>
  <c r="C46" i="1"/>
  <c r="D46" i="1"/>
  <c r="E46" i="1"/>
  <c r="H11" i="1" l="1"/>
  <c r="C15" i="1" s="1"/>
  <c r="E15" i="1" l="1"/>
  <c r="G15" i="1"/>
  <c r="I15" i="1"/>
  <c r="D15" i="1"/>
  <c r="F15" i="1"/>
  <c r="H15" i="1"/>
  <c r="J15" i="1"/>
  <c r="I41" i="1"/>
  <c r="I40" i="1"/>
  <c r="H41" i="1"/>
  <c r="H40" i="1"/>
  <c r="G41" i="1"/>
  <c r="G40" i="1"/>
  <c r="I38" i="1"/>
  <c r="I36" i="1"/>
  <c r="H36" i="1"/>
  <c r="G36" i="1"/>
  <c r="A5" i="1" l="1"/>
</calcChain>
</file>

<file path=xl/sharedStrings.xml><?xml version="1.0" encoding="utf-8"?>
<sst xmlns="http://schemas.openxmlformats.org/spreadsheetml/2006/main" count="130" uniqueCount="92">
  <si>
    <t>RC2TTR甲</t>
  </si>
  <si>
    <t>RCテーパー(右向き48㎜）タイプ2　甲組立用</t>
  </si>
  <si>
    <t>ｾｸﾞﾒﾝﾄ№</t>
    <phoneticPr fontId="3"/>
  </si>
  <si>
    <t>種類</t>
    <rPh sb="0" eb="2">
      <t>シュルイ</t>
    </rPh>
    <phoneticPr fontId="3"/>
  </si>
  <si>
    <t>中心幅　　(ｍ)</t>
    <rPh sb="0" eb="2">
      <t>チュウシン</t>
    </rPh>
    <phoneticPr fontId="3"/>
  </si>
  <si>
    <t>外径　　(ｍ)</t>
    <rPh sb="0" eb="1">
      <t>ガイ</t>
    </rPh>
    <rPh sb="1" eb="2">
      <t>ケイ</t>
    </rPh>
    <phoneticPr fontId="3"/>
  </si>
  <si>
    <t>テーパー量</t>
    <rPh sb="4" eb="5">
      <t>リョウ</t>
    </rPh>
    <phoneticPr fontId="3"/>
  </si>
  <si>
    <t>分割№</t>
    <rPh sb="0" eb="2">
      <t>ブンカツ</t>
    </rPh>
    <phoneticPr fontId="3"/>
  </si>
  <si>
    <t>備　　　　　　　考</t>
    <rPh sb="0" eb="1">
      <t>ソナエ</t>
    </rPh>
    <rPh sb="8" eb="9">
      <t>コウ</t>
    </rPh>
    <phoneticPr fontId="3"/>
  </si>
  <si>
    <t>切羽　(mm)</t>
    <phoneticPr fontId="3"/>
  </si>
  <si>
    <t>坑口　　(mm)</t>
    <phoneticPr fontId="3"/>
  </si>
  <si>
    <t>位置(度）</t>
    <rPh sb="0" eb="2">
      <t>イチ</t>
    </rPh>
    <rPh sb="3" eb="4">
      <t>ド</t>
    </rPh>
    <phoneticPr fontId="3"/>
  </si>
  <si>
    <t>ストローク計№</t>
    <rPh sb="5" eb="6">
      <t>ケイ</t>
    </rPh>
    <phoneticPr fontId="2"/>
  </si>
  <si>
    <t>SJ№1</t>
    <phoneticPr fontId="2"/>
  </si>
  <si>
    <t>SJ№6</t>
    <phoneticPr fontId="2"/>
  </si>
  <si>
    <t>SJ№11</t>
    <phoneticPr fontId="2"/>
  </si>
  <si>
    <t>SJ№16</t>
    <phoneticPr fontId="2"/>
  </si>
  <si>
    <t>SJ№21</t>
    <phoneticPr fontId="2"/>
  </si>
  <si>
    <t>SJ№27</t>
    <phoneticPr fontId="2"/>
  </si>
  <si>
    <t>SJ№32</t>
    <phoneticPr fontId="2"/>
  </si>
  <si>
    <t>SJ№37</t>
    <phoneticPr fontId="2"/>
  </si>
  <si>
    <t>取付位置(度）</t>
    <rPh sb="0" eb="2">
      <t>トリツケ</t>
    </rPh>
    <rPh sb="2" eb="4">
      <t>イチ</t>
    </rPh>
    <rPh sb="5" eb="6">
      <t>ド</t>
    </rPh>
    <phoneticPr fontId="2"/>
  </si>
  <si>
    <t>ジャッキ№</t>
    <phoneticPr fontId="2"/>
  </si>
  <si>
    <t>SJ6</t>
    <phoneticPr fontId="2"/>
  </si>
  <si>
    <t>SJ37</t>
    <phoneticPr fontId="2"/>
  </si>
  <si>
    <t>上半ストローク</t>
    <rPh sb="0" eb="1">
      <t>ジョウ</t>
    </rPh>
    <rPh sb="1" eb="2">
      <t>ハン</t>
    </rPh>
    <phoneticPr fontId="2"/>
  </si>
  <si>
    <t>水平部ストローク</t>
    <rPh sb="0" eb="2">
      <t>スイヘイ</t>
    </rPh>
    <rPh sb="2" eb="3">
      <t>ブ</t>
    </rPh>
    <phoneticPr fontId="2"/>
  </si>
  <si>
    <t>下半部ストローク</t>
    <rPh sb="0" eb="1">
      <t>シタ</t>
    </rPh>
    <rPh sb="1" eb="2">
      <t>ハン</t>
    </rPh>
    <rPh sb="2" eb="3">
      <t>ブ</t>
    </rPh>
    <phoneticPr fontId="2"/>
  </si>
  <si>
    <t>上半換算ストローク差</t>
    <rPh sb="0" eb="1">
      <t>ジョウ</t>
    </rPh>
    <rPh sb="1" eb="2">
      <t>ハン</t>
    </rPh>
    <rPh sb="2" eb="4">
      <t>カンザン</t>
    </rPh>
    <rPh sb="9" eb="10">
      <t>サ</t>
    </rPh>
    <phoneticPr fontId="2"/>
  </si>
  <si>
    <t>SJ11</t>
    <phoneticPr fontId="2"/>
  </si>
  <si>
    <t>SJ32</t>
    <phoneticPr fontId="2"/>
  </si>
  <si>
    <t>SJ16</t>
    <phoneticPr fontId="2"/>
  </si>
  <si>
    <t>SJ27</t>
    <phoneticPr fontId="2"/>
  </si>
  <si>
    <t>水平部ストローク差</t>
    <rPh sb="0" eb="2">
      <t>スイヘイ</t>
    </rPh>
    <rPh sb="2" eb="3">
      <t>ブ</t>
    </rPh>
    <rPh sb="8" eb="9">
      <t>サ</t>
    </rPh>
    <phoneticPr fontId="2"/>
  </si>
  <si>
    <t>下半部換算ストローク差</t>
    <rPh sb="0" eb="1">
      <t>シタ</t>
    </rPh>
    <rPh sb="1" eb="2">
      <t>ハン</t>
    </rPh>
    <rPh sb="2" eb="3">
      <t>ブ</t>
    </rPh>
    <rPh sb="3" eb="5">
      <t>カンザン</t>
    </rPh>
    <rPh sb="10" eb="11">
      <t>サ</t>
    </rPh>
    <phoneticPr fontId="2"/>
  </si>
  <si>
    <t>604R開始</t>
    <rPh sb="4" eb="6">
      <t>カイシ</t>
    </rPh>
    <phoneticPr fontId="2"/>
  </si>
  <si>
    <t>現在ｽﾄﾛｰｸ</t>
    <rPh sb="0" eb="2">
      <t>ゲンザイ</t>
    </rPh>
    <phoneticPr fontId="2"/>
  </si>
  <si>
    <t>推進量</t>
    <rPh sb="0" eb="2">
      <t>スイシン</t>
    </rPh>
    <rPh sb="2" eb="3">
      <t>リョウ</t>
    </rPh>
    <phoneticPr fontId="2"/>
  </si>
  <si>
    <t>1ピース減圧完了</t>
    <rPh sb="4" eb="6">
      <t>ゲンアツ</t>
    </rPh>
    <rPh sb="6" eb="8">
      <t>カンリョウ</t>
    </rPh>
    <phoneticPr fontId="2"/>
  </si>
  <si>
    <t>2ピース減圧完了</t>
    <rPh sb="4" eb="6">
      <t>ゲンアツ</t>
    </rPh>
    <rPh sb="6" eb="8">
      <t>カンリョウ</t>
    </rPh>
    <phoneticPr fontId="2"/>
  </si>
  <si>
    <t>3ピース減圧完了</t>
    <rPh sb="4" eb="6">
      <t>ゲンアツ</t>
    </rPh>
    <rPh sb="6" eb="8">
      <t>カンリョウ</t>
    </rPh>
    <phoneticPr fontId="2"/>
  </si>
  <si>
    <t>4ピース減圧完了</t>
    <rPh sb="4" eb="6">
      <t>ゲンアツ</t>
    </rPh>
    <rPh sb="6" eb="8">
      <t>カンリョウ</t>
    </rPh>
    <phoneticPr fontId="2"/>
  </si>
  <si>
    <t>5ピース減圧完了</t>
    <rPh sb="4" eb="6">
      <t>ゲンアツ</t>
    </rPh>
    <rPh sb="6" eb="8">
      <t>カンリョウ</t>
    </rPh>
    <phoneticPr fontId="2"/>
  </si>
  <si>
    <t>6ピース減圧完了</t>
    <rPh sb="4" eb="6">
      <t>ゲンアツ</t>
    </rPh>
    <rPh sb="6" eb="8">
      <t>カンリョウ</t>
    </rPh>
    <phoneticPr fontId="2"/>
  </si>
  <si>
    <t>7ピース減圧完了</t>
    <rPh sb="4" eb="6">
      <t>ゲンアツ</t>
    </rPh>
    <rPh sb="6" eb="8">
      <t>カンリョウ</t>
    </rPh>
    <phoneticPr fontId="2"/>
  </si>
  <si>
    <t>8ピース減圧完了</t>
    <rPh sb="4" eb="6">
      <t>ゲンアツ</t>
    </rPh>
    <rPh sb="6" eb="8">
      <t>カンリョウ</t>
    </rPh>
    <phoneticPr fontId="2"/>
  </si>
  <si>
    <t>9ピース減圧完了</t>
    <rPh sb="4" eb="6">
      <t>ゲンアツ</t>
    </rPh>
    <rPh sb="6" eb="8">
      <t>カンリョウ</t>
    </rPh>
    <phoneticPr fontId="2"/>
  </si>
  <si>
    <t>10ピース減圧完了</t>
    <rPh sb="5" eb="7">
      <t>ゲンアツ</t>
    </rPh>
    <rPh sb="7" eb="9">
      <t>カンリョウ</t>
    </rPh>
    <phoneticPr fontId="2"/>
  </si>
  <si>
    <t>11ピース減圧完了</t>
    <rPh sb="5" eb="7">
      <t>ゲンアツ</t>
    </rPh>
    <rPh sb="7" eb="9">
      <t>カンリョウ</t>
    </rPh>
    <phoneticPr fontId="2"/>
  </si>
  <si>
    <t>組立セグメント　RC2TTR甲</t>
    <rPh sb="0" eb="2">
      <t>クミタテ</t>
    </rPh>
    <rPh sb="14" eb="15">
      <t>コウ</t>
    </rPh>
    <phoneticPr fontId="2"/>
  </si>
  <si>
    <t>組立パターン　RCTT甲</t>
    <rPh sb="0" eb="2">
      <t>クミタテ</t>
    </rPh>
    <rPh sb="11" eb="12">
      <t>コウ</t>
    </rPh>
    <phoneticPr fontId="2"/>
  </si>
  <si>
    <t>×</t>
    <phoneticPr fontId="2"/>
  </si>
  <si>
    <t>×</t>
    <phoneticPr fontId="2"/>
  </si>
  <si>
    <t>ジャッキ№</t>
    <phoneticPr fontId="2"/>
  </si>
  <si>
    <t>実ストローク</t>
    <rPh sb="0" eb="1">
      <t>ジツ</t>
    </rPh>
    <phoneticPr fontId="2"/>
  </si>
  <si>
    <t>ストローク値</t>
    <rPh sb="5" eb="6">
      <t>アタイ</t>
    </rPh>
    <phoneticPr fontId="2"/>
  </si>
  <si>
    <t>セグメント幅</t>
    <rPh sb="5" eb="6">
      <t>ハバ</t>
    </rPh>
    <phoneticPr fontId="2"/>
  </si>
  <si>
    <t>SJ6</t>
    <phoneticPr fontId="2"/>
  </si>
  <si>
    <t>SJ37</t>
    <phoneticPr fontId="2"/>
  </si>
  <si>
    <t>SJ11</t>
    <phoneticPr fontId="2"/>
  </si>
  <si>
    <t>SJ32</t>
    <phoneticPr fontId="2"/>
  </si>
  <si>
    <t>SJ16</t>
    <phoneticPr fontId="2"/>
  </si>
  <si>
    <t>SJ27</t>
    <phoneticPr fontId="2"/>
  </si>
  <si>
    <t>ジャッキ部テーパー率＝</t>
    <rPh sb="4" eb="5">
      <t>ブ</t>
    </rPh>
    <rPh sb="9" eb="10">
      <t>リツ</t>
    </rPh>
    <phoneticPr fontId="2"/>
  </si>
  <si>
    <t>継ぎ手位置</t>
    <rPh sb="0" eb="1">
      <t>ツ</t>
    </rPh>
    <rPh sb="2" eb="3">
      <t>テ</t>
    </rPh>
    <rPh sb="3" eb="5">
      <t>イチ</t>
    </rPh>
    <phoneticPr fontId="2"/>
  </si>
  <si>
    <t>1-1</t>
    <phoneticPr fontId="2"/>
  </si>
  <si>
    <t>11-11</t>
    <phoneticPr fontId="2"/>
  </si>
  <si>
    <t>10-10</t>
    <phoneticPr fontId="2"/>
  </si>
  <si>
    <t>9-9</t>
    <phoneticPr fontId="2"/>
  </si>
  <si>
    <t>8-8</t>
    <phoneticPr fontId="2"/>
  </si>
  <si>
    <t>7-7</t>
    <phoneticPr fontId="2"/>
  </si>
  <si>
    <t>6-6</t>
    <phoneticPr fontId="2"/>
  </si>
  <si>
    <t>5-5</t>
    <phoneticPr fontId="2"/>
  </si>
  <si>
    <t>4-4</t>
    <phoneticPr fontId="2"/>
  </si>
  <si>
    <t>3-3</t>
    <phoneticPr fontId="2"/>
  </si>
  <si>
    <t>2-2</t>
    <phoneticPr fontId="2"/>
  </si>
  <si>
    <t>継手角度</t>
    <rPh sb="0" eb="2">
      <t>ツギテ</t>
    </rPh>
    <rPh sb="2" eb="4">
      <t>カクド</t>
    </rPh>
    <phoneticPr fontId="2"/>
  </si>
  <si>
    <t>継手幅(外径）</t>
    <rPh sb="0" eb="2">
      <t>ツギテ</t>
    </rPh>
    <rPh sb="2" eb="3">
      <t>ハバ</t>
    </rPh>
    <rPh sb="4" eb="6">
      <t>ガイケイ</t>
    </rPh>
    <phoneticPr fontId="2"/>
  </si>
  <si>
    <t>継手幅(内径）</t>
    <rPh sb="0" eb="2">
      <t>ツギテ</t>
    </rPh>
    <rPh sb="2" eb="3">
      <t>ハバ</t>
    </rPh>
    <rPh sb="4" eb="6">
      <t>ナイケイ</t>
    </rPh>
    <rPh sb="5" eb="6">
      <t>トノウチ</t>
    </rPh>
    <phoneticPr fontId="2"/>
  </si>
  <si>
    <t>BセグメントK端面部</t>
    <rPh sb="7" eb="9">
      <t>タンメン</t>
    </rPh>
    <rPh sb="9" eb="10">
      <t>ブ</t>
    </rPh>
    <phoneticPr fontId="2"/>
  </si>
  <si>
    <t>ストロー計内径</t>
    <rPh sb="4" eb="5">
      <t>ケイ</t>
    </rPh>
    <rPh sb="5" eb="7">
      <t>ナイケイ</t>
    </rPh>
    <phoneticPr fontId="2"/>
  </si>
  <si>
    <t>セグメント幅(ワイヤー部）</t>
    <rPh sb="5" eb="6">
      <t>ハバ</t>
    </rPh>
    <rPh sb="11" eb="12">
      <t>ブ</t>
    </rPh>
    <phoneticPr fontId="2"/>
  </si>
  <si>
    <t>セグメント幅(外径部）</t>
    <rPh sb="5" eb="6">
      <t>ハバ</t>
    </rPh>
    <rPh sb="7" eb="9">
      <t>ガイケイ</t>
    </rPh>
    <rPh sb="9" eb="10">
      <t>ブ</t>
    </rPh>
    <phoneticPr fontId="2"/>
  </si>
  <si>
    <t>評価</t>
    <rPh sb="0" eb="2">
      <t>ヒョウカ</t>
    </rPh>
    <phoneticPr fontId="2"/>
  </si>
  <si>
    <t>×</t>
    <phoneticPr fontId="2"/>
  </si>
  <si>
    <t>現在ｓｔ</t>
    <rPh sb="0" eb="2">
      <t>ゲンザイ</t>
    </rPh>
    <phoneticPr fontId="2"/>
  </si>
  <si>
    <t>1.セグメント仕様</t>
    <rPh sb="7" eb="9">
      <t>シヨウ</t>
    </rPh>
    <phoneticPr fontId="2"/>
  </si>
  <si>
    <t>2.シールドジャッキストローク計位置</t>
    <rPh sb="15" eb="16">
      <t>ケイ</t>
    </rPh>
    <rPh sb="16" eb="18">
      <t>イチ</t>
    </rPh>
    <phoneticPr fontId="2"/>
  </si>
  <si>
    <t>3.テーパーセグメント幅の計算</t>
    <rPh sb="11" eb="12">
      <t>ハバ</t>
    </rPh>
    <rPh sb="13" eb="15">
      <t>ケイサン</t>
    </rPh>
    <phoneticPr fontId="2"/>
  </si>
  <si>
    <t>4.604リング掘進デバッグデータ抜粋</t>
    <rPh sb="8" eb="10">
      <t>クッシン</t>
    </rPh>
    <rPh sb="17" eb="19">
      <t>バッスイ</t>
    </rPh>
    <phoneticPr fontId="2"/>
  </si>
  <si>
    <t>5.組立セグメント幅の確認</t>
    <rPh sb="2" eb="4">
      <t>クミタテ</t>
    </rPh>
    <rPh sb="9" eb="10">
      <t>ハバ</t>
    </rPh>
    <rPh sb="11" eb="13">
      <t>カクニン</t>
    </rPh>
    <phoneticPr fontId="2"/>
  </si>
  <si>
    <t>6.RC右（48㎜）　甲組のセグメント幅試算確認（OK)</t>
    <rPh sb="4" eb="5">
      <t>ミギ</t>
    </rPh>
    <rPh sb="11" eb="12">
      <t>コウ</t>
    </rPh>
    <rPh sb="12" eb="13">
      <t>クミ</t>
    </rPh>
    <rPh sb="19" eb="20">
      <t>ハバ</t>
    </rPh>
    <rPh sb="20" eb="22">
      <t>シサン</t>
    </rPh>
    <rPh sb="22" eb="2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</si>
</sst>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 "/>
    <numFmt numFmtId="177" formatCode="#,##0.000_ ;[Red]\-#,##0.000\ "/>
    <numFmt numFmtId="178" formatCode="#,##0.0_ ;[Red]\-#,##0.0\ "/>
    <numFmt numFmtId="179" formatCode="#,##0.00_ ;[Red]\-#,##0.00\ "/>
    <numFmt numFmtId="180" formatCode="#,##0_ ;[Red]\-#,##0\ "/>
    <numFmt numFmtId="181" formatCode="0.0_ 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76" fontId="1" fillId="2" borderId="1" xfId="0" applyNumberFormat="1" applyFont="1" applyFill="1" applyBorder="1" applyAlignment="1" applyProtection="1">
      <alignment vertical="center"/>
      <protection hidden="1"/>
    </xf>
    <xf numFmtId="0" fontId="1" fillId="3" borderId="2" xfId="0" applyNumberFormat="1" applyFont="1" applyFill="1" applyBorder="1" applyAlignment="1" applyProtection="1">
      <alignment horizontal="left" vertical="center" indent="1"/>
      <protection locked="0"/>
    </xf>
    <xf numFmtId="177" fontId="1" fillId="3" borderId="3" xfId="0" applyNumberFormat="1" applyFont="1" applyFill="1" applyBorder="1" applyAlignment="1" applyProtection="1">
      <alignment vertical="center"/>
      <protection locked="0"/>
    </xf>
    <xf numFmtId="177" fontId="1" fillId="3" borderId="4" xfId="0" applyNumberFormat="1" applyFont="1" applyFill="1" applyBorder="1" applyAlignment="1" applyProtection="1">
      <alignment horizontal="right" vertical="center"/>
      <protection locked="0"/>
    </xf>
    <xf numFmtId="178" fontId="1" fillId="3" borderId="5" xfId="0" applyNumberFormat="1" applyFont="1" applyFill="1" applyBorder="1" applyAlignment="1" applyProtection="1">
      <alignment vertical="center"/>
      <protection locked="0"/>
    </xf>
    <xf numFmtId="178" fontId="1" fillId="3" borderId="6" xfId="0" applyNumberFormat="1" applyFont="1" applyFill="1" applyBorder="1" applyAlignment="1" applyProtection="1">
      <alignment vertical="center"/>
      <protection locked="0"/>
    </xf>
    <xf numFmtId="179" fontId="1" fillId="3" borderId="7" xfId="0" applyNumberFormat="1" applyFont="1" applyFill="1" applyBorder="1" applyAlignment="1" applyProtection="1">
      <alignment vertical="center"/>
      <protection locked="0"/>
    </xf>
    <xf numFmtId="180" fontId="1" fillId="3" borderId="8" xfId="0" applyNumberFormat="1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hidden="1"/>
    </xf>
    <xf numFmtId="0" fontId="1" fillId="0" borderId="16" xfId="0" applyFont="1" applyFill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 wrapText="1"/>
      <protection hidden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81" fontId="0" fillId="0" borderId="3" xfId="0" applyNumberFormat="1" applyBorder="1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7" fontId="1" fillId="0" borderId="17" xfId="0" applyNumberFormat="1" applyFont="1" applyFill="1" applyBorder="1" applyAlignment="1" applyProtection="1">
      <alignment horizontal="center" vertical="center"/>
      <protection hidden="1"/>
    </xf>
    <xf numFmtId="177" fontId="1" fillId="0" borderId="18" xfId="0" applyNumberFormat="1" applyFont="1" applyFill="1" applyBorder="1" applyAlignment="1" applyProtection="1">
      <alignment horizontal="center" vertical="center"/>
      <protection hidden="1"/>
    </xf>
    <xf numFmtId="177" fontId="1" fillId="0" borderId="19" xfId="0" applyNumberFormat="1" applyFont="1" applyFill="1" applyBorder="1" applyAlignment="1" applyProtection="1">
      <alignment horizontal="center" vertical="center"/>
      <protection hidden="1"/>
    </xf>
    <xf numFmtId="177" fontId="1" fillId="0" borderId="20" xfId="0" applyNumberFormat="1" applyFont="1" applyFill="1" applyBorder="1" applyAlignment="1" applyProtection="1">
      <alignment horizontal="center" vertical="center"/>
      <protection hidden="1"/>
    </xf>
    <xf numFmtId="177" fontId="1" fillId="0" borderId="8" xfId="0" applyNumberFormat="1" applyFont="1" applyFill="1" applyBorder="1" applyAlignment="1" applyProtection="1">
      <alignment horizontal="center" vertical="center"/>
      <protection hidden="1"/>
    </xf>
    <xf numFmtId="177" fontId="1" fillId="0" borderId="21" xfId="0" applyNumberFormat="1" applyFont="1" applyFill="1" applyBorder="1" applyAlignment="1" applyProtection="1">
      <alignment horizontal="center" vertical="center"/>
      <protection hidden="1"/>
    </xf>
    <xf numFmtId="177" fontId="1" fillId="3" borderId="20" xfId="0" applyNumberFormat="1" applyFont="1" applyFill="1" applyBorder="1" applyAlignment="1" applyProtection="1">
      <alignment horizontal="center" vertical="center"/>
      <protection locked="0"/>
    </xf>
    <xf numFmtId="177" fontId="1" fillId="3" borderId="8" xfId="0" applyNumberFormat="1" applyFont="1" applyFill="1" applyBorder="1" applyAlignment="1" applyProtection="1">
      <alignment horizontal="center" vertical="center"/>
      <protection locked="0"/>
    </xf>
    <xf numFmtId="177" fontId="1" fillId="3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protection hidden="1"/>
    </xf>
    <xf numFmtId="0" fontId="1" fillId="0" borderId="10" xfId="0" applyFont="1" applyFill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11" xfId="0" applyFont="1" applyFill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wrapText="1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12" xfId="0" applyFont="1" applyFill="1" applyBorder="1" applyAlignment="1" applyProtection="1">
      <alignment horizontal="center" vertical="center" wrapText="1"/>
      <protection hidden="1"/>
    </xf>
    <xf numFmtId="0" fontId="1" fillId="0" borderId="13" xfId="0" applyFont="1" applyFill="1" applyBorder="1" applyAlignment="1" applyProtection="1">
      <alignment horizontal="center" vertical="center" wrapText="1"/>
      <protection hidden="1"/>
    </xf>
    <xf numFmtId="0" fontId="0" fillId="0" borderId="13" xfId="0" applyBorder="1" applyAlignment="1" applyProtection="1">
      <alignment horizontal="center" vertical="center" wrapText="1"/>
      <protection hidden="1"/>
    </xf>
    <xf numFmtId="0" fontId="0" fillId="0" borderId="11" xfId="0" applyBorder="1" applyAlignment="1" applyProtection="1">
      <alignment horizontal="center" vertical="center" wrapText="1"/>
      <protection hidden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56" fontId="0" fillId="0" borderId="22" xfId="0" quotePrefix="1" applyNumberFormat="1" applyBorder="1" applyAlignment="1">
      <alignment horizontal="center" vertical="center"/>
    </xf>
    <xf numFmtId="56" fontId="0" fillId="0" borderId="4" xfId="0" quotePrefix="1" applyNumberFormat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181" fontId="4" fillId="0" borderId="3" xfId="0" applyNumberFormat="1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8"/>
  <sheetViews>
    <sheetView tabSelected="1" topLeftCell="A8" workbookViewId="0">
      <selection activeCell="P39" sqref="P39"/>
    </sheetView>
  </sheetViews>
  <sheetFormatPr defaultRowHeight="13.5" x14ac:dyDescent="0.15"/>
  <cols>
    <col min="2" max="2" width="12.75" customWidth="1"/>
    <col min="4" max="4" width="11.125" customWidth="1"/>
    <col min="7" max="8" width="12" customWidth="1"/>
    <col min="9" max="9" width="11.875" customWidth="1"/>
  </cols>
  <sheetData>
    <row r="2" spans="1:12" ht="14.25" thickBot="1" x14ac:dyDescent="0.2">
      <c r="A2" s="60" t="s">
        <v>86</v>
      </c>
    </row>
    <row r="3" spans="1:12" x14ac:dyDescent="0.15">
      <c r="A3" s="26" t="s">
        <v>2</v>
      </c>
      <c r="B3" s="28" t="s">
        <v>3</v>
      </c>
      <c r="C3" s="30" t="s">
        <v>4</v>
      </c>
      <c r="D3" s="30" t="s">
        <v>5</v>
      </c>
      <c r="E3" s="33" t="s">
        <v>6</v>
      </c>
      <c r="F3" s="34"/>
      <c r="G3" s="35"/>
      <c r="H3" s="36" t="s">
        <v>7</v>
      </c>
      <c r="I3" s="17" t="s">
        <v>8</v>
      </c>
      <c r="J3" s="18"/>
      <c r="K3" s="18"/>
      <c r="L3" s="19"/>
    </row>
    <row r="4" spans="1:12" ht="24" x14ac:dyDescent="0.15">
      <c r="A4" s="27"/>
      <c r="B4" s="29"/>
      <c r="C4" s="31"/>
      <c r="D4" s="32"/>
      <c r="E4" s="9" t="s">
        <v>9</v>
      </c>
      <c r="F4" s="10" t="s">
        <v>10</v>
      </c>
      <c r="G4" s="11" t="s">
        <v>11</v>
      </c>
      <c r="H4" s="37"/>
      <c r="I4" s="20"/>
      <c r="J4" s="21"/>
      <c r="K4" s="21"/>
      <c r="L4" s="22"/>
    </row>
    <row r="5" spans="1:12" x14ac:dyDescent="0.15">
      <c r="A5" s="1">
        <f t="shared" ref="A5" si="0">IF(B5&lt;&gt;"",A4+1,"")</f>
        <v>1</v>
      </c>
      <c r="B5" s="2" t="s">
        <v>0</v>
      </c>
      <c r="C5" s="3">
        <v>1.7999999523162842</v>
      </c>
      <c r="D5" s="4">
        <v>13.270000457763672</v>
      </c>
      <c r="E5" s="5">
        <v>0</v>
      </c>
      <c r="F5" s="6">
        <v>48</v>
      </c>
      <c r="G5" s="7">
        <v>180</v>
      </c>
      <c r="H5" s="8"/>
      <c r="I5" s="23" t="s">
        <v>1</v>
      </c>
      <c r="J5" s="24"/>
      <c r="K5" s="24"/>
      <c r="L5" s="25"/>
    </row>
    <row r="7" spans="1:12" x14ac:dyDescent="0.15">
      <c r="A7" s="60" t="s">
        <v>87</v>
      </c>
    </row>
    <row r="8" spans="1:12" x14ac:dyDescent="0.15">
      <c r="B8" s="12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20</v>
      </c>
    </row>
    <row r="9" spans="1:12" x14ac:dyDescent="0.15">
      <c r="B9" s="12" t="s">
        <v>21</v>
      </c>
      <c r="C9" s="12">
        <v>88.1</v>
      </c>
      <c r="D9" s="12">
        <v>43.9</v>
      </c>
      <c r="E9" s="12">
        <v>359.9</v>
      </c>
      <c r="F9" s="12">
        <v>315.89999999999998</v>
      </c>
      <c r="G9" s="12">
        <v>271.8</v>
      </c>
      <c r="H9" s="12">
        <v>224.3</v>
      </c>
      <c r="I9" s="12">
        <v>180.3</v>
      </c>
      <c r="J9" s="12">
        <v>139.69999999999999</v>
      </c>
    </row>
    <row r="10" spans="1:12" x14ac:dyDescent="0.15">
      <c r="B10" s="15"/>
      <c r="C10" s="15"/>
      <c r="D10" s="15"/>
      <c r="E10" s="15"/>
      <c r="F10" s="15"/>
      <c r="G10" s="15"/>
      <c r="H10" s="15"/>
      <c r="I10" s="15"/>
      <c r="J10" s="15"/>
    </row>
    <row r="11" spans="1:12" x14ac:dyDescent="0.15">
      <c r="B11" s="15" t="s">
        <v>80</v>
      </c>
      <c r="C11" s="15"/>
      <c r="D11" s="16">
        <v>12.2</v>
      </c>
      <c r="E11" s="15"/>
      <c r="F11" s="15" t="s">
        <v>63</v>
      </c>
      <c r="G11" s="15"/>
      <c r="H11" s="15">
        <f>+D11/D5</f>
        <v>0.91936696150318031</v>
      </c>
      <c r="I11" s="15"/>
      <c r="J11" s="15"/>
    </row>
    <row r="13" spans="1:12" x14ac:dyDescent="0.15">
      <c r="A13" s="60" t="s">
        <v>88</v>
      </c>
    </row>
    <row r="14" spans="1:12" x14ac:dyDescent="0.15">
      <c r="B14" s="12" t="s">
        <v>22</v>
      </c>
      <c r="C14" s="13" t="s">
        <v>13</v>
      </c>
      <c r="D14" s="56" t="s">
        <v>14</v>
      </c>
      <c r="E14" s="56" t="s">
        <v>15</v>
      </c>
      <c r="F14" s="56" t="s">
        <v>16</v>
      </c>
      <c r="G14" s="13" t="s">
        <v>17</v>
      </c>
      <c r="H14" s="56" t="s">
        <v>18</v>
      </c>
      <c r="I14" s="13" t="s">
        <v>19</v>
      </c>
      <c r="J14" s="13" t="s">
        <v>20</v>
      </c>
    </row>
    <row r="15" spans="1:12" ht="27" x14ac:dyDescent="0.15">
      <c r="B15" s="38" t="s">
        <v>81</v>
      </c>
      <c r="C15" s="14">
        <f>+$C$5*1000-$F$5/2*COS(C9/180*PI())*$H$11</f>
        <v>1799.2683897015684</v>
      </c>
      <c r="D15" s="59">
        <f>+$C$5*1000-$F$5/2*COS(D9/180*PI())*$H$11</f>
        <v>1784.1011310486053</v>
      </c>
      <c r="E15" s="59">
        <f>+$C$5*1000-$F$5/2*COS(E9/180*PI())*$H$11</f>
        <v>1777.9351788468223</v>
      </c>
      <c r="F15" s="59">
        <f>+$C$5*1000-$F$5/2*COS(F9/180*PI())*H11</f>
        <v>1784.1546340998825</v>
      </c>
      <c r="G15" s="14">
        <f>+$C$5*1000-$F$5/2*COS(G9/180*PI())*H11</f>
        <v>1799.3068799771122</v>
      </c>
      <c r="H15" s="59">
        <f>+$C$5*1000-$F$5/2*COS(H9/180*PI())*H11</f>
        <v>1815.7915744112067</v>
      </c>
      <c r="I15" s="14">
        <f>+$C$5*1000-$F$5/2*COS(I9/180*PI())*H11</f>
        <v>1822.0644569334445</v>
      </c>
      <c r="J15" s="14">
        <f>+$C$5*1000-$F$5/2*COS(J9/180*PI())*H11</f>
        <v>1816.8280818740529</v>
      </c>
    </row>
    <row r="16" spans="1:12" ht="27" x14ac:dyDescent="0.15">
      <c r="B16" s="39" t="s">
        <v>82</v>
      </c>
      <c r="C16" s="14">
        <f>+$C$5*1000-($F$5/2*COS(C9/180*PI()))</f>
        <v>1799.2042280349594</v>
      </c>
      <c r="D16" s="59">
        <f t="shared" ref="D16:J16" si="1">+$C$5*1000-($F$5/2*COS(D9/180*PI()))</f>
        <v>1782.7067256359562</v>
      </c>
      <c r="E16" s="59">
        <f t="shared" si="1"/>
        <v>1775.9999888703653</v>
      </c>
      <c r="F16" s="59">
        <f t="shared" si="1"/>
        <v>1782.7649211699677</v>
      </c>
      <c r="G16" s="14">
        <f t="shared" si="1"/>
        <v>1799.246094098409</v>
      </c>
      <c r="H16" s="59">
        <f t="shared" si="1"/>
        <v>1817.1765779251739</v>
      </c>
      <c r="I16" s="14">
        <f t="shared" si="1"/>
        <v>1823.9996233302224</v>
      </c>
      <c r="J16" s="14">
        <f t="shared" si="1"/>
        <v>1818.3039922289806</v>
      </c>
    </row>
    <row r="18" spans="1:27" x14ac:dyDescent="0.15">
      <c r="A18" s="60" t="s">
        <v>89</v>
      </c>
    </row>
    <row r="19" spans="1:27" x14ac:dyDescent="0.15">
      <c r="B19" t="s">
        <v>49</v>
      </c>
      <c r="E19" t="s">
        <v>50</v>
      </c>
    </row>
    <row r="20" spans="1:27" x14ac:dyDescent="0.15">
      <c r="A20" s="47"/>
      <c r="B20" s="48"/>
      <c r="C20" s="45" t="s">
        <v>35</v>
      </c>
      <c r="D20" s="40" t="s">
        <v>38</v>
      </c>
      <c r="E20" s="40"/>
      <c r="F20" s="43" t="s">
        <v>39</v>
      </c>
      <c r="G20" s="44"/>
      <c r="H20" s="40" t="s">
        <v>40</v>
      </c>
      <c r="I20" s="40"/>
      <c r="J20" s="43" t="s">
        <v>41</v>
      </c>
      <c r="K20" s="44"/>
      <c r="L20" s="40" t="s">
        <v>42</v>
      </c>
      <c r="M20" s="40"/>
      <c r="N20" s="43" t="s">
        <v>43</v>
      </c>
      <c r="O20" s="44"/>
      <c r="P20" s="40" t="s">
        <v>44</v>
      </c>
      <c r="Q20" s="40"/>
      <c r="R20" s="43" t="s">
        <v>45</v>
      </c>
      <c r="S20" s="44"/>
      <c r="T20" t="s">
        <v>46</v>
      </c>
      <c r="V20" t="s">
        <v>47</v>
      </c>
      <c r="X20" t="s">
        <v>48</v>
      </c>
    </row>
    <row r="21" spans="1:27" x14ac:dyDescent="0.15">
      <c r="A21" s="49"/>
      <c r="B21" s="50"/>
      <c r="C21" s="46"/>
      <c r="D21" s="13" t="s">
        <v>36</v>
      </c>
      <c r="E21" s="13" t="s">
        <v>37</v>
      </c>
      <c r="F21" s="13" t="s">
        <v>85</v>
      </c>
      <c r="G21" s="13" t="s">
        <v>37</v>
      </c>
      <c r="H21" s="13" t="s">
        <v>85</v>
      </c>
      <c r="I21" s="13" t="s">
        <v>37</v>
      </c>
      <c r="J21" s="13" t="s">
        <v>85</v>
      </c>
      <c r="K21" s="13" t="s">
        <v>37</v>
      </c>
      <c r="L21" s="13" t="s">
        <v>85</v>
      </c>
      <c r="M21" s="13" t="s">
        <v>37</v>
      </c>
      <c r="N21" s="13" t="s">
        <v>85</v>
      </c>
      <c r="O21" s="13" t="s">
        <v>37</v>
      </c>
      <c r="P21" s="13" t="s">
        <v>85</v>
      </c>
      <c r="Q21" s="13" t="s">
        <v>37</v>
      </c>
      <c r="R21" s="13" t="s">
        <v>85</v>
      </c>
      <c r="S21" s="13" t="s">
        <v>37</v>
      </c>
      <c r="T21" t="s">
        <v>36</v>
      </c>
      <c r="U21" t="s">
        <v>37</v>
      </c>
      <c r="V21" t="s">
        <v>36</v>
      </c>
      <c r="W21" t="s">
        <v>37</v>
      </c>
      <c r="X21" t="s">
        <v>36</v>
      </c>
      <c r="Y21" t="s">
        <v>37</v>
      </c>
      <c r="Z21" t="s">
        <v>36</v>
      </c>
      <c r="AA21" t="s">
        <v>37</v>
      </c>
    </row>
    <row r="22" spans="1:27" x14ac:dyDescent="0.15">
      <c r="A22" s="42" t="s">
        <v>25</v>
      </c>
      <c r="B22" s="12" t="s">
        <v>23</v>
      </c>
      <c r="C22" s="12">
        <v>441</v>
      </c>
      <c r="D22" s="12">
        <v>865</v>
      </c>
      <c r="E22" s="45">
        <v>424</v>
      </c>
      <c r="F22" s="12">
        <v>904</v>
      </c>
      <c r="G22" s="45">
        <v>463</v>
      </c>
      <c r="H22" s="12">
        <v>942</v>
      </c>
      <c r="I22" s="45">
        <v>501</v>
      </c>
      <c r="J22" s="12"/>
      <c r="K22" s="45"/>
      <c r="L22" s="12">
        <v>1017</v>
      </c>
      <c r="M22" s="45">
        <v>576</v>
      </c>
      <c r="N22" s="12">
        <v>1050</v>
      </c>
      <c r="O22" s="45">
        <v>609</v>
      </c>
      <c r="P22" s="12">
        <v>1079</v>
      </c>
      <c r="Q22" s="45"/>
      <c r="R22" s="12">
        <v>2913</v>
      </c>
      <c r="S22" s="45"/>
    </row>
    <row r="23" spans="1:27" x14ac:dyDescent="0.15">
      <c r="A23" s="42"/>
      <c r="B23" s="12" t="s">
        <v>24</v>
      </c>
      <c r="C23" s="12">
        <v>441</v>
      </c>
      <c r="D23" s="12">
        <v>865</v>
      </c>
      <c r="E23" s="46"/>
      <c r="F23" s="12">
        <v>904</v>
      </c>
      <c r="G23" s="46"/>
      <c r="H23" s="12">
        <v>942</v>
      </c>
      <c r="I23" s="46"/>
      <c r="J23" s="12"/>
      <c r="K23" s="46"/>
      <c r="L23" s="12">
        <v>1017</v>
      </c>
      <c r="M23" s="46"/>
      <c r="N23" s="12">
        <v>1050</v>
      </c>
      <c r="O23" s="46"/>
      <c r="P23" s="12">
        <v>1079</v>
      </c>
      <c r="Q23" s="46"/>
      <c r="R23" s="12">
        <v>1114</v>
      </c>
      <c r="S23" s="46"/>
    </row>
    <row r="24" spans="1:27" x14ac:dyDescent="0.15">
      <c r="A24" s="12" t="s">
        <v>28</v>
      </c>
      <c r="B24" s="12"/>
      <c r="C24" s="12">
        <v>0</v>
      </c>
      <c r="D24" s="12">
        <v>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27" x14ac:dyDescent="0.15">
      <c r="A25" s="42" t="s">
        <v>26</v>
      </c>
      <c r="B25" s="12" t="s">
        <v>29</v>
      </c>
      <c r="C25" s="12">
        <v>441</v>
      </c>
      <c r="D25" s="12">
        <v>865</v>
      </c>
      <c r="E25" s="45">
        <v>424</v>
      </c>
      <c r="F25" s="12">
        <v>904</v>
      </c>
      <c r="G25" s="45">
        <v>463</v>
      </c>
      <c r="H25" s="12">
        <v>942</v>
      </c>
      <c r="I25" s="45">
        <v>501</v>
      </c>
      <c r="J25" s="12"/>
      <c r="K25" s="45"/>
      <c r="L25" s="12">
        <v>1017</v>
      </c>
      <c r="M25" s="45" t="s">
        <v>52</v>
      </c>
      <c r="N25" s="12">
        <v>1050</v>
      </c>
      <c r="O25" s="45" t="s">
        <v>51</v>
      </c>
      <c r="P25" s="12">
        <v>2862</v>
      </c>
      <c r="Q25" s="45"/>
      <c r="R25" s="12">
        <v>2897</v>
      </c>
      <c r="S25" s="45"/>
    </row>
    <row r="26" spans="1:27" x14ac:dyDescent="0.15">
      <c r="A26" s="42"/>
      <c r="B26" s="12" t="s">
        <v>30</v>
      </c>
      <c r="C26" s="12">
        <v>441</v>
      </c>
      <c r="D26" s="12">
        <v>865</v>
      </c>
      <c r="E26" s="46"/>
      <c r="F26" s="12">
        <v>904</v>
      </c>
      <c r="G26" s="46"/>
      <c r="H26" s="12">
        <v>942</v>
      </c>
      <c r="I26" s="46"/>
      <c r="J26" s="12"/>
      <c r="K26" s="46"/>
      <c r="L26" s="12">
        <v>1017</v>
      </c>
      <c r="M26" s="46"/>
      <c r="N26" s="12">
        <v>1050</v>
      </c>
      <c r="O26" s="46"/>
      <c r="P26" s="12">
        <v>1079</v>
      </c>
      <c r="Q26" s="46"/>
      <c r="R26" s="12">
        <v>1114</v>
      </c>
      <c r="S26" s="46"/>
    </row>
    <row r="27" spans="1:27" x14ac:dyDescent="0.15">
      <c r="A27" s="12" t="s">
        <v>33</v>
      </c>
      <c r="B27" s="12"/>
      <c r="C27" s="12">
        <v>0</v>
      </c>
      <c r="D27" s="12">
        <v>0</v>
      </c>
      <c r="E27" s="12"/>
      <c r="F27" s="12"/>
      <c r="G27" s="12"/>
      <c r="H27" s="12"/>
      <c r="I27" s="12"/>
      <c r="J27" s="12"/>
      <c r="K27" s="12"/>
      <c r="L27" s="12" t="s">
        <v>51</v>
      </c>
      <c r="M27" s="12"/>
      <c r="N27" s="12" t="s">
        <v>51</v>
      </c>
      <c r="O27" s="12"/>
      <c r="P27" s="12"/>
      <c r="Q27" s="12"/>
      <c r="R27" s="12"/>
      <c r="S27" s="12"/>
    </row>
    <row r="28" spans="1:27" x14ac:dyDescent="0.15">
      <c r="A28" s="42" t="s">
        <v>27</v>
      </c>
      <c r="B28" s="12" t="s">
        <v>31</v>
      </c>
      <c r="C28" s="12">
        <v>441</v>
      </c>
      <c r="D28" s="12">
        <v>865</v>
      </c>
      <c r="E28" s="45">
        <v>424</v>
      </c>
      <c r="F28" s="12">
        <v>904</v>
      </c>
      <c r="G28" s="45" t="s">
        <v>51</v>
      </c>
      <c r="H28" s="12">
        <v>942</v>
      </c>
      <c r="I28" s="45" t="s">
        <v>51</v>
      </c>
      <c r="J28" s="12"/>
      <c r="K28" s="45"/>
      <c r="L28" s="12">
        <v>2793</v>
      </c>
      <c r="M28" s="45">
        <v>2364.5</v>
      </c>
      <c r="N28" s="12">
        <v>2826</v>
      </c>
      <c r="O28" s="45">
        <v>2397.5</v>
      </c>
      <c r="P28" s="12">
        <v>2855</v>
      </c>
      <c r="Q28" s="45">
        <v>2426.5</v>
      </c>
      <c r="R28" s="12">
        <v>2890</v>
      </c>
      <c r="S28" s="45">
        <v>24613.5</v>
      </c>
    </row>
    <row r="29" spans="1:27" x14ac:dyDescent="0.15">
      <c r="A29" s="42"/>
      <c r="B29" s="12" t="s">
        <v>32</v>
      </c>
      <c r="C29" s="12">
        <v>441</v>
      </c>
      <c r="D29" s="12">
        <v>865</v>
      </c>
      <c r="E29" s="46"/>
      <c r="F29" s="12">
        <v>904</v>
      </c>
      <c r="G29" s="46"/>
      <c r="H29" s="12">
        <v>942</v>
      </c>
      <c r="I29" s="46"/>
      <c r="J29" s="12"/>
      <c r="K29" s="46"/>
      <c r="L29" s="12">
        <v>2818</v>
      </c>
      <c r="M29" s="46"/>
      <c r="N29" s="12">
        <v>2851</v>
      </c>
      <c r="O29" s="46"/>
      <c r="P29" s="12">
        <v>2880</v>
      </c>
      <c r="Q29" s="46"/>
      <c r="R29" s="12">
        <v>2915</v>
      </c>
      <c r="S29" s="46"/>
    </row>
    <row r="30" spans="1:27" x14ac:dyDescent="0.15">
      <c r="A30" s="12" t="s">
        <v>34</v>
      </c>
      <c r="B30" s="12"/>
      <c r="C30" s="12">
        <v>0</v>
      </c>
      <c r="D30" s="12">
        <v>0</v>
      </c>
      <c r="E30" s="12"/>
      <c r="F30" s="12" t="s">
        <v>51</v>
      </c>
      <c r="G30" s="12"/>
      <c r="H30" s="12" t="s">
        <v>51</v>
      </c>
      <c r="I30" s="12"/>
      <c r="J30" s="12"/>
      <c r="K30" s="12"/>
      <c r="L30" s="12">
        <v>34.799999999999997</v>
      </c>
      <c r="M30" s="12"/>
      <c r="N30" s="12">
        <v>34.799999999999997</v>
      </c>
      <c r="O30" s="12"/>
      <c r="P30" s="12">
        <v>34.799999999999997</v>
      </c>
      <c r="Q30" s="12"/>
      <c r="R30" s="12">
        <v>34.799999999999997</v>
      </c>
      <c r="S30" s="12"/>
    </row>
    <row r="34" spans="2:13" x14ac:dyDescent="0.15">
      <c r="F34" s="60" t="s">
        <v>90</v>
      </c>
    </row>
    <row r="35" spans="2:13" x14ac:dyDescent="0.15">
      <c r="F35" s="13" t="s">
        <v>53</v>
      </c>
      <c r="G35" s="13" t="s">
        <v>54</v>
      </c>
      <c r="H35" s="13" t="s">
        <v>55</v>
      </c>
      <c r="I35" s="13" t="s">
        <v>56</v>
      </c>
      <c r="J35" s="51" t="s">
        <v>83</v>
      </c>
    </row>
    <row r="36" spans="2:13" x14ac:dyDescent="0.15">
      <c r="F36" s="57" t="s">
        <v>57</v>
      </c>
      <c r="G36" s="58">
        <f>+R22</f>
        <v>2913</v>
      </c>
      <c r="H36" s="58">
        <f>+R23</f>
        <v>1114</v>
      </c>
      <c r="I36" s="58">
        <f>+G36-H36</f>
        <v>1799</v>
      </c>
      <c r="J36" s="57" t="s">
        <v>84</v>
      </c>
    </row>
    <row r="37" spans="2:13" x14ac:dyDescent="0.15">
      <c r="F37" s="13" t="s">
        <v>58</v>
      </c>
      <c r="G37" s="12"/>
      <c r="H37" s="12"/>
      <c r="I37" s="12"/>
      <c r="J37" s="13"/>
    </row>
    <row r="38" spans="2:13" x14ac:dyDescent="0.15">
      <c r="F38" s="57" t="s">
        <v>59</v>
      </c>
      <c r="G38" s="58">
        <v>2862</v>
      </c>
      <c r="H38" s="58">
        <v>1079</v>
      </c>
      <c r="I38" s="58">
        <f>+G38-H38</f>
        <v>1783</v>
      </c>
      <c r="J38" s="57" t="s">
        <v>84</v>
      </c>
    </row>
    <row r="39" spans="2:13" x14ac:dyDescent="0.15">
      <c r="F39" s="13" t="s">
        <v>60</v>
      </c>
      <c r="G39" s="12"/>
      <c r="H39" s="12"/>
      <c r="I39" s="12"/>
      <c r="J39" s="13"/>
    </row>
    <row r="40" spans="2:13" x14ac:dyDescent="0.15">
      <c r="F40" s="57" t="s">
        <v>61</v>
      </c>
      <c r="G40" s="58">
        <f>+L28</f>
        <v>2793</v>
      </c>
      <c r="H40" s="58">
        <f>+L26</f>
        <v>1017</v>
      </c>
      <c r="I40" s="58">
        <f>+G40-H40</f>
        <v>1776</v>
      </c>
      <c r="J40" s="57" t="s">
        <v>84</v>
      </c>
    </row>
    <row r="41" spans="2:13" x14ac:dyDescent="0.15">
      <c r="F41" s="57" t="s">
        <v>62</v>
      </c>
      <c r="G41" s="58">
        <f>+L29</f>
        <v>2818</v>
      </c>
      <c r="H41" s="58">
        <f>+L26</f>
        <v>1017</v>
      </c>
      <c r="I41" s="58">
        <f>+G41-H41</f>
        <v>1801</v>
      </c>
      <c r="J41" s="57" t="s">
        <v>84</v>
      </c>
    </row>
    <row r="43" spans="2:13" x14ac:dyDescent="0.15">
      <c r="B43" s="60" t="s">
        <v>91</v>
      </c>
    </row>
    <row r="44" spans="2:13" x14ac:dyDescent="0.15">
      <c r="B44" s="40" t="s">
        <v>64</v>
      </c>
      <c r="C44" s="52" t="s">
        <v>65</v>
      </c>
      <c r="D44" s="40" t="s">
        <v>79</v>
      </c>
      <c r="E44" s="40"/>
      <c r="F44" s="54" t="s">
        <v>68</v>
      </c>
      <c r="G44" s="54" t="s">
        <v>69</v>
      </c>
      <c r="H44" s="54" t="s">
        <v>70</v>
      </c>
      <c r="I44" s="54" t="s">
        <v>71</v>
      </c>
      <c r="J44" s="54" t="s">
        <v>72</v>
      </c>
      <c r="K44" s="54" t="s">
        <v>73</v>
      </c>
      <c r="L44" s="54" t="s">
        <v>74</v>
      </c>
      <c r="M44" s="54" t="s">
        <v>75</v>
      </c>
    </row>
    <row r="45" spans="2:13" x14ac:dyDescent="0.15">
      <c r="B45" s="40"/>
      <c r="C45" s="53"/>
      <c r="D45" s="41" t="s">
        <v>66</v>
      </c>
      <c r="E45" s="41" t="s">
        <v>67</v>
      </c>
      <c r="F45" s="55"/>
      <c r="G45" s="55"/>
      <c r="H45" s="55"/>
      <c r="I45" s="55"/>
      <c r="J45" s="55"/>
      <c r="K45" s="55"/>
      <c r="L45" s="55"/>
      <c r="M45" s="55"/>
    </row>
    <row r="46" spans="2:13" x14ac:dyDescent="0.15">
      <c r="B46" s="12" t="s">
        <v>76</v>
      </c>
      <c r="C46" s="12">
        <f>+D46+35.122</f>
        <v>173.41399999999999</v>
      </c>
      <c r="D46" s="12">
        <f>+E46+8.78</f>
        <v>138.292</v>
      </c>
      <c r="E46" s="12">
        <f>+F46+35.122</f>
        <v>129.512</v>
      </c>
      <c r="F46" s="12">
        <v>94.39</v>
      </c>
      <c r="G46" s="12">
        <f>+F46-35.122</f>
        <v>59.268000000000001</v>
      </c>
      <c r="H46" s="12">
        <f>+G46-35.122</f>
        <v>24.146000000000001</v>
      </c>
      <c r="I46" s="12">
        <f>+H46-35.122+360</f>
        <v>349.024</v>
      </c>
      <c r="J46" s="12">
        <f>+I46-35.122</f>
        <v>313.90199999999999</v>
      </c>
      <c r="K46" s="12">
        <f>+J46-35.122</f>
        <v>278.77999999999997</v>
      </c>
      <c r="L46" s="12">
        <f>+K46-35.122</f>
        <v>243.65799999999996</v>
      </c>
      <c r="M46" s="12">
        <f>+L46-35.122</f>
        <v>208.53599999999994</v>
      </c>
    </row>
    <row r="47" spans="2:13" x14ac:dyDescent="0.15">
      <c r="B47" s="12" t="s">
        <v>77</v>
      </c>
      <c r="C47" s="14">
        <f>1800-48/2*COS(C46/180*PI())</f>
        <v>1823.841619689345</v>
      </c>
      <c r="D47" s="14">
        <f>1800-48/2*COS(D46/180*PI())</f>
        <v>1817.9170869918687</v>
      </c>
      <c r="E47" s="14">
        <f>1800-48/2*COS(E46/180*PI())</f>
        <v>1815.2697555600159</v>
      </c>
      <c r="F47" s="14">
        <f>1800-48/2*COS(F46/180*PI())</f>
        <v>1801.8370802022187</v>
      </c>
      <c r="G47" s="14">
        <f>1800-48/2*COS(G46/180*PI())</f>
        <v>1787.7354463112806</v>
      </c>
      <c r="H47" s="14">
        <f t="shared" ref="H47:M47" si="2">1800-48/2*COS(H46/180*PI())</f>
        <v>1778.0998546951034</v>
      </c>
      <c r="I47" s="14">
        <f t="shared" si="2"/>
        <v>1776.4390314429015</v>
      </c>
      <c r="J47" s="14">
        <f t="shared" si="2"/>
        <v>1783.3577524840316</v>
      </c>
      <c r="K47" s="14">
        <f t="shared" si="2"/>
        <v>1796.3366191154339</v>
      </c>
      <c r="L47" s="14">
        <f t="shared" si="2"/>
        <v>1810.6494775344111</v>
      </c>
      <c r="M47" s="14">
        <f t="shared" si="2"/>
        <v>1821.0844111564556</v>
      </c>
    </row>
    <row r="48" spans="2:13" x14ac:dyDescent="0.15">
      <c r="B48" s="12" t="s">
        <v>78</v>
      </c>
      <c r="C48" s="14">
        <f>1800-24*COS(C46/180*PI())*0.919366993217784</f>
        <v>1821.919198207235</v>
      </c>
      <c r="D48" s="14">
        <f t="shared" ref="D48:M48" si="3">1800-24*COS(D46/180*PI())*0.919366993217784</f>
        <v>1816.4723783949357</v>
      </c>
      <c r="E48" s="14">
        <f t="shared" si="3"/>
        <v>1814.0385092563822</v>
      </c>
      <c r="F48" s="14">
        <f t="shared" si="3"/>
        <v>1801.6889509018138</v>
      </c>
      <c r="G48" s="14">
        <f t="shared" si="3"/>
        <v>1788.724374152044</v>
      </c>
      <c r="H48" s="14">
        <f t="shared" si="3"/>
        <v>1779.8657292600046</v>
      </c>
      <c r="I48" s="14">
        <f t="shared" si="3"/>
        <v>1778.3388231803617</v>
      </c>
      <c r="J48" s="14">
        <f t="shared" si="3"/>
        <v>1784.6996669408579</v>
      </c>
      <c r="K48" s="14">
        <f t="shared" si="3"/>
        <v>1796.6320085311449</v>
      </c>
      <c r="L48" s="14">
        <f t="shared" si="3"/>
        <v>1809.7907781401518</v>
      </c>
      <c r="M48" s="14">
        <f t="shared" si="3"/>
        <v>1819.3843116886783</v>
      </c>
    </row>
  </sheetData>
  <mergeCells count="56">
    <mergeCell ref="S28:S29"/>
    <mergeCell ref="C44:C45"/>
    <mergeCell ref="F44:F45"/>
    <mergeCell ref="G44:G45"/>
    <mergeCell ref="H44:H45"/>
    <mergeCell ref="I44:I45"/>
    <mergeCell ref="J44:J45"/>
    <mergeCell ref="K44:K45"/>
    <mergeCell ref="L44:L45"/>
    <mergeCell ref="M44:M45"/>
    <mergeCell ref="R20:S20"/>
    <mergeCell ref="C20:C21"/>
    <mergeCell ref="A20:B21"/>
    <mergeCell ref="E22:E23"/>
    <mergeCell ref="E25:E26"/>
    <mergeCell ref="G22:G23"/>
    <mergeCell ref="I22:I23"/>
    <mergeCell ref="K22:K23"/>
    <mergeCell ref="M22:M23"/>
    <mergeCell ref="O22:O23"/>
    <mergeCell ref="Q22:Q23"/>
    <mergeCell ref="S22:S23"/>
    <mergeCell ref="S25:S26"/>
    <mergeCell ref="Q25:Q26"/>
    <mergeCell ref="O25:O26"/>
    <mergeCell ref="M25:M26"/>
    <mergeCell ref="D44:E44"/>
    <mergeCell ref="B44:B45"/>
    <mergeCell ref="F20:G20"/>
    <mergeCell ref="J20:K20"/>
    <mergeCell ref="N20:O20"/>
    <mergeCell ref="E28:E29"/>
    <mergeCell ref="K25:K26"/>
    <mergeCell ref="I25:I26"/>
    <mergeCell ref="G25:G26"/>
    <mergeCell ref="G28:G29"/>
    <mergeCell ref="I28:I29"/>
    <mergeCell ref="K28:K29"/>
    <mergeCell ref="M28:M29"/>
    <mergeCell ref="O28:O29"/>
    <mergeCell ref="I3:L4"/>
    <mergeCell ref="I5:L5"/>
    <mergeCell ref="A3:A4"/>
    <mergeCell ref="B3:B4"/>
    <mergeCell ref="C3:C4"/>
    <mergeCell ref="D3:D4"/>
    <mergeCell ref="E3:G3"/>
    <mergeCell ref="H3:H4"/>
    <mergeCell ref="L20:M20"/>
    <mergeCell ref="P20:Q20"/>
    <mergeCell ref="A22:A23"/>
    <mergeCell ref="A25:A26"/>
    <mergeCell ref="A28:A29"/>
    <mergeCell ref="D20:E20"/>
    <mergeCell ref="H20:I20"/>
    <mergeCell ref="Q28:Q29"/>
  </mergeCells>
  <phoneticPr fontId="2"/>
  <dataValidations count="2">
    <dataValidation type="decimal" allowBlank="1" showInputMessage="1" showErrorMessage="1" sqref="E5:F5">
      <formula1>0</formula1>
      <formula2>500</formula2>
    </dataValidation>
    <dataValidation type="decimal" allowBlank="1" showInputMessage="1" showErrorMessage="1" sqref="G5:H5">
      <formula1>0</formula1>
      <formula2>360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kamiyas</cp:lastModifiedBy>
  <dcterms:created xsi:type="dcterms:W3CDTF">2019-09-05T00:44:39Z</dcterms:created>
  <dcterms:modified xsi:type="dcterms:W3CDTF">2019-09-10T07:07:39Z</dcterms:modified>
</cp:coreProperties>
</file>