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acopo\Desktop\Bocconi\Data\Code\"/>
    </mc:Choice>
  </mc:AlternateContent>
  <xr:revisionPtr revIDLastSave="0" documentId="13_ncr:1_{076C9466-6DE2-4AEF-8CA7-D8AA3505EFFA}" xr6:coauthVersionLast="47" xr6:coauthVersionMax="47" xr10:uidLastSave="{00000000-0000-0000-0000-000000000000}"/>
  <bookViews>
    <workbookView xWindow="-108" yWindow="-108" windowWidth="23256" windowHeight="12576" xr2:uid="{687141EF-2D19-476C-B65E-ACABB7721C71}"/>
  </bookViews>
  <sheets>
    <sheet name="Parameters" sheetId="2" r:id="rId1"/>
    <sheet name="ESS.py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E8" i="2"/>
  <c r="F8" i="2"/>
  <c r="G8" i="2"/>
  <c r="G21" i="2" s="1"/>
  <c r="H8" i="2"/>
  <c r="H21" i="2" s="1"/>
  <c r="I8" i="2"/>
  <c r="I21" i="2" s="1"/>
  <c r="D21" i="2"/>
  <c r="C8" i="2"/>
  <c r="C21" i="2" s="1"/>
  <c r="E21" i="2"/>
  <c r="F21" i="2"/>
  <c r="D22" i="2"/>
  <c r="D20" i="2"/>
  <c r="D19" i="2"/>
  <c r="D17" i="2"/>
  <c r="E17" i="2"/>
  <c r="F17" i="2"/>
  <c r="G17" i="2"/>
  <c r="H17" i="2"/>
  <c r="I17" i="2"/>
  <c r="E19" i="2"/>
  <c r="F19" i="2"/>
  <c r="G19" i="2"/>
  <c r="H19" i="2"/>
  <c r="I19" i="2"/>
  <c r="E20" i="2"/>
  <c r="F20" i="2"/>
  <c r="G20" i="2"/>
  <c r="H20" i="2"/>
  <c r="I20" i="2"/>
  <c r="E22" i="2"/>
  <c r="F22" i="2"/>
  <c r="G22" i="2"/>
  <c r="H22" i="2"/>
  <c r="I22" i="2"/>
  <c r="C17" i="2"/>
  <c r="P3" i="4"/>
  <c r="P4" i="4"/>
  <c r="P5" i="4"/>
  <c r="P6" i="4"/>
  <c r="P7" i="4"/>
  <c r="P8" i="4"/>
  <c r="N3" i="4"/>
  <c r="N4" i="4"/>
  <c r="N5" i="4"/>
  <c r="N6" i="4"/>
  <c r="N7" i="4"/>
  <c r="N8" i="4"/>
  <c r="P2" i="4"/>
  <c r="N2" i="4"/>
  <c r="L3" i="4"/>
  <c r="L4" i="4"/>
  <c r="L5" i="4"/>
  <c r="L6" i="4"/>
  <c r="L7" i="4"/>
  <c r="L8" i="4"/>
  <c r="L2" i="4"/>
  <c r="C22" i="2"/>
  <c r="H2" i="4"/>
  <c r="Q2" i="4" s="1"/>
  <c r="J2" i="4"/>
  <c r="D18" i="2" l="1"/>
  <c r="D23" i="2" s="1"/>
  <c r="D27" i="2" s="1"/>
  <c r="I18" i="2"/>
  <c r="I23" i="2" s="1"/>
  <c r="I27" i="2" s="1"/>
  <c r="H18" i="2"/>
  <c r="H23" i="2" s="1"/>
  <c r="H27" i="2" s="1"/>
  <c r="G18" i="2"/>
  <c r="G23" i="2" s="1"/>
  <c r="F18" i="2"/>
  <c r="F23" i="2" s="1"/>
  <c r="E18" i="2"/>
  <c r="E23" i="2" s="1"/>
  <c r="F27" i="2" l="1"/>
  <c r="G27" i="2"/>
  <c r="E27" i="2"/>
  <c r="C19" i="2"/>
  <c r="C20" i="2"/>
  <c r="C18" i="2" l="1"/>
  <c r="C23" i="2" s="1"/>
  <c r="H3" i="4"/>
  <c r="Q3" i="4" s="1"/>
  <c r="J3" i="4"/>
  <c r="H4" i="4"/>
  <c r="J4" i="4"/>
  <c r="H5" i="4"/>
  <c r="Q5" i="4" s="1"/>
  <c r="J5" i="4"/>
  <c r="H6" i="4"/>
  <c r="J6" i="4"/>
  <c r="H7" i="4"/>
  <c r="J7" i="4"/>
  <c r="H8" i="4"/>
  <c r="Q8" i="4" s="1"/>
  <c r="J8" i="4"/>
  <c r="Q7" i="4" l="1"/>
  <c r="Q6" i="4"/>
  <c r="Q4" i="4"/>
  <c r="C27" i="2"/>
</calcChain>
</file>

<file path=xl/sharedStrings.xml><?xml version="1.0" encoding="utf-8"?>
<sst xmlns="http://schemas.openxmlformats.org/spreadsheetml/2006/main" count="115" uniqueCount="48">
  <si>
    <t>years</t>
  </si>
  <si>
    <t>hours</t>
  </si>
  <si>
    <t>Investment cost - CAPEX</t>
  </si>
  <si>
    <t>$</t>
  </si>
  <si>
    <r>
      <t>USD/kWh</t>
    </r>
    <r>
      <rPr>
        <vertAlign val="subscript"/>
        <sz val="10"/>
        <color theme="1"/>
        <rFont val="Calibri"/>
        <family val="2"/>
        <scheme val="minor"/>
      </rPr>
      <t>cap</t>
    </r>
  </si>
  <si>
    <t>-</t>
  </si>
  <si>
    <t>Units</t>
  </si>
  <si>
    <t>$/year</t>
  </si>
  <si>
    <r>
      <t>MW</t>
    </r>
    <r>
      <rPr>
        <vertAlign val="subscript"/>
        <sz val="10"/>
        <color theme="1"/>
        <rFont val="Calibri"/>
        <family val="2"/>
        <scheme val="minor"/>
      </rPr>
      <t>cap</t>
    </r>
  </si>
  <si>
    <r>
      <t>USD/kW</t>
    </r>
    <r>
      <rPr>
        <vertAlign val="subscript"/>
        <sz val="10"/>
        <color theme="1"/>
        <rFont val="Calibri"/>
        <family val="2"/>
        <scheme val="minor"/>
      </rPr>
      <t>cap</t>
    </r>
    <r>
      <rPr>
        <sz val="10"/>
        <color theme="1"/>
        <rFont val="Calibri"/>
        <family val="2"/>
        <scheme val="minor"/>
      </rPr>
      <t>-y</t>
    </r>
  </si>
  <si>
    <t>Lithium-ion LFP</t>
  </si>
  <si>
    <t>%</t>
  </si>
  <si>
    <t>Vanadium Redox Flow</t>
  </si>
  <si>
    <t>Pumped-storage Hydro</t>
  </si>
  <si>
    <t>Decommiss. costs</t>
  </si>
  <si>
    <t>Unit of Measure</t>
  </si>
  <si>
    <t>Round-trip Eff.</t>
  </si>
  <si>
    <t>Power Capacity</t>
  </si>
  <si>
    <t>End-of-life cost (EoL) (NPV)</t>
  </si>
  <si>
    <t>Equiv. annual Inv. + EoL + Fixed O&amp;M costs</t>
  </si>
  <si>
    <t>€/hour</t>
  </si>
  <si>
    <t>Parameters*</t>
  </si>
  <si>
    <t>Equiv. € Hourly fixed cost</t>
  </si>
  <si>
    <t>Power Capacity (MW)</t>
  </si>
  <si>
    <t>Duration (h)</t>
  </si>
  <si>
    <t>Technology</t>
  </si>
  <si>
    <t xml:space="preserve"> 'Technology': </t>
  </si>
  <si>
    <t>DoD</t>
  </si>
  <si>
    <t>RTE</t>
  </si>
  <si>
    <t xml:space="preserve"> 'RatedPower': </t>
  </si>
  <si>
    <t xml:space="preserve">, 'Duration': </t>
  </si>
  <si>
    <t xml:space="preserve">, 'DoD': </t>
  </si>
  <si>
    <t xml:space="preserve">, 'RTE': </t>
  </si>
  <si>
    <t>Construction time</t>
  </si>
  <si>
    <t>Annuity at construction time</t>
  </si>
  <si>
    <t>Fixed O&amp;M (NPV)</t>
  </si>
  <si>
    <t>Duration</t>
  </si>
  <si>
    <t>* https://www.pnnl.gov/ESGC-cost-performance, described in: V Viswanathan, K Mongird, R Franks, R Baxter, "Grid Energy Storage Technology Cost and Performance Assessment", PNNL, (2022)</t>
  </si>
  <si>
    <t>Annuity at end-of-life</t>
  </si>
  <si>
    <t>Final cost values in EURO</t>
  </si>
  <si>
    <t>Computed cost values</t>
  </si>
  <si>
    <t>Project operational life</t>
  </si>
  <si>
    <t xml:space="preserve">Discount factor (WACC) </t>
  </si>
  <si>
    <t>Economic life</t>
  </si>
  <si>
    <t>Annuity at end-of-economic-life</t>
  </si>
  <si>
    <t>Avg EUR/USD year 2022</t>
  </si>
  <si>
    <t>Capex</t>
  </si>
  <si>
    <t>O&amp;M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</si>
</sst>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1" xfId="0" applyFont="1" applyBorder="1" applyAlignment="1">
      <alignment horizontal="center" wrapText="1"/>
    </xf>
    <xf numFmtId="0" fontId="3" fillId="0" borderId="1" xfId="0" applyFont="1" applyBorder="1"/>
    <xf numFmtId="164" fontId="3" fillId="0" borderId="1" xfId="1" applyNumberFormat="1" applyFont="1" applyBorder="1"/>
    <xf numFmtId="0" fontId="2" fillId="0" borderId="1" xfId="0" applyFont="1" applyBorder="1"/>
    <xf numFmtId="43" fontId="3" fillId="0" borderId="1" xfId="1" applyFont="1" applyBorder="1"/>
    <xf numFmtId="164" fontId="3" fillId="2" borderId="1" xfId="1" applyNumberFormat="1" applyFont="1" applyFill="1" applyBorder="1"/>
    <xf numFmtId="164" fontId="3" fillId="0" borderId="1" xfId="1" applyNumberFormat="1" applyFont="1" applyFill="1" applyBorder="1"/>
    <xf numFmtId="43" fontId="3" fillId="0" borderId="1" xfId="1" applyFont="1" applyFill="1" applyBorder="1"/>
    <xf numFmtId="43" fontId="3" fillId="0" borderId="3" xfId="1" applyFont="1" applyFill="1" applyBorder="1"/>
    <xf numFmtId="0" fontId="3" fillId="0" borderId="3" xfId="0" applyFont="1" applyBorder="1"/>
    <xf numFmtId="0" fontId="3" fillId="0" borderId="2" xfId="0" applyFont="1" applyBorder="1"/>
    <xf numFmtId="43" fontId="0" fillId="0" borderId="0" xfId="1" applyFont="1"/>
    <xf numFmtId="0" fontId="3" fillId="0" borderId="5" xfId="0" applyFont="1" applyBorder="1"/>
    <xf numFmtId="0" fontId="5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43" fontId="5" fillId="0" borderId="1" xfId="1" applyFont="1" applyBorder="1" applyAlignment="1">
      <alignment horizontal="center" vertical="center" wrapText="1"/>
    </xf>
    <xf numFmtId="0" fontId="5" fillId="0" borderId="1" xfId="0" applyFont="1" applyBorder="1"/>
    <xf numFmtId="0" fontId="5" fillId="0" borderId="5" xfId="0" applyFont="1" applyBorder="1"/>
    <xf numFmtId="0" fontId="5" fillId="0" borderId="0" xfId="0" applyFont="1"/>
    <xf numFmtId="0" fontId="2" fillId="0" borderId="1" xfId="0" applyFont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43" fontId="0" fillId="3" borderId="1" xfId="1" applyFont="1" applyFill="1" applyBorder="1"/>
    <xf numFmtId="164" fontId="0" fillId="3" borderId="5" xfId="1" applyNumberFormat="1" applyFont="1" applyFill="1" applyBorder="1"/>
    <xf numFmtId="9" fontId="0" fillId="3" borderId="1" xfId="1" applyNumberFormat="1" applyFont="1" applyFill="1" applyBorder="1"/>
    <xf numFmtId="43" fontId="5" fillId="4" borderId="1" xfId="1" applyFont="1" applyFill="1" applyBorder="1" applyAlignment="1">
      <alignment horizontal="center" vertical="center" wrapText="1"/>
    </xf>
    <xf numFmtId="43" fontId="0" fillId="4" borderId="1" xfId="1" applyFont="1" applyFill="1" applyBorder="1"/>
    <xf numFmtId="164" fontId="0" fillId="4" borderId="5" xfId="1" applyNumberFormat="1" applyFont="1" applyFill="1" applyBorder="1"/>
    <xf numFmtId="9" fontId="0" fillId="4" borderId="1" xfId="1" applyNumberFormat="1" applyFont="1" applyFill="1" applyBorder="1"/>
    <xf numFmtId="43" fontId="0" fillId="5" borderId="1" xfId="1" applyFont="1" applyFill="1" applyBorder="1"/>
    <xf numFmtId="164" fontId="0" fillId="5" borderId="1" xfId="1" applyNumberFormat="1" applyFont="1" applyFill="1" applyBorder="1"/>
    <xf numFmtId="164" fontId="0" fillId="5" borderId="5" xfId="1" applyNumberFormat="1" applyFont="1" applyFill="1" applyBorder="1"/>
    <xf numFmtId="9" fontId="0" fillId="5" borderId="1" xfId="1" applyNumberFormat="1" applyFont="1" applyFill="1" applyBorder="1"/>
    <xf numFmtId="0" fontId="5" fillId="0" borderId="0" xfId="0" quotePrefix="1" applyFont="1" applyAlignment="1">
      <alignment horizontal="center" vertical="center" wrapText="1"/>
    </xf>
    <xf numFmtId="164" fontId="0" fillId="0" borderId="0" xfId="0" applyNumberFormat="1"/>
    <xf numFmtId="9" fontId="0" fillId="0" borderId="0" xfId="0" applyNumberFormat="1"/>
    <xf numFmtId="164" fontId="0" fillId="0" borderId="0" xfId="1" applyNumberFormat="1" applyFont="1"/>
    <xf numFmtId="43" fontId="6" fillId="5" borderId="1" xfId="1" applyFont="1" applyFill="1" applyBorder="1" applyAlignment="1">
      <alignment horizontal="center" vertical="center" wrapText="1"/>
    </xf>
    <xf numFmtId="43" fontId="6" fillId="3" borderId="1" xfId="1" applyFont="1" applyFill="1" applyBorder="1" applyAlignment="1">
      <alignment horizontal="center" vertical="center" wrapText="1"/>
    </xf>
    <xf numFmtId="10" fontId="3" fillId="5" borderId="1" xfId="2" applyNumberFormat="1" applyFont="1" applyFill="1" applyBorder="1"/>
    <xf numFmtId="10" fontId="3" fillId="3" borderId="1" xfId="2" applyNumberFormat="1" applyFont="1" applyFill="1" applyBorder="1"/>
    <xf numFmtId="10" fontId="3" fillId="4" borderId="1" xfId="2" applyNumberFormat="1" applyFont="1" applyFill="1" applyBorder="1"/>
  </cellXfs>
  <cellStyles count="5">
    <cellStyle name="Comma" xfId="1" builtinId="3"/>
    <cellStyle name="Comma 2" xfId="4" xr:uid="{DDA22CB5-9F86-478A-96A2-37C3BA4F4414}"/>
    <cellStyle name="Normal" xfId="0" builtinId="0"/>
    <cellStyle name="Normal 2" xfId="3" xr:uid="{C67CE148-D7CB-40C1-A2D2-622D7ACCF0D9}"/>
    <cellStyle name="Percent" xfId="2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7D029-47C7-446C-BC9B-C49E9D250385}">
  <dimension ref="A1:K27"/>
  <sheetViews>
    <sheetView tabSelected="1" topLeftCell="A7" zoomScaleNormal="100" workbookViewId="0">
      <selection activeCell="J7" sqref="J1:J1048576"/>
    </sheetView>
  </sheetViews>
  <sheetFormatPr defaultColWidth="11.109375" defaultRowHeight="14.4" x14ac:dyDescent="0.3"/>
  <cols>
    <col min="1" max="1" width="33.88671875" style="19" customWidth="1"/>
    <col min="3" max="4" width="12" style="12" bestFit="1" customWidth="1"/>
    <col min="5" max="5" width="13.5546875" style="12" bestFit="1" customWidth="1"/>
    <col min="6" max="7" width="12" style="12" bestFit="1" customWidth="1"/>
    <col min="8" max="8" width="13.5546875" style="12" bestFit="1" customWidth="1"/>
    <col min="9" max="9" width="12.77734375" style="12" bestFit="1" customWidth="1"/>
  </cols>
  <sheetData>
    <row r="1" spans="1:11" s="14" customFormat="1" ht="28.8" x14ac:dyDescent="0.3">
      <c r="A1" s="21" t="s">
        <v>21</v>
      </c>
      <c r="B1" s="15" t="s">
        <v>15</v>
      </c>
      <c r="C1" s="37" t="s">
        <v>10</v>
      </c>
      <c r="D1" s="37" t="s">
        <v>10</v>
      </c>
      <c r="E1" s="37" t="s">
        <v>10</v>
      </c>
      <c r="F1" s="38" t="s">
        <v>12</v>
      </c>
      <c r="G1" s="38" t="s">
        <v>12</v>
      </c>
      <c r="H1" s="38" t="s">
        <v>12</v>
      </c>
      <c r="I1" s="25" t="s">
        <v>13</v>
      </c>
    </row>
    <row r="2" spans="1:11" ht="15" x14ac:dyDescent="0.35">
      <c r="A2" s="17" t="s">
        <v>46</v>
      </c>
      <c r="B2" s="2" t="s">
        <v>4</v>
      </c>
      <c r="C2" s="29">
        <v>427.18</v>
      </c>
      <c r="D2" s="29">
        <v>385.21</v>
      </c>
      <c r="E2" s="29">
        <v>399.72</v>
      </c>
      <c r="F2" s="22">
        <v>708.15</v>
      </c>
      <c r="G2" s="22">
        <v>505.88</v>
      </c>
      <c r="H2" s="22">
        <v>672.27</v>
      </c>
      <c r="I2" s="26">
        <v>511</v>
      </c>
    </row>
    <row r="3" spans="1:11" ht="15" x14ac:dyDescent="0.35">
      <c r="A3" s="17" t="s">
        <v>47</v>
      </c>
      <c r="B3" s="2" t="s">
        <v>9</v>
      </c>
      <c r="C3" s="29">
        <v>2.56</v>
      </c>
      <c r="D3" s="29">
        <v>4.2699999999999996</v>
      </c>
      <c r="E3" s="29">
        <v>2.37</v>
      </c>
      <c r="F3" s="22">
        <v>4.4400000000000004</v>
      </c>
      <c r="G3" s="22">
        <v>6.16</v>
      </c>
      <c r="H3" s="22">
        <v>4.24</v>
      </c>
      <c r="I3" s="26">
        <v>28.1</v>
      </c>
    </row>
    <row r="4" spans="1:11" ht="15" x14ac:dyDescent="0.35">
      <c r="A4" s="17" t="s">
        <v>14</v>
      </c>
      <c r="B4" s="2" t="s">
        <v>4</v>
      </c>
      <c r="C4" s="29">
        <v>2.65</v>
      </c>
      <c r="D4" s="29">
        <v>2.65</v>
      </c>
      <c r="E4" s="29">
        <v>2.65</v>
      </c>
      <c r="F4" s="22">
        <v>48.64</v>
      </c>
      <c r="G4" s="22">
        <v>33.94</v>
      </c>
      <c r="H4" s="22">
        <v>46.1</v>
      </c>
      <c r="I4" s="26">
        <v>0</v>
      </c>
    </row>
    <row r="5" spans="1:11" x14ac:dyDescent="0.3">
      <c r="A5" s="17" t="s">
        <v>16</v>
      </c>
      <c r="B5" s="2" t="s">
        <v>11</v>
      </c>
      <c r="C5" s="32">
        <v>0.83</v>
      </c>
      <c r="D5" s="32">
        <v>0.83</v>
      </c>
      <c r="E5" s="32">
        <v>0.83</v>
      </c>
      <c r="F5" s="24">
        <v>0.65</v>
      </c>
      <c r="G5" s="24">
        <v>0.65</v>
      </c>
      <c r="H5" s="24">
        <v>0.65</v>
      </c>
      <c r="I5" s="28">
        <v>0.8</v>
      </c>
    </row>
    <row r="6" spans="1:11" s="36" customFormat="1" x14ac:dyDescent="0.3">
      <c r="A6" s="18" t="s">
        <v>33</v>
      </c>
      <c r="B6" s="13" t="s">
        <v>0</v>
      </c>
      <c r="C6" s="31">
        <v>1</v>
      </c>
      <c r="D6" s="31">
        <v>1</v>
      </c>
      <c r="E6" s="31">
        <v>1</v>
      </c>
      <c r="F6" s="23">
        <v>1</v>
      </c>
      <c r="G6" s="23">
        <v>1</v>
      </c>
      <c r="H6" s="23">
        <v>1</v>
      </c>
      <c r="I6" s="27">
        <v>5</v>
      </c>
    </row>
    <row r="7" spans="1:11" s="36" customFormat="1" x14ac:dyDescent="0.3">
      <c r="A7" s="18" t="s">
        <v>41</v>
      </c>
      <c r="B7" s="13" t="s">
        <v>0</v>
      </c>
      <c r="C7" s="31">
        <v>20</v>
      </c>
      <c r="D7" s="31">
        <v>20</v>
      </c>
      <c r="E7" s="31">
        <v>20</v>
      </c>
      <c r="F7" s="23">
        <v>24</v>
      </c>
      <c r="G7" s="23">
        <v>24</v>
      </c>
      <c r="H7" s="23">
        <v>24</v>
      </c>
      <c r="I7" s="27">
        <v>60</v>
      </c>
    </row>
    <row r="8" spans="1:11" s="36" customFormat="1" x14ac:dyDescent="0.3">
      <c r="A8" s="18" t="s">
        <v>43</v>
      </c>
      <c r="B8" s="13" t="s">
        <v>0</v>
      </c>
      <c r="C8" s="31">
        <f>MIN(C7,30)</f>
        <v>20</v>
      </c>
      <c r="D8" s="31">
        <f t="shared" ref="D8:I8" si="0">MIN(D7,30)</f>
        <v>20</v>
      </c>
      <c r="E8" s="31">
        <f t="shared" si="0"/>
        <v>20</v>
      </c>
      <c r="F8" s="23">
        <f t="shared" si="0"/>
        <v>24</v>
      </c>
      <c r="G8" s="23">
        <f t="shared" si="0"/>
        <v>24</v>
      </c>
      <c r="H8" s="23">
        <f t="shared" si="0"/>
        <v>24</v>
      </c>
      <c r="I8" s="27">
        <f t="shared" si="0"/>
        <v>30</v>
      </c>
      <c r="K8" s="12"/>
    </row>
    <row r="9" spans="1:11" x14ac:dyDescent="0.3">
      <c r="A9" s="17" t="s">
        <v>27</v>
      </c>
      <c r="B9" s="2" t="s">
        <v>11</v>
      </c>
      <c r="C9" s="32">
        <v>0.8</v>
      </c>
      <c r="D9" s="32">
        <v>0.8</v>
      </c>
      <c r="E9" s="32">
        <v>0.8</v>
      </c>
      <c r="F9" s="24">
        <v>0.8</v>
      </c>
      <c r="G9" s="24">
        <v>0.8</v>
      </c>
      <c r="H9" s="24">
        <v>0.8</v>
      </c>
      <c r="I9" s="28">
        <v>0.8</v>
      </c>
    </row>
    <row r="10" spans="1:11" ht="15" x14ac:dyDescent="0.35">
      <c r="A10" s="4" t="s">
        <v>17</v>
      </c>
      <c r="B10" s="2" t="s">
        <v>8</v>
      </c>
      <c r="C10" s="30">
        <v>100</v>
      </c>
      <c r="D10" s="30">
        <v>100</v>
      </c>
      <c r="E10" s="30">
        <v>1000</v>
      </c>
      <c r="F10" s="23">
        <v>100</v>
      </c>
      <c r="G10" s="23">
        <v>100</v>
      </c>
      <c r="H10" s="23">
        <v>1000</v>
      </c>
      <c r="I10" s="27">
        <v>100</v>
      </c>
    </row>
    <row r="11" spans="1:11" x14ac:dyDescent="0.3">
      <c r="A11" s="4" t="s">
        <v>36</v>
      </c>
      <c r="B11" s="2" t="s">
        <v>1</v>
      </c>
      <c r="C11" s="30">
        <v>2</v>
      </c>
      <c r="D11" s="30">
        <v>4</v>
      </c>
      <c r="E11" s="30">
        <v>2</v>
      </c>
      <c r="F11" s="23">
        <v>2</v>
      </c>
      <c r="G11" s="23">
        <v>4</v>
      </c>
      <c r="H11" s="23">
        <v>2</v>
      </c>
      <c r="I11" s="27">
        <v>4</v>
      </c>
    </row>
    <row r="12" spans="1:11" x14ac:dyDescent="0.3">
      <c r="A12" s="4" t="s">
        <v>42</v>
      </c>
      <c r="B12" s="2" t="s">
        <v>11</v>
      </c>
      <c r="C12" s="39">
        <v>6.5199999999999994E-2</v>
      </c>
      <c r="D12" s="39">
        <v>6.5199999999999994E-2</v>
      </c>
      <c r="E12" s="39">
        <v>6.5199999999999994E-2</v>
      </c>
      <c r="F12" s="40">
        <v>6.5199999999999994E-2</v>
      </c>
      <c r="G12" s="40">
        <v>6.5199999999999994E-2</v>
      </c>
      <c r="H12" s="40">
        <v>6.5199999999999994E-2</v>
      </c>
      <c r="I12" s="41">
        <v>6.5199999999999994E-2</v>
      </c>
    </row>
    <row r="13" spans="1:11" x14ac:dyDescent="0.3">
      <c r="F13" s="36"/>
      <c r="G13" s="36"/>
      <c r="H13" s="36"/>
      <c r="I13" s="36"/>
    </row>
    <row r="14" spans="1:11" ht="14.4" customHeight="1" x14ac:dyDescent="0.3">
      <c r="A14" t="s">
        <v>37</v>
      </c>
      <c r="C14"/>
      <c r="D14"/>
      <c r="E14"/>
      <c r="F14"/>
      <c r="G14"/>
      <c r="H14"/>
    </row>
    <row r="16" spans="1:11" ht="28.8" x14ac:dyDescent="0.3">
      <c r="A16" s="20" t="s">
        <v>40</v>
      </c>
      <c r="B16" s="1" t="s">
        <v>6</v>
      </c>
      <c r="C16" s="16" t="s">
        <v>10</v>
      </c>
      <c r="D16" s="16" t="s">
        <v>10</v>
      </c>
      <c r="E16" s="16" t="s">
        <v>10</v>
      </c>
      <c r="F16" s="16" t="s">
        <v>12</v>
      </c>
      <c r="G16" s="16" t="s">
        <v>12</v>
      </c>
      <c r="H16" s="16" t="s">
        <v>12</v>
      </c>
      <c r="I16" s="16" t="s">
        <v>13</v>
      </c>
    </row>
    <row r="17" spans="1:9" x14ac:dyDescent="0.3">
      <c r="A17" s="2" t="s">
        <v>2</v>
      </c>
      <c r="B17" s="2" t="s">
        <v>3</v>
      </c>
      <c r="C17" s="3">
        <f t="shared" ref="C17:I17" si="1">C2*C10*C11*1000</f>
        <v>85436000</v>
      </c>
      <c r="D17" s="3">
        <f t="shared" si="1"/>
        <v>154084000</v>
      </c>
      <c r="E17" s="3">
        <f t="shared" si="1"/>
        <v>799440000</v>
      </c>
      <c r="F17" s="3">
        <f t="shared" si="1"/>
        <v>141630000</v>
      </c>
      <c r="G17" s="3">
        <f t="shared" si="1"/>
        <v>202352000</v>
      </c>
      <c r="H17" s="3">
        <f t="shared" si="1"/>
        <v>1344540000</v>
      </c>
      <c r="I17" s="3">
        <f t="shared" si="1"/>
        <v>204400000</v>
      </c>
    </row>
    <row r="18" spans="1:9" x14ac:dyDescent="0.3">
      <c r="A18" s="2" t="s">
        <v>35</v>
      </c>
      <c r="B18" s="2" t="s">
        <v>3</v>
      </c>
      <c r="C18" s="3">
        <f t="shared" ref="C18:I18" si="2">(C3*C10*1000)*(C22-C20)</f>
        <v>2643881.1397108403</v>
      </c>
      <c r="D18" s="3">
        <f t="shared" si="2"/>
        <v>4409911.1197520653</v>
      </c>
      <c r="E18" s="3">
        <f t="shared" si="2"/>
        <v>24476555.863729265</v>
      </c>
      <c r="F18" s="3">
        <f t="shared" si="2"/>
        <v>4989027.33749686</v>
      </c>
      <c r="G18" s="3">
        <f t="shared" si="2"/>
        <v>6921713.6033740211</v>
      </c>
      <c r="H18" s="3">
        <f t="shared" si="2"/>
        <v>47642963.763483524</v>
      </c>
      <c r="I18" s="3">
        <f t="shared" si="2"/>
        <v>30716714.357895903</v>
      </c>
    </row>
    <row r="19" spans="1:9" x14ac:dyDescent="0.3">
      <c r="A19" s="2" t="s">
        <v>18</v>
      </c>
      <c r="B19" s="2" t="s">
        <v>3</v>
      </c>
      <c r="C19" s="3">
        <f t="shared" ref="C19:I19" si="3">C4*C10*1000*C11/(1+C12)^(C6+C7)</f>
        <v>140676.50060460082</v>
      </c>
      <c r="D19" s="3">
        <f t="shared" si="3"/>
        <v>281353.00120920164</v>
      </c>
      <c r="E19" s="3">
        <f t="shared" si="3"/>
        <v>1406765.0060460083</v>
      </c>
      <c r="F19" s="3">
        <f t="shared" si="3"/>
        <v>2005601.3706693517</v>
      </c>
      <c r="G19" s="3">
        <f t="shared" si="3"/>
        <v>2798935.4654818173</v>
      </c>
      <c r="H19" s="3">
        <f t="shared" si="3"/>
        <v>19008680.754082467</v>
      </c>
      <c r="I19" s="3">
        <f t="shared" si="3"/>
        <v>0</v>
      </c>
    </row>
    <row r="20" spans="1:9" x14ac:dyDescent="0.3">
      <c r="A20" s="11" t="s">
        <v>34</v>
      </c>
      <c r="B20" s="2" t="s">
        <v>5</v>
      </c>
      <c r="C20" s="5">
        <f t="shared" ref="C20:I20" si="4">(1-(1+C12)^(-C6))/C12</f>
        <v>0.93879083740142655</v>
      </c>
      <c r="D20" s="5">
        <f t="shared" si="4"/>
        <v>0.93879083740142655</v>
      </c>
      <c r="E20" s="5">
        <f t="shared" si="4"/>
        <v>0.93879083740142655</v>
      </c>
      <c r="F20" s="5">
        <f t="shared" si="4"/>
        <v>0.93879083740142655</v>
      </c>
      <c r="G20" s="5">
        <f t="shared" si="4"/>
        <v>0.93879083740142655</v>
      </c>
      <c r="H20" s="5">
        <f t="shared" si="4"/>
        <v>0.93879083740142655</v>
      </c>
      <c r="I20" s="5">
        <f t="shared" si="4"/>
        <v>4.1534372954484127</v>
      </c>
    </row>
    <row r="21" spans="1:9" x14ac:dyDescent="0.3">
      <c r="A21" s="11" t="s">
        <v>44</v>
      </c>
      <c r="B21" s="2" t="s">
        <v>5</v>
      </c>
      <c r="C21" s="5">
        <f t="shared" ref="C21:I21" si="5">(1-(1+C12)^(-(C8)))/C12</f>
        <v>11.001024179765576</v>
      </c>
      <c r="D21" s="5">
        <f t="shared" si="5"/>
        <v>11.001024179765576</v>
      </c>
      <c r="E21" s="5">
        <f t="shared" si="5"/>
        <v>11.001024179765576</v>
      </c>
      <c r="F21" s="5">
        <f t="shared" si="5"/>
        <v>11.969170990769493</v>
      </c>
      <c r="G21" s="5">
        <f t="shared" si="5"/>
        <v>11.969170990769493</v>
      </c>
      <c r="H21" s="5">
        <f t="shared" si="5"/>
        <v>11.969170990769493</v>
      </c>
      <c r="I21" s="5">
        <f t="shared" si="5"/>
        <v>13.031644356662781</v>
      </c>
    </row>
    <row r="22" spans="1:9" x14ac:dyDescent="0.3">
      <c r="A22" s="11" t="s">
        <v>38</v>
      </c>
      <c r="B22" s="2" t="s">
        <v>5</v>
      </c>
      <c r="C22" s="5">
        <f t="shared" ref="C22:I22" si="6">(1-(1+C12)^(-(C6+C7)))/C12</f>
        <v>11.266451539396897</v>
      </c>
      <c r="D22" s="5">
        <f t="shared" si="6"/>
        <v>11.266451539396897</v>
      </c>
      <c r="E22" s="5">
        <f t="shared" si="6"/>
        <v>11.266451539396897</v>
      </c>
      <c r="F22" s="5">
        <f t="shared" si="6"/>
        <v>12.175338894826787</v>
      </c>
      <c r="G22" s="5">
        <f t="shared" si="6"/>
        <v>12.175338894826787</v>
      </c>
      <c r="H22" s="5">
        <f t="shared" si="6"/>
        <v>12.175338894826787</v>
      </c>
      <c r="I22" s="5">
        <f t="shared" si="6"/>
        <v>15.084652369432719</v>
      </c>
    </row>
    <row r="23" spans="1:9" x14ac:dyDescent="0.3">
      <c r="A23" s="2" t="s">
        <v>19</v>
      </c>
      <c r="B23" s="2" t="s">
        <v>7</v>
      </c>
      <c r="C23" s="7">
        <f>(C17+C18+C19)/C21</f>
        <v>8019304.0392167708</v>
      </c>
      <c r="D23" s="7">
        <f>(D17+D18+D19)/D21</f>
        <v>14432771.124437677</v>
      </c>
      <c r="E23" s="7">
        <f t="shared" ref="E23:I23" si="7">(E17+E18+E19)/E21</f>
        <v>75022407.676169872</v>
      </c>
      <c r="F23" s="7">
        <f t="shared" si="7"/>
        <v>12417286.779743064</v>
      </c>
      <c r="G23" s="7">
        <f t="shared" si="7"/>
        <v>17718240.405488752</v>
      </c>
      <c r="H23" s="7">
        <f t="shared" si="7"/>
        <v>117902204.38874698</v>
      </c>
      <c r="I23" s="7">
        <f t="shared" si="7"/>
        <v>18041983.645577785</v>
      </c>
    </row>
    <row r="24" spans="1:9" x14ac:dyDescent="0.3">
      <c r="A24" s="10"/>
      <c r="B24" s="10"/>
      <c r="C24" s="9"/>
      <c r="D24" s="9"/>
      <c r="E24" s="9"/>
      <c r="F24" s="9"/>
      <c r="G24" s="9"/>
    </row>
    <row r="25" spans="1:9" ht="28.8" x14ac:dyDescent="0.3">
      <c r="A25" s="4" t="s">
        <v>39</v>
      </c>
      <c r="B25" s="1" t="s">
        <v>6</v>
      </c>
      <c r="C25" s="16" t="s">
        <v>10</v>
      </c>
      <c r="D25" s="16" t="s">
        <v>10</v>
      </c>
      <c r="E25" s="16" t="s">
        <v>10</v>
      </c>
      <c r="F25" s="16" t="s">
        <v>12</v>
      </c>
      <c r="G25" s="16" t="s">
        <v>12</v>
      </c>
      <c r="H25" s="16" t="s">
        <v>12</v>
      </c>
      <c r="I25" s="16" t="s">
        <v>13</v>
      </c>
    </row>
    <row r="26" spans="1:9" x14ac:dyDescent="0.3">
      <c r="A26" s="2" t="s">
        <v>45</v>
      </c>
      <c r="B26" s="2" t="s">
        <v>5</v>
      </c>
      <c r="C26" s="8">
        <v>1.0538000000000001</v>
      </c>
      <c r="D26" s="8">
        <v>1.0538000000000001</v>
      </c>
      <c r="E26" s="8">
        <v>1.0538000000000001</v>
      </c>
      <c r="F26" s="8">
        <v>1.0538000000000001</v>
      </c>
      <c r="G26" s="8">
        <v>1.0538000000000001</v>
      </c>
      <c r="H26" s="8">
        <v>1.0538000000000001</v>
      </c>
      <c r="I26" s="8">
        <v>1.0538000000000001</v>
      </c>
    </row>
    <row r="27" spans="1:9" x14ac:dyDescent="0.3">
      <c r="A27" s="2" t="s">
        <v>22</v>
      </c>
      <c r="B27" s="2" t="s">
        <v>20</v>
      </c>
      <c r="C27" s="6">
        <f>C23/C26/365/24</f>
        <v>868.70911612949033</v>
      </c>
      <c r="D27" s="6">
        <f>D23/D26/365/24</f>
        <v>1563.4623385639877</v>
      </c>
      <c r="E27" s="6">
        <f t="shared" ref="E27:I27" si="8">E23/E26/365/24</f>
        <v>8126.9707624948833</v>
      </c>
      <c r="F27" s="6">
        <f t="shared" si="8"/>
        <v>1345.1304714730018</v>
      </c>
      <c r="G27" s="6">
        <f t="shared" si="8"/>
        <v>1919.3681754364882</v>
      </c>
      <c r="H27" s="6">
        <f t="shared" si="8"/>
        <v>12772.021021199531</v>
      </c>
      <c r="I27" s="6">
        <f t="shared" si="8"/>
        <v>1954.4383888334742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E4C67-C0FD-48BA-A026-904F3AAF92B8}">
  <dimension ref="A1:Q8"/>
  <sheetViews>
    <sheetView zoomScale="92" workbookViewId="0">
      <selection activeCell="A9" sqref="A9:XFD9"/>
    </sheetView>
  </sheetViews>
  <sheetFormatPr defaultRowHeight="14.4" x14ac:dyDescent="0.3"/>
  <cols>
    <col min="1" max="1" width="21.33203125" bestFit="1" customWidth="1"/>
    <col min="2" max="2" width="13.77734375" bestFit="1" customWidth="1"/>
    <col min="3" max="3" width="9.6640625" customWidth="1"/>
    <col min="4" max="4" width="8.109375" customWidth="1"/>
    <col min="5" max="5" width="8" customWidth="1"/>
    <col min="6" max="6" width="3.6640625" customWidth="1"/>
    <col min="7" max="7" width="12.6640625" bestFit="1" customWidth="1"/>
    <col min="8" max="8" width="21.77734375" bestFit="1" customWidth="1"/>
    <col min="9" max="9" width="14.6640625" customWidth="1"/>
    <col min="10" max="10" width="7.109375" bestFit="1" customWidth="1"/>
    <col min="11" max="11" width="11.88671875" customWidth="1"/>
    <col min="12" max="12" width="5.77734375" bestFit="1" customWidth="1"/>
    <col min="13" max="13" width="8.21875" customWidth="1"/>
    <col min="14" max="14" width="5.77734375" bestFit="1" customWidth="1"/>
    <col min="15" max="15" width="8" customWidth="1"/>
    <col min="16" max="16" width="5.77734375" bestFit="1" customWidth="1"/>
    <col min="17" max="17" width="83.109375" bestFit="1" customWidth="1"/>
  </cols>
  <sheetData>
    <row r="1" spans="1:17" ht="28.8" x14ac:dyDescent="0.3">
      <c r="A1" s="21" t="s">
        <v>25</v>
      </c>
      <c r="B1" s="21" t="s">
        <v>23</v>
      </c>
      <c r="C1" s="21" t="s">
        <v>24</v>
      </c>
      <c r="D1" s="21" t="s">
        <v>27</v>
      </c>
      <c r="E1" s="21" t="s">
        <v>28</v>
      </c>
    </row>
    <row r="2" spans="1:17" x14ac:dyDescent="0.3">
      <c r="A2" s="37" t="s">
        <v>10</v>
      </c>
      <c r="B2" s="30">
        <v>100</v>
      </c>
      <c r="C2" s="30">
        <v>2</v>
      </c>
      <c r="D2" s="32">
        <v>0.8</v>
      </c>
      <c r="E2" s="32">
        <v>0.83</v>
      </c>
      <c r="G2" s="14" t="s">
        <v>26</v>
      </c>
      <c r="H2" t="str">
        <f t="shared" ref="H2:H8" si="0">"'"&amp;A2&amp;"', "</f>
        <v xml:space="preserve">'Lithium-ion LFP', </v>
      </c>
      <c r="I2" s="33" t="s">
        <v>29</v>
      </c>
      <c r="J2" s="34">
        <f t="shared" ref="J2:J8" si="1">B2</f>
        <v>100</v>
      </c>
      <c r="K2" s="33" t="s">
        <v>30</v>
      </c>
      <c r="L2" s="34">
        <f t="shared" ref="L2:L8" si="2">C2</f>
        <v>2</v>
      </c>
      <c r="M2" s="33" t="s">
        <v>31</v>
      </c>
      <c r="N2" s="35">
        <f t="shared" ref="N2:N8" si="3">D2</f>
        <v>0.8</v>
      </c>
      <c r="O2" s="33" t="s">
        <v>32</v>
      </c>
      <c r="P2" s="35">
        <f t="shared" ref="P2:P8" si="4">E2</f>
        <v>0.83</v>
      </c>
      <c r="Q2" t="str">
        <f>G2&amp;H2&amp;I2&amp;J2&amp;K2&amp;L2&amp;M2&amp;N2&amp;O2&amp;P2</f>
        <v xml:space="preserve"> 'Technology': 'Lithium-ion LFP',  'RatedPower': 100, 'Duration': 2, 'DoD': 0.8, 'RTE': 0.83</v>
      </c>
    </row>
    <row r="3" spans="1:17" x14ac:dyDescent="0.3">
      <c r="A3" s="37" t="s">
        <v>10</v>
      </c>
      <c r="B3" s="30">
        <v>100</v>
      </c>
      <c r="C3" s="30">
        <v>4</v>
      </c>
      <c r="D3" s="32">
        <v>0.8</v>
      </c>
      <c r="E3" s="32">
        <v>0.83</v>
      </c>
      <c r="G3" s="14" t="s">
        <v>26</v>
      </c>
      <c r="H3" t="str">
        <f t="shared" si="0"/>
        <v xml:space="preserve">'Lithium-ion LFP', </v>
      </c>
      <c r="I3" s="33" t="s">
        <v>29</v>
      </c>
      <c r="J3" s="34">
        <f t="shared" si="1"/>
        <v>100</v>
      </c>
      <c r="K3" s="33" t="s">
        <v>30</v>
      </c>
      <c r="L3" s="34">
        <f t="shared" si="2"/>
        <v>4</v>
      </c>
      <c r="M3" s="33" t="s">
        <v>31</v>
      </c>
      <c r="N3" s="35">
        <f t="shared" si="3"/>
        <v>0.8</v>
      </c>
      <c r="O3" s="33" t="s">
        <v>32</v>
      </c>
      <c r="P3" s="35">
        <f t="shared" si="4"/>
        <v>0.83</v>
      </c>
      <c r="Q3" t="str">
        <f t="shared" ref="Q3:Q8" si="5">G3&amp;H3&amp;I3&amp;J3&amp;K3&amp;L3&amp;M3&amp;N3&amp;O3&amp;P3</f>
        <v xml:space="preserve"> 'Technology': 'Lithium-ion LFP',  'RatedPower': 100, 'Duration': 4, 'DoD': 0.8, 'RTE': 0.83</v>
      </c>
    </row>
    <row r="4" spans="1:17" x14ac:dyDescent="0.3">
      <c r="A4" s="37" t="s">
        <v>10</v>
      </c>
      <c r="B4" s="30">
        <v>1000</v>
      </c>
      <c r="C4" s="30">
        <v>2</v>
      </c>
      <c r="D4" s="32">
        <v>0.8</v>
      </c>
      <c r="E4" s="32">
        <v>0.83</v>
      </c>
      <c r="G4" s="14" t="s">
        <v>26</v>
      </c>
      <c r="H4" t="str">
        <f t="shared" si="0"/>
        <v xml:space="preserve">'Lithium-ion LFP', </v>
      </c>
      <c r="I4" s="33" t="s">
        <v>29</v>
      </c>
      <c r="J4" s="34">
        <f t="shared" si="1"/>
        <v>1000</v>
      </c>
      <c r="K4" s="33" t="s">
        <v>30</v>
      </c>
      <c r="L4" s="34">
        <f t="shared" si="2"/>
        <v>2</v>
      </c>
      <c r="M4" s="33" t="s">
        <v>31</v>
      </c>
      <c r="N4" s="35">
        <f t="shared" si="3"/>
        <v>0.8</v>
      </c>
      <c r="O4" s="33" t="s">
        <v>32</v>
      </c>
      <c r="P4" s="35">
        <f t="shared" si="4"/>
        <v>0.83</v>
      </c>
      <c r="Q4" t="str">
        <f t="shared" si="5"/>
        <v xml:space="preserve"> 'Technology': 'Lithium-ion LFP',  'RatedPower': 1000, 'Duration': 2, 'DoD': 0.8, 'RTE': 0.83</v>
      </c>
    </row>
    <row r="5" spans="1:17" x14ac:dyDescent="0.3">
      <c r="A5" s="38" t="s">
        <v>12</v>
      </c>
      <c r="B5" s="23">
        <v>100</v>
      </c>
      <c r="C5" s="23">
        <v>2</v>
      </c>
      <c r="D5" s="24">
        <v>0.8</v>
      </c>
      <c r="E5" s="24">
        <v>0.65</v>
      </c>
      <c r="G5" s="14" t="s">
        <v>26</v>
      </c>
      <c r="H5" t="str">
        <f t="shared" si="0"/>
        <v xml:space="preserve">'Vanadium Redox Flow', </v>
      </c>
      <c r="I5" s="33" t="s">
        <v>29</v>
      </c>
      <c r="J5" s="34">
        <f t="shared" si="1"/>
        <v>100</v>
      </c>
      <c r="K5" s="33" t="s">
        <v>30</v>
      </c>
      <c r="L5" s="34">
        <f t="shared" si="2"/>
        <v>2</v>
      </c>
      <c r="M5" s="33" t="s">
        <v>31</v>
      </c>
      <c r="N5" s="35">
        <f t="shared" si="3"/>
        <v>0.8</v>
      </c>
      <c r="O5" s="33" t="s">
        <v>32</v>
      </c>
      <c r="P5" s="35">
        <f t="shared" si="4"/>
        <v>0.65</v>
      </c>
      <c r="Q5" t="str">
        <f t="shared" si="5"/>
        <v xml:space="preserve"> 'Technology': 'Vanadium Redox Flow',  'RatedPower': 100, 'Duration': 2, 'DoD': 0.8, 'RTE': 0.65</v>
      </c>
    </row>
    <row r="6" spans="1:17" x14ac:dyDescent="0.3">
      <c r="A6" s="38" t="s">
        <v>12</v>
      </c>
      <c r="B6" s="23">
        <v>100</v>
      </c>
      <c r="C6" s="23">
        <v>4</v>
      </c>
      <c r="D6" s="24">
        <v>0.8</v>
      </c>
      <c r="E6" s="24">
        <v>0.65</v>
      </c>
      <c r="G6" s="14" t="s">
        <v>26</v>
      </c>
      <c r="H6" t="str">
        <f t="shared" si="0"/>
        <v xml:space="preserve">'Vanadium Redox Flow', </v>
      </c>
      <c r="I6" s="33" t="s">
        <v>29</v>
      </c>
      <c r="J6" s="34">
        <f t="shared" si="1"/>
        <v>100</v>
      </c>
      <c r="K6" s="33" t="s">
        <v>30</v>
      </c>
      <c r="L6" s="34">
        <f t="shared" si="2"/>
        <v>4</v>
      </c>
      <c r="M6" s="33" t="s">
        <v>31</v>
      </c>
      <c r="N6" s="35">
        <f t="shared" si="3"/>
        <v>0.8</v>
      </c>
      <c r="O6" s="33" t="s">
        <v>32</v>
      </c>
      <c r="P6" s="35">
        <f t="shared" si="4"/>
        <v>0.65</v>
      </c>
      <c r="Q6" t="str">
        <f t="shared" si="5"/>
        <v xml:space="preserve"> 'Technology': 'Vanadium Redox Flow',  'RatedPower': 100, 'Duration': 4, 'DoD': 0.8, 'RTE': 0.65</v>
      </c>
    </row>
    <row r="7" spans="1:17" x14ac:dyDescent="0.3">
      <c r="A7" s="38" t="s">
        <v>12</v>
      </c>
      <c r="B7" s="23">
        <v>1000</v>
      </c>
      <c r="C7" s="23">
        <v>2</v>
      </c>
      <c r="D7" s="24">
        <v>0.8</v>
      </c>
      <c r="E7" s="24">
        <v>0.65</v>
      </c>
      <c r="G7" s="14" t="s">
        <v>26</v>
      </c>
      <c r="H7" t="str">
        <f t="shared" si="0"/>
        <v xml:space="preserve">'Vanadium Redox Flow', </v>
      </c>
      <c r="I7" s="33" t="s">
        <v>29</v>
      </c>
      <c r="J7" s="34">
        <f t="shared" si="1"/>
        <v>1000</v>
      </c>
      <c r="K7" s="33" t="s">
        <v>30</v>
      </c>
      <c r="L7" s="34">
        <f t="shared" si="2"/>
        <v>2</v>
      </c>
      <c r="M7" s="33" t="s">
        <v>31</v>
      </c>
      <c r="N7" s="35">
        <f t="shared" si="3"/>
        <v>0.8</v>
      </c>
      <c r="O7" s="33" t="s">
        <v>32</v>
      </c>
      <c r="P7" s="35">
        <f t="shared" si="4"/>
        <v>0.65</v>
      </c>
      <c r="Q7" t="str">
        <f t="shared" si="5"/>
        <v xml:space="preserve"> 'Technology': 'Vanadium Redox Flow',  'RatedPower': 1000, 'Duration': 2, 'DoD': 0.8, 'RTE': 0.65</v>
      </c>
    </row>
    <row r="8" spans="1:17" x14ac:dyDescent="0.3">
      <c r="A8" s="25" t="s">
        <v>13</v>
      </c>
      <c r="B8" s="27">
        <v>100</v>
      </c>
      <c r="C8" s="27">
        <v>4</v>
      </c>
      <c r="D8" s="28">
        <v>0.8</v>
      </c>
      <c r="E8" s="28">
        <v>0.8</v>
      </c>
      <c r="G8" s="14" t="s">
        <v>26</v>
      </c>
      <c r="H8" t="str">
        <f t="shared" si="0"/>
        <v xml:space="preserve">'Pumped-storage Hydro', </v>
      </c>
      <c r="I8" s="33" t="s">
        <v>29</v>
      </c>
      <c r="J8" s="34">
        <f t="shared" si="1"/>
        <v>100</v>
      </c>
      <c r="K8" s="33" t="s">
        <v>30</v>
      </c>
      <c r="L8" s="34">
        <f t="shared" si="2"/>
        <v>4</v>
      </c>
      <c r="M8" s="33" t="s">
        <v>31</v>
      </c>
      <c r="N8" s="35">
        <f t="shared" si="3"/>
        <v>0.8</v>
      </c>
      <c r="O8" s="33" t="s">
        <v>32</v>
      </c>
      <c r="P8" s="35">
        <f t="shared" si="4"/>
        <v>0.8</v>
      </c>
      <c r="Q8" t="str">
        <f t="shared" si="5"/>
        <v xml:space="preserve"> 'Technology': 'Pumped-storage Hydro',  'RatedPower': 100, 'Duration': 4, 'DoD': 0.8, 'RTE': 0.8</v>
      </c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ESS.py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iacopo</dc:creator>
  <cp:lastModifiedBy>iacopo savelli</cp:lastModifiedBy>
  <cp:lastPrinted>2023-06-07T14:12:59Z</cp:lastPrinted>
  <dcterms:created xsi:type="dcterms:W3CDTF">2022-12-28T21:21:20Z</dcterms:created>
  <dcterms:modified xsi:type="dcterms:W3CDTF">2023-09-11T08:06:36Z</dcterms:modified>
</cp:coreProperties>
</file>