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740" yWindow="1815" windowWidth="13980" windowHeight="8205" activeTab="4"/>
  </bookViews>
  <sheets>
    <sheet name="enemy data entry" sheetId="4" r:id="rId1"/>
    <sheet name="Sheet2 (2)" sheetId="5" state="hidden" r:id="rId2"/>
    <sheet name="enemy copypaste" sheetId="6" r:id="rId3"/>
    <sheet name="techs" sheetId="1" r:id="rId4"/>
    <sheet name="schools" sheetId="3" r:id="rId5"/>
    <sheet name="to do" sheetId="2" r:id="rId6"/>
    <sheet name="families" sheetId="7" r:id="rId7"/>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AG3" i="3"/>
  <c r="AG4" i="3"/>
  <c r="AG5" i="3"/>
  <c r="AG14" i="3"/>
  <c r="AG15" i="3"/>
  <c r="AG16" i="3"/>
  <c r="AG17" i="3"/>
  <c r="AE3" i="3"/>
  <c r="AF3" i="3"/>
  <c r="AE4" i="3"/>
  <c r="AF4" i="3"/>
  <c r="AE5" i="3"/>
  <c r="AF5" i="3"/>
  <c r="AE6" i="3"/>
  <c r="AG6" i="3" s="1"/>
  <c r="AF6" i="3"/>
  <c r="AE7" i="3"/>
  <c r="AG7" i="3" s="1"/>
  <c r="AF7" i="3"/>
  <c r="AE8" i="3"/>
  <c r="AG8" i="3" s="1"/>
  <c r="AF8" i="3"/>
  <c r="AE9" i="3"/>
  <c r="AF9" i="3"/>
  <c r="AE10" i="3"/>
  <c r="AF10" i="3"/>
  <c r="AE11" i="3"/>
  <c r="AF11" i="3"/>
  <c r="AE12" i="3"/>
  <c r="AF12" i="3"/>
  <c r="AE13" i="3"/>
  <c r="AF13" i="3"/>
  <c r="AE14" i="3"/>
  <c r="AF14" i="3"/>
  <c r="AE15" i="3"/>
  <c r="AF15" i="3"/>
  <c r="AE16" i="3"/>
  <c r="AF16" i="3"/>
  <c r="AE17" i="3"/>
  <c r="AF17" i="3"/>
  <c r="AE18" i="3"/>
  <c r="AF18" i="3"/>
  <c r="AE19" i="3"/>
  <c r="AF19" i="3"/>
  <c r="AE20" i="3"/>
  <c r="AF20" i="3"/>
  <c r="AE21" i="3"/>
  <c r="AF21" i="3"/>
  <c r="AE22" i="3"/>
  <c r="AF22" i="3"/>
  <c r="AE23" i="3"/>
  <c r="AF23" i="3"/>
  <c r="AE24" i="3"/>
  <c r="AF24" i="3"/>
  <c r="AE25" i="3"/>
  <c r="AF25" i="3"/>
  <c r="AE26" i="3"/>
  <c r="AF26" i="3"/>
  <c r="AE27" i="3"/>
  <c r="AF27" i="3"/>
  <c r="AE28" i="3"/>
  <c r="AF28" i="3"/>
  <c r="AE29" i="3"/>
  <c r="AF29" i="3"/>
  <c r="AE30" i="3"/>
  <c r="AF30" i="3"/>
  <c r="AE31" i="3"/>
  <c r="AF31" i="3"/>
  <c r="AE32" i="3"/>
  <c r="AF32" i="3"/>
  <c r="AE33" i="3"/>
  <c r="AF33" i="3"/>
  <c r="AE34" i="3"/>
  <c r="AF34" i="3"/>
  <c r="AE35" i="3"/>
  <c r="AF35" i="3"/>
  <c r="AE36" i="3"/>
  <c r="AF36" i="3"/>
  <c r="AE37" i="3"/>
  <c r="AF37" i="3"/>
  <c r="AE38" i="3"/>
  <c r="AF38" i="3"/>
  <c r="AE39" i="3"/>
  <c r="AF39" i="3"/>
  <c r="AE40" i="3"/>
  <c r="AF40" i="3"/>
  <c r="AE41" i="3"/>
  <c r="AF41" i="3"/>
  <c r="AE42" i="3"/>
  <c r="AF42" i="3"/>
  <c r="AE43" i="3"/>
  <c r="AF43" i="3"/>
  <c r="AE44" i="3"/>
  <c r="AF44" i="3"/>
  <c r="AE45" i="3"/>
  <c r="AF45" i="3"/>
  <c r="AE46" i="3"/>
  <c r="AF46" i="3"/>
  <c r="AE47" i="3"/>
  <c r="AF47" i="3"/>
  <c r="AE48" i="3"/>
  <c r="AF48" i="3"/>
  <c r="AE49" i="3"/>
  <c r="AF49" i="3"/>
  <c r="AE50" i="3"/>
  <c r="AF50" i="3"/>
  <c r="AE51" i="3"/>
  <c r="AF51" i="3"/>
  <c r="AE52" i="3"/>
  <c r="AF52" i="3"/>
  <c r="AE53" i="3"/>
  <c r="AF53" i="3"/>
  <c r="AE54" i="3"/>
  <c r="AF54" i="3"/>
  <c r="AE55" i="3"/>
  <c r="AF55" i="3"/>
  <c r="AE56" i="3"/>
  <c r="AF56" i="3"/>
  <c r="AE57" i="3"/>
  <c r="AF57" i="3"/>
  <c r="AE58" i="3"/>
  <c r="AF58" i="3"/>
  <c r="AE59" i="3"/>
  <c r="AF59" i="3"/>
  <c r="AE60" i="3"/>
  <c r="AF60" i="3"/>
  <c r="AE61" i="3"/>
  <c r="AF61" i="3"/>
  <c r="AE62" i="3"/>
  <c r="AF62" i="3"/>
  <c r="AE63" i="3"/>
  <c r="AF63" i="3"/>
  <c r="AE64" i="3"/>
  <c r="AF64" i="3"/>
  <c r="AE65" i="3"/>
  <c r="AF65" i="3"/>
  <c r="AE66" i="3"/>
  <c r="AF66" i="3"/>
  <c r="AE67" i="3"/>
  <c r="AF67" i="3"/>
  <c r="AE68" i="3"/>
  <c r="AF68" i="3"/>
  <c r="AE69" i="3"/>
  <c r="AF69" i="3"/>
  <c r="AE70" i="3"/>
  <c r="AF70" i="3"/>
  <c r="AE71" i="3"/>
  <c r="AF71" i="3"/>
  <c r="AE72" i="3"/>
  <c r="AF72" i="3"/>
  <c r="AE73" i="3"/>
  <c r="AF73" i="3"/>
  <c r="AE74" i="3"/>
  <c r="AF74" i="3"/>
  <c r="AE75" i="3"/>
  <c r="AF75" i="3"/>
  <c r="AE76" i="3"/>
  <c r="AF76" i="3"/>
  <c r="AE77" i="3"/>
  <c r="AF77" i="3"/>
  <c r="AE78" i="3"/>
  <c r="AF78" i="3"/>
  <c r="AE79" i="3"/>
  <c r="AF79" i="3"/>
  <c r="AE80" i="3"/>
  <c r="AF80" i="3"/>
  <c r="AE81" i="3"/>
  <c r="AF81" i="3"/>
  <c r="AE82" i="3"/>
  <c r="AF82" i="3"/>
  <c r="AE83" i="3"/>
  <c r="AF83" i="3"/>
  <c r="AE84" i="3"/>
  <c r="AF84" i="3"/>
  <c r="AE85" i="3"/>
  <c r="AF85" i="3"/>
  <c r="AE86" i="3"/>
  <c r="AF86" i="3"/>
  <c r="AE87" i="3"/>
  <c r="AF87" i="3"/>
  <c r="AE88" i="3"/>
  <c r="AF88" i="3"/>
  <c r="AE89" i="3"/>
  <c r="AF89" i="3"/>
  <c r="AE90" i="3"/>
  <c r="AF90" i="3"/>
  <c r="AE91" i="3"/>
  <c r="AF91" i="3"/>
  <c r="AE92" i="3"/>
  <c r="AF92" i="3"/>
  <c r="AE93" i="3"/>
  <c r="AF93" i="3"/>
  <c r="AE94" i="3"/>
  <c r="AF94" i="3"/>
  <c r="AE95" i="3"/>
  <c r="AF95" i="3"/>
  <c r="AE96" i="3"/>
  <c r="AF96" i="3"/>
  <c r="AE97" i="3"/>
  <c r="AF97" i="3"/>
  <c r="AE98" i="3"/>
  <c r="AF98" i="3"/>
  <c r="AE99" i="3"/>
  <c r="AF99" i="3"/>
  <c r="AE100" i="3"/>
  <c r="AF100" i="3"/>
  <c r="AG13" i="3" l="1"/>
  <c r="AG12" i="3"/>
  <c r="AG9" i="3"/>
  <c r="AG10" i="3"/>
  <c r="AG11" i="3"/>
  <c r="B1" i="5"/>
  <c r="B2" i="5" s="1"/>
  <c r="D1" i="5"/>
  <c r="E1" i="5"/>
  <c r="F1" i="5"/>
  <c r="G1" i="5"/>
  <c r="H1" i="5"/>
  <c r="I1" i="5"/>
  <c r="J1" i="5"/>
  <c r="K1" i="5"/>
  <c r="L1" i="5"/>
  <c r="M1" i="5"/>
  <c r="N1" i="5"/>
  <c r="O1" i="5"/>
  <c r="P1" i="5"/>
  <c r="Q1" i="5"/>
  <c r="R1" i="5"/>
  <c r="S1" i="5"/>
  <c r="T1" i="5"/>
  <c r="U1" i="5"/>
  <c r="V1" i="5"/>
  <c r="W1" i="5"/>
  <c r="X1" i="5"/>
  <c r="Y1" i="5"/>
  <c r="Z1" i="5"/>
  <c r="AA1" i="5"/>
  <c r="AA2" i="5" s="1"/>
  <c r="AC1" i="5"/>
  <c r="AD1" i="5"/>
  <c r="AE1" i="5"/>
  <c r="AF1" i="5"/>
  <c r="AG1" i="5"/>
  <c r="AG2" i="5" s="1"/>
  <c r="AI1" i="5"/>
  <c r="AJ1" i="5"/>
  <c r="AK1" i="5"/>
  <c r="AL1" i="5"/>
  <c r="AM1" i="5"/>
  <c r="C2" i="5"/>
  <c r="D2" i="5"/>
  <c r="E2" i="5"/>
  <c r="F2" i="5"/>
  <c r="G2" i="5"/>
  <c r="H2" i="5"/>
  <c r="I2" i="5"/>
  <c r="J2" i="5"/>
  <c r="K2" i="5"/>
  <c r="L2" i="5"/>
  <c r="M2" i="5"/>
  <c r="N2" i="5"/>
  <c r="O2" i="5"/>
  <c r="P2" i="5"/>
  <c r="Q2" i="5"/>
  <c r="R2" i="5"/>
  <c r="S2" i="5"/>
  <c r="T2" i="5"/>
  <c r="U2" i="5"/>
  <c r="V2" i="5"/>
  <c r="W2" i="5"/>
  <c r="X2" i="5"/>
  <c r="Y2" i="5"/>
  <c r="Z2" i="5"/>
  <c r="AB2" i="5"/>
  <c r="A2" i="6" s="1"/>
  <c r="AC2" i="5"/>
  <c r="AD2" i="5"/>
  <c r="AE2" i="5"/>
  <c r="AF2" i="5"/>
  <c r="AH2" i="5"/>
  <c r="A3" i="6" s="1"/>
  <c r="AI2" i="5"/>
  <c r="AJ2" i="5"/>
  <c r="AK2" i="5"/>
  <c r="AL2" i="5"/>
  <c r="AM2" i="5"/>
  <c r="A1" i="6" l="1"/>
  <c r="AF2" i="3"/>
  <c r="AE2" i="3"/>
  <c r="G2" i="1"/>
  <c r="AG2" i="3" l="1"/>
</calcChain>
</file>

<file path=xl/sharedStrings.xml><?xml version="1.0" encoding="utf-8"?>
<sst xmlns="http://schemas.openxmlformats.org/spreadsheetml/2006/main" count="526" uniqueCount="341">
  <si>
    <t>title</t>
  </si>
  <si>
    <t>type</t>
  </si>
  <si>
    <t>rank</t>
  </si>
  <si>
    <t>reference</t>
  </si>
  <si>
    <t>effect</t>
  </si>
  <si>
    <t>Chaotic Scattering</t>
  </si>
  <si>
    <t>Kata</t>
  </si>
  <si>
    <t>Path of Waves</t>
  </si>
  <si>
    <t>ring</t>
  </si>
  <si>
    <t>Activation: As a Movement and Scheme action using a readied weapon, you may make a TN 2 Survival (Air) check targeting one position at range 1-2.  Effect: You throw the improvised weapon to the chosen position.  If you succeed, choose one of the following terrain qualities: Dangerous, Entangling or Obscuring.  The weapon lands at the target position.  All terrain within 1 range band of the targeted position gains that terrain quality.  This effect persists for one round, plus one additional round for every two bonus successes.  New Opportunities: O O: Choose one additional terrain quality (Dangerous, Entangling or Obscuring) to apply to the terrain.</t>
  </si>
  <si>
    <t>Air</t>
  </si>
  <si>
    <t>Iron Shell Style</t>
  </si>
  <si>
    <t>Activation: When you perform a Guard action, if you have not moved any range bands this turn, you may spend O in the following way: Earth or Void O O+: Choose one character you can perceive per O O spent this way.  The next time you defend against physical damage from that character, your fatigue cannot be increased to a value greater than your endurance.  This effect persists until the end of your next turn.</t>
  </si>
  <si>
    <t>Earth/Void</t>
  </si>
  <si>
    <t>Mind's Edge</t>
  </si>
  <si>
    <t>Void</t>
  </si>
  <si>
    <t>Activation: Once per scene, after you perform  an action that does not require a check while in a Void stance, you may make a TN 1 Meditation (Void) check.  Effects: If you succeed, the next time you would receive strife, reduce the amount you would receive by 3, plus 1 per two bonus successes.  This effect persists until the start of your next turn.  New Opportunities: Void O: This effect applies each time you would receive strife before the start of your next turn instead.  Void O O: You may use this technique one additional time this scene.</t>
  </si>
  <si>
    <t>Rider's Haste</t>
  </si>
  <si>
    <t>Any</t>
  </si>
  <si>
    <t>Activation: As a Movement and Support action, if you are riding a mount, you may spur it to move more quickly.  Effects: Your mount receives an amount of fatigue up to your ranks in Survival, then carries you that many range bands plus one, to a maximum of 6.</t>
  </si>
  <si>
    <t>Thunderous Hooves Style</t>
  </si>
  <si>
    <t>Activation: When you make a Fitness check as part of a Movement action while mounted, you may spend O in the following way: O+: One character at range 0 of your ending position per O spent this way suffers fatigue and strife equal to your mount's silhouette unless they choose to immediately move 1 range band away from you.  O O O: Your mount may perform a Strike action with your assistance, targeting one character at range 0 (Assistance, p26 Core)</t>
  </si>
  <si>
    <t>Void Embrace Style</t>
  </si>
  <si>
    <t>Improvised Assault</t>
  </si>
  <si>
    <t>Boar's Wrath Style</t>
  </si>
  <si>
    <t>Bonebreaker Style</t>
  </si>
  <si>
    <t>Daring Swing</t>
  </si>
  <si>
    <t>Deflective Defense</t>
  </si>
  <si>
    <t>Flashing Steel Strike</t>
  </si>
  <si>
    <t>Iaijutsu Cut: Reverse Draw</t>
  </si>
  <si>
    <t>Iaijutsu Cut: Sword and Sheath</t>
  </si>
  <si>
    <t>Landslide Strike</t>
  </si>
  <si>
    <t>Laughing Fox Style</t>
  </si>
  <si>
    <t>Piercing Bolt Style</t>
  </si>
  <si>
    <t>Reckless Lunge</t>
  </si>
  <si>
    <t>Rushing Ox Style</t>
  </si>
  <si>
    <t>Snapping Branch Strike</t>
  </si>
  <si>
    <t>Swirling Tempest Style</t>
  </si>
  <si>
    <t>Thunderous Blows Style</t>
  </si>
  <si>
    <t>Twin Streams Style</t>
  </si>
  <si>
    <t>Wheeling Sweep</t>
  </si>
  <si>
    <t>Eyeless Sight Style</t>
  </si>
  <si>
    <t>Falling Heavens Shot</t>
  </si>
  <si>
    <t>Staggering Shot</t>
  </si>
  <si>
    <t>Swirling Viper Style</t>
  </si>
  <si>
    <t>Wasp's Spite Style</t>
  </si>
  <si>
    <t>Shuji</t>
  </si>
  <si>
    <t>Bellow of Resolve</t>
  </si>
  <si>
    <t>Look Out!</t>
  </si>
  <si>
    <t>Mentor's Guidance</t>
  </si>
  <si>
    <t>Flowering Deceptions</t>
  </si>
  <si>
    <t>Pack Gambit</t>
  </si>
  <si>
    <t>Ruse of the Moon's Reflection</t>
  </si>
  <si>
    <t>Eyes Up!</t>
  </si>
  <si>
    <t>Fluent Bargaining</t>
  </si>
  <si>
    <t>Malleable Formation</t>
  </si>
  <si>
    <t>Watch My Back</t>
  </si>
  <si>
    <t>Illuminate the Way</t>
  </si>
  <si>
    <t>Goading Taunt</t>
  </si>
  <si>
    <t>Roar of Encouragement</t>
  </si>
  <si>
    <t>Wanderer's Resolve</t>
  </si>
  <si>
    <t>Tonight, I am Your Opponent</t>
  </si>
  <si>
    <t>Bond of Heroes</t>
  </si>
  <si>
    <t>Balancing Salve</t>
  </si>
  <si>
    <t>Elixir of Recovery</t>
  </si>
  <si>
    <t>Fortitude Draught</t>
  </si>
  <si>
    <t>Restorative Transmutation</t>
  </si>
  <si>
    <t>Cleansing of Coral and Gold</t>
  </si>
  <si>
    <t>Wayfarer's Path</t>
  </si>
  <si>
    <t>Summoning Mantra: Celestial Implement</t>
  </si>
  <si>
    <t>Countering Mantra</t>
  </si>
  <si>
    <t>family</t>
  </si>
  <si>
    <t>name</t>
  </si>
  <si>
    <t>clan</t>
  </si>
  <si>
    <t>ring1</t>
  </si>
  <si>
    <t>ring2</t>
  </si>
  <si>
    <t>source</t>
  </si>
  <si>
    <t>skillnumber</t>
  </si>
  <si>
    <t>schoolskills</t>
  </si>
  <si>
    <t>Artisan</t>
  </si>
  <si>
    <t>Social</t>
  </si>
  <si>
    <t>Martial</t>
  </si>
  <si>
    <t>Trade</t>
  </si>
  <si>
    <t>Scholar</t>
  </si>
  <si>
    <t>skills</t>
  </si>
  <si>
    <t>honor</t>
  </si>
  <si>
    <t>weapons</t>
  </si>
  <si>
    <t>armor</t>
  </si>
  <si>
    <t>role</t>
  </si>
  <si>
    <t>techniquetypes</t>
  </si>
  <si>
    <t>startingtechs</t>
  </si>
  <si>
    <t>startingtechoptions</t>
  </si>
  <si>
    <t>chooseoptions</t>
  </si>
  <si>
    <t>ability</t>
  </si>
  <si>
    <t>rank1techs</t>
  </si>
  <si>
    <t>rank2techs</t>
  </si>
  <si>
    <t>rank3techs</t>
  </si>
  <si>
    <t>rank4techs</t>
  </si>
  <si>
    <t>rank5techs</t>
  </si>
  <si>
    <t>keyword</t>
  </si>
  <si>
    <t>wanderingblade</t>
  </si>
  <si>
    <t>Other</t>
  </si>
  <si>
    <t>Wandering Blade</t>
  </si>
  <si>
    <t>Earth</t>
  </si>
  <si>
    <t>"Fitness","Melee","Ranged","Unarmed","Meditation","Performance","Smithing"</t>
  </si>
  <si>
    <t>"Kata","Rituals","Shuji"</t>
  </si>
  <si>
    <t>"Striking as Air","Striking as Earth","Striking as Water","Striking as Fire"</t>
  </si>
  <si>
    <t>"Wanderer's Resolve"</t>
  </si>
  <si>
    <t>"Bellow of Resolve","Tactical Assessment",</t>
  </si>
  <si>
    <t>"Rushing Ox Style","Wayfarer's Path",</t>
  </si>
  <si>
    <t>"Iron in the Mountains Style","Tonight, I am Your Opponent",</t>
  </si>
  <si>
    <t>"Bravado","Void's Embrace Style",</t>
  </si>
  <si>
    <t>"Bond of Heroes","Roar of Encouragement",</t>
  </si>
  <si>
    <t>Signature Weapon: Choose a signature weapon category (or unarmed) with GM approval.  When using a weapon from this category for an Attack action or Performance check, roll one additional skill die.  Additionally, when making such a check, you may suffer fatigue up to your school rank to alter that many results of your kept dice to O results.</t>
  </si>
  <si>
    <t>Shadowlands p48</t>
  </si>
  <si>
    <t>Ferocious defender: A feral nezumi can never gain the Afflicted condition or the Shadowlands Taint disadvantage.  When it is the target of an Attack action check, it may receive 1 strife to remove O from the attacker's check value.</t>
  </si>
  <si>
    <t>Fur</t>
  </si>
  <si>
    <t>3</t>
  </si>
  <si>
    <t>2</t>
  </si>
  <si>
    <t>0</t>
  </si>
  <si>
    <t>Nezumi Claws and Teeth</t>
  </si>
  <si>
    <t>Always Hungry (Earth) [Martial; Mental]</t>
  </si>
  <si>
    <t>Instinctive Behavior (Fire) [Martial; Physical]</t>
  </si>
  <si>
    <t>Feral</t>
  </si>
  <si>
    <t>natural</t>
  </si>
  <si>
    <t>Creatures</t>
  </si>
  <si>
    <t>Nezumi, feral</t>
  </si>
  <si>
    <t>source:</t>
  </si>
  <si>
    <t>abilities:</t>
  </si>
  <si>
    <t>qualities:</t>
  </si>
  <si>
    <t>sup:</t>
  </si>
  <si>
    <t>phys:</t>
  </si>
  <si>
    <t>armor:</t>
  </si>
  <si>
    <t>deadliness:</t>
  </si>
  <si>
    <t>damage:</t>
  </si>
  <si>
    <t>range:</t>
  </si>
  <si>
    <t>weapon:</t>
  </si>
  <si>
    <t>disadvantages:</t>
  </si>
  <si>
    <t>advantages:</t>
  </si>
  <si>
    <t>demeanor:</t>
  </si>
  <si>
    <t>tradeskill:</t>
  </si>
  <si>
    <t>socialskill:</t>
  </si>
  <si>
    <t>scholarskill:</t>
  </si>
  <si>
    <t>martialskill:</t>
  </si>
  <si>
    <t>artisanskill:</t>
  </si>
  <si>
    <t>equiptype:</t>
  </si>
  <si>
    <t>vigilance:</t>
  </si>
  <si>
    <t>focus:</t>
  </si>
  <si>
    <t>composure:</t>
  </si>
  <si>
    <t>endurance:</t>
  </si>
  <si>
    <t>status:</t>
  </si>
  <si>
    <t>glory:</t>
  </si>
  <si>
    <t>honor:</t>
  </si>
  <si>
    <t>Void:</t>
  </si>
  <si>
    <t>Water:</t>
  </si>
  <si>
    <t>Fire:</t>
  </si>
  <si>
    <t>Air:</t>
  </si>
  <si>
    <t>Earth:</t>
  </si>
  <si>
    <t>conflictintrigue:</t>
  </si>
  <si>
    <t>conflictcombat:</t>
  </si>
  <si>
    <t>type:</t>
  </si>
  <si>
    <t>title:</t>
  </si>
  <si>
    <t>,</t>
  </si>
  <si>
    <t>"</t>
  </si>
  <si>
    <t>{
title:"Nezumi, feral",
type:"Creatures",
conflictcombat:3,
conflictintrigue:1,
ring:{type:'set',Earth:2,Air:1,Fire:3,Water:2,Void:1,},
honor:0,glory:3,status:0,
endurance:10,composure:8,focus:4,vigilance:2,
equiptype:"natural",
skills:{artisanskill:0,martialskill:3,scholarskill:0,socialskill:1,tradeskill:2,},
demeanor:["Feral"],
advantages:["Instinctive Behavior (Fire) [Martial; Physical]"],
disadvantages:["Always Hungry (Earth) [Martial; Mental]"],
weapon:["Nezumi Claws and Teeth"],armor:["Fur"],
abilities:["Ferocious defender: A feral nezumi can never gain the Afflicted condition or the Shadowlands Taint disadvantage.  When it is the target of an Attack action check, it may receive 1 strife to remove O from the attacker's check value."],
source:"Shadowlands p48",
},</t>
  </si>
  <si>
    <t>studentofthetalon</t>
  </si>
  <si>
    <t>treasurehunter</t>
  </si>
  <si>
    <t>schoolofleaves</t>
  </si>
  <si>
    <t>voiceofthewilds</t>
  </si>
  <si>
    <t>artisanoftheroads</t>
  </si>
  <si>
    <t>mysticofthemountain</t>
  </si>
  <si>
    <t>ujikdiviner</t>
  </si>
  <si>
    <t>qamaristshieldbearer</t>
  </si>
  <si>
    <t>qamaristalchemist</t>
  </si>
  <si>
    <t>ivorykingdomsage</t>
  </si>
  <si>
    <t>ivorykingdomdancingblades</t>
  </si>
  <si>
    <t>Student of the Talon</t>
  </si>
  <si>
    <t>Water</t>
  </si>
  <si>
    <t>"Fitness","Melee","Ranged","Meditation","Sentiment","Skulduggery", "Survival"</t>
  </si>
  <si>
    <t>"Bushi"</t>
  </si>
  <si>
    <t>"Bushi","Shinobi"</t>
  </si>
  <si>
    <t>"Skulk"</t>
  </si>
  <si>
    <t>"Soaring Slice","Hawk's Precision"</t>
  </si>
  <si>
    <t xml:space="preserve">Piercing Insight: Once per round, in a skirmish, when you inflict a critical strike on a character at range 2-5, or when a character at range 2-5 inflicts a critical strike on you, you may increase or decrease the severity by your school rank. </t>
  </si>
  <si>
    <t>"Flowering Deception","Chaotic Scattering"</t>
  </si>
  <si>
    <t>"Heartpiercing Strike","Swirling Viper Style"</t>
  </si>
  <si>
    <t>"Wasp's Spite Style","Eyeless Sight Shot"</t>
  </si>
  <si>
    <t>"Wolf's Proposal","Falling Heavens Shot"</t>
  </si>
  <si>
    <t>"Deadly Sting","Watch my Back"</t>
  </si>
  <si>
    <t>"Traveling Clothes"</t>
  </si>
  <si>
    <t>Treasure Hunter</t>
  </si>
  <si>
    <t>"Commerce","Courtesy","Fitness","Games","Melee","Sentiment","Skulduggery"</t>
  </si>
  <si>
    <t>"Tactical Assessment"</t>
  </si>
  <si>
    <t>"All in Jest","Rustling of Leaves"</t>
  </si>
  <si>
    <t>Risk and Reward: You have an uncanny sense for dangerous situations.  Your Vigilance and Focus are increased by your school rank unless you are Compromised.</t>
  </si>
  <si>
    <t>"Striking as Air","Chaotic Scattering"</t>
  </si>
  <si>
    <t>"Daring Swing","Reckless Lunge"</t>
  </si>
  <si>
    <t>"Dazzling Performance","Laughing Fox Style"</t>
  </si>
  <si>
    <t>"Regal Bearing","Ruse of Moon's Reflection"</t>
  </si>
  <si>
    <t>"Watch My Back","Roar of Encouragement"</t>
  </si>
  <si>
    <t>School of Leaves</t>
  </si>
  <si>
    <t>Fire</t>
  </si>
  <si>
    <t>"Fitness","Melee","Ranged","Performance","Sentiment","Skulduggery","Survival"</t>
  </si>
  <si>
    <t>"Shinobi","Courtier"</t>
  </si>
  <si>
    <t>"Skulk","Deadly Sting"</t>
  </si>
  <si>
    <t>"Honest Assessment","Whispers of Court"</t>
  </si>
  <si>
    <t>Tactical Cover: While you are in Obscuring terrain, you may treat your physical resistance as increased by your school rank.</t>
  </si>
  <si>
    <t>"Prey on the Weak","Rustling of Leaves"</t>
  </si>
  <si>
    <t>"Staggering Shot","Crimson Leaves Strike"</t>
  </si>
  <si>
    <t>"Noxious Cloud","Wasp's Spite Style"</t>
  </si>
  <si>
    <t>"Iaijutsu Cut: Reverse Draw","Ruse of Moon's Reflection"</t>
  </si>
  <si>
    <t>"Bend with the Storm","Silencing Strike"</t>
  </si>
  <si>
    <t>Voice of the Wilds</t>
  </si>
  <si>
    <t>"Composition","Courtesy","Games","Meditation","Sentiment","Theology"</t>
  </si>
  <si>
    <t>"Shugenja","Courtier"</t>
  </si>
  <si>
    <t>"Rituals","Shuji"</t>
  </si>
  <si>
    <t>"Commune with Spirits","Divination","Well of Desire","Weight of Duty","Rustling of Leaves","Sensational Distraction"</t>
  </si>
  <si>
    <t>Naturally Attuned: As a downtime activity you may select any number of invocations with total school rank prerequisites equal to double your school rank.  You can perform these invocations as if you knew them.</t>
  </si>
  <si>
    <t>"Nature's Touch","Threshold Barrier"</t>
  </si>
  <si>
    <t>"Earth Becomes Sky","Tactical Assessment"</t>
  </si>
  <si>
    <t>"Fury of Osano-wo","Hands of the Tides"</t>
  </si>
  <si>
    <t>"Mentor's Guidance","False Realm of the Fox Spirits"</t>
  </si>
  <si>
    <t>"Ever Changing Waves"</t>
  </si>
  <si>
    <t>Artisan of the Roads</t>
  </si>
  <si>
    <t>"Aesthetics","Courtesy","Commerce","Composition","Culture",Design","Smithing"</t>
  </si>
  <si>
    <t>"Artisan"</t>
  </si>
  <si>
    <t>"Fanning the Flames"</t>
  </si>
  <si>
    <t>"Shallow Waters","Whispers of Court"</t>
  </si>
  <si>
    <t>Resourceful Artistry: Once per game session, when performing a downtime activity to craft, you may scavenge supplies for your craft worth an amount of koku equal to your school rank.  This might include finding plants to make paints, wood for carvings, horsehair for brushes, or convincing peasants to give you parchment, ink or other supplies.</t>
  </si>
  <si>
    <t>"Fluent Bargaining","Artisan's Appraisal"</t>
  </si>
  <si>
    <t>"Dazzling Performance","Improvised Assault"</t>
  </si>
  <si>
    <t>"Bravado","Wheeling Sweep"</t>
  </si>
  <si>
    <t>"Mentor's Guidance","Laughing Fox Style"</t>
  </si>
  <si>
    <t>"Roar of Encouragement","Rouse the Soul"</t>
  </si>
  <si>
    <t>Mystic of the Mountains</t>
  </si>
  <si>
    <t>"Melee","Unarmed","Performance","Sentiment","Survival","Theology"</t>
  </si>
  <si>
    <t>"Monk","Courtier"</t>
  </si>
  <si>
    <t>"Cleansing Rite","Artisan's Approval"</t>
  </si>
  <si>
    <t>"Ki Protection","The Great Silence","Honest Assessment","Stirring the Embers"</t>
  </si>
  <si>
    <t>Unexpected Wisdom: You are a wealth of wisdom, which you dispense a number of times per game session equal to your school rank.  On your turn or at any appropriate time during a narrative scene, you may dispense a small bit of wisdom to a character who can hear you and has not benefitted from this ability this scene.  The next time a character, including yourself, employs that wisdom they may reduce the TN of that check by 1 and may negate a number of strife up to your ranks in Sentiment or Theology (your choice).</t>
  </si>
  <si>
    <t>"Way of the Earthquake","Air Fist"</t>
  </si>
  <si>
    <t>"Way of the Willow","Channel the Fire Dragon"</t>
  </si>
  <si>
    <t>"Way of the Falling Star","Ride the Water Dragon"</t>
  </si>
  <si>
    <t>"Touch the Void Dragon","Pillar of Calm"</t>
  </si>
  <si>
    <t>"Way of the Edgeless Sword","Bend the Storm"</t>
  </si>
  <si>
    <t>Ujik Diviner</t>
  </si>
  <si>
    <t>"Command","Games",Meditation","Performance","Sentiment","Theology"</t>
  </si>
  <si>
    <t>"Sage"</t>
  </si>
  <si>
    <t>"Earth and Water Invocations","Rituals","Shuji"</t>
  </si>
  <si>
    <t>"Ancestry Unearthed"</t>
  </si>
  <si>
    <t>"Commune with Spirits","Embrace of Kenro-Ji-Jin","Caress of Earth","Jurojin's Balm","Wall of Earth","Dance of Seasons","Heart of the Water Dragon","Dominion of Suijin","Inari's Blessing","Reflections of P'an Ku"</t>
  </si>
  <si>
    <t>Seer of the Lords of Death: You can channel rituals in the same way as invocations (Core p189).  Once per scene, when you channel, you may receive fatigue up to your schol rank.  If you do, you may immediately make another check to perform an invocation of the same element using the reserved dice from your channel.  For each fatigue received this way, you may add one kept die set to a S result.</t>
  </si>
  <si>
    <t>"Divination","Fukurokujin's Wit"</t>
  </si>
  <si>
    <t>"Ebb and Flow","Mask of Wind"</t>
  </si>
  <si>
    <t>"Chaotic Scattering","Vapor of Nightmares"</t>
  </si>
  <si>
    <t>"Laughing Fox Style","Mentor's Guidance"</t>
  </si>
  <si>
    <t>"Roar of Encouragement","Bond of Heroes"</t>
  </si>
  <si>
    <t>Activation: When you make a Meditation (Void) check during a duel or skirmish, you may spend O in the following way: O O: Choose one character you can perceive, then secretly select a number.  The next time you are dealt damage by that character, reveal the number you chose.  If the number is higher than the damage or the severity of the critical strike (before any reductions), you suffer it a normal and the effect ends.  If the number is lower than or equal to the damage or the severity of the critical strike, reduce it by that amount, to a minimum of 0.  If you reduce it to 0, the character you chose suffers 5 strife.  If you reduce the severity of a critical strike to 0 this way, you do not suffer it.  This effect persists until the end of your next turn.</t>
  </si>
  <si>
    <t>Activation: As a Movement and Support action, you may make a TN 2 Tactics (Water) or Smithing (Water) check using a readied improvised weapon.  Effects: If you succeed, you may choose a Martial Arts [Melee] weapon profile for a weapon similar in shape to the improvised weapon (the GM has discretion over whether the substitution is appropriate).  Treat the improvised weapon as having that profile, with its damage and deadliness reduced by 1.  This effect persists until the end of the scene, at which point the improvised weapon gains the Destroyed quality.  New Opportunities: Water O O: You may immediately perform a Strike action using the readied weapon.  Water O O O: If you succeed, choose one of the following item qualities: Cumbersome, Razor-Edged, or Snaring.  The weapon is treated as having that quality.</t>
  </si>
  <si>
    <t>Fire/Void</t>
  </si>
  <si>
    <t>Activation: When you make a check to resist a critical strike during a skirmish, if you are Enraged and not Incapacitated, you may spend O in the following way: Fire or Void O+: Choose one of your unarmed profiles or a readied improvised weapon.  Each other character at range 0-1 with Vigilance lower than or equal to O spent this way suffers physical damage equal to the base damage of your unarmed profile plus 1 for each O spent in excess of their Vigilance.</t>
  </si>
  <si>
    <t>Activation: When you make an Attack action check with a Cumbersome weapon, you may spend O in the following way: O O: If your target would suffer a critical strike as a result of this check, instead of making a check to resist, they suffer the severity 5-6: Debilitating Gash result (Critical Strikes, Core p270)</t>
  </si>
  <si>
    <t>Activation: As an Attack and Movement action using a readied Snaring weapon, you may make a TN 3 Melee (Water) check targeting one position within range of your weapon that you could not normally reach.  The GM is the final arbiter of whether it is reasonable that you could swing to this position.  Effects: If you succeed, you snag your weapon on that position (or another nearby feature of that terrain, such as a beam or a tree branch) and then swing to the position.  New Opportunities: Water O+: Choose a character at range 0 of your final position with Vigilance lower than or equal to the O you spent this way.  That character suffers physical damage equal to the number of range bands you traveled this round plus your bonus successes.</t>
  </si>
  <si>
    <t>Activation: As a Movement and Support action using a readied Cumbersome weapon, you may make a TN 2 Melee (Earth) check.  Effects: If you succeed, treat your physical resistance against attacks made by characters at range 2-6 as increased by your ranks in Fitness.  New Opportunities: Earth O O: After you defend against physical damage from an attack made by a character at range 2-6, that character suffers 2 strife.</t>
  </si>
  <si>
    <t>Air/Fire</t>
  </si>
  <si>
    <t>Activation: As an Attack and Scheme action using a readied weapon, you may make a Melee (Air or Fire) check targeting one character in your weapon's range.  The TN of this check is equal to your target's Vigilance.   Effects: If you succeed, your target must choose one of the following: &lt;br&gt;Recieve strife equal to your ranks in Performance and the Dazed condition.  &lt;br&gt;Suffer a critical strike with severity equal to your weapon's deadliness.  New Opportunities: O O+: If your weapon is Cumbersome, choose one additional target with Vigilance lower than or equal to your original target's Vigilance per O O spent this way.</t>
  </si>
  <si>
    <t>Activation: As an Attack, Movement and Scheme action using a sheathed Razor-Edged weapon, you may make a Melee check targeting one character at range 1.  The TN of this check is equal to your target's Vigilance.  Effects: You draw and ready the sheathed weapon in a one-handed grip.  You suffer the Disoriented condition.  If you succeed, your target suffers physical damage equal to your weapon's deadliness plus 1 for every two bonus successes.  New Opportunities: O O: If this damage causes your target to become Incapacitated, they suffer a critical strike with severity equal to the weapon's deadliness plus your bonus successes.</t>
  </si>
  <si>
    <t>Activation: As an Attack and Movement action using a sheathed Razor-Edged weapon, you may make a TN 2 Melee check targeting one character at range 0-1.  Effects: If you succeed, your target suffers 5 physical damage with deadliness 2, plus additional damage equal to your bonus successes.  &lt;br&gt;You draw and ready the sheathed weapon in a one-handed grip in one hand and its sheath in a one handed grip in the other hand.  New Opportunities: O O: If you succeed, your target suffers the Dazed condition.</t>
  </si>
  <si>
    <t>Earth/Water</t>
  </si>
  <si>
    <t>Activation: As an Attack and Scheme action, you may make a Melee (Earth or Water) check targeting one character in your weapon's range.  The TN is equal to the target's Vigilance.  If your target is in Dangerous, Entangling or Obscuring terrain, the TN is 1 instead.  Effects: If you succeed, your target must choose one of the following:&lt;br&gt;Receive fatigue equal to your ranks in Fitness and the Prone condition.&lt;br&gt;Switch to a different stance of their choice and suffer the Immobilized condition.  New Opportunities: O O+: If your weapon has the Cumbersome quality, choose one additional target with Vigilance lower than or equal to your original target's Vigilance per O O spent this way.</t>
  </si>
  <si>
    <t>Activation: When you are targeted by an Attack action, if you have an empty hand you may spend 1 Void point to immediately make an Unarmed (Air) check targeting another character at range 0-1 other than the attacker.  The TN is equal to the new target's Vigilance.  Effects: If you succeed, you cease being the target of the Attack action, and your target becomes the target of that action instead.  New Opportunities: O: If you succeed, move 1 range band away from the attacker.  O O: If you succeed, the new target also suffers physical damage equal to your ranks in Skulduggery. O O: If you succeed, both the attacker and the new target suffer the Prone condition.</t>
  </si>
  <si>
    <t>Qamarist Shield Bearer</t>
  </si>
  <si>
    <t>"Command","Fitness","Melee","Unarmed","Meditation","Tactics","Theology"</t>
  </si>
  <si>
    <t>"Traveling Clothes","Lacquered Armor"</t>
  </si>
  <si>
    <t>"Yari","Naginata","Qamarist Heavy Shield"</t>
  </si>
  <si>
    <t>"Bushi","Sage"</t>
  </si>
  <si>
    <t>"Divination","Wanderer's Resolve",</t>
  </si>
  <si>
    <t>"Goading Taunt","Iron Shield Style","Deflective Defense","Iron in the Mountains Style",</t>
  </si>
  <si>
    <t>"Crescent Moon Style","Courtier's Resolve"</t>
  </si>
  <si>
    <t>Activation: When you make an Attack action check using an axe or polearm, you may spend O in the following way: O: Treat the deadliness of your weapon as increased by the number of range bands you have traveled this round, and if you threw it, add the number of range bands it has traveled this round.</t>
  </si>
  <si>
    <t>Activation: As an Attack and Movement action using your unarmed punch or kick profile, you may make a TN 3 Unarmed (Fire) check to launch yourself at a target at range 2-3.  Effects: You move to range 0 of your target and suffer the Prone condition.  Reduce the TN of your target's next Attack action check targeting you by 1.  If you succeed, your target suffers damage equal to the base damage of your unarmed punch or kick profile plus your ranks in Fitness and must make a TN 3 Fitness check (Water 2, Air 5) or suffer the Prone condition.  New Opportunities: O: If you succeed, your target receives strife equal to your bonus successes.  O O: You do not suffer the Prone condition.</t>
  </si>
  <si>
    <t>Fire/Water</t>
  </si>
  <si>
    <t>Activation: When you perform a Maneuver action during your turn, you may spend O in the following way: Fire or Water O O: After you move, you may perform a Strike action using a readied Melee weapon or Unarmed profile targeting one character.  The target must be in range of the readied weapon or unarmed profile and the TN for the Strike action is equal to your target's Vigilance.  You can only target a character you moved toward this way.</t>
  </si>
  <si>
    <t>Activation: As an Attack and Support action using a readied blunt weapon or polearm, you may make a TN 3 Fitness (Earth) check targeting one character at range 0-1.   Effects: If you succeed, your target suffers physical damage equal to 5 plus your bonus successes with deadliness 2.  New Opportunities: O O+: Your target must resist with a TN 4 Fitness check (Air 2, Water 5) or be pushed 1 range band away from you per O O spent this way.</t>
  </si>
  <si>
    <t>Activation: When you make a Melee check with a blunt weapon or polearm, you may spend O in the following way: O+: Choose one character in range of your weapon other than your target with Vigilance equal to or lower than O spent this way.  That character suffers physical damage equal to your weapon's base damage.  You may activate this O multiple times, choosing a different character each time.</t>
  </si>
  <si>
    <t>Activation: When you make an Attack action check with a blunt weapon, you may spend O in the following way: Fire O O+: One character at range 0-1 of your target per O O spent this way receives 1 fatigue, or 3 fatigue if they are suffering the Dazed condition.</t>
  </si>
  <si>
    <t>Activation: When you perform an Attack action check using a sword or axe, if you have another readied weapon of the same category, you may spend O in the following way: O O: If your target suffers a critical strike as a result of this check, increase its severity by the deadliness of your other weapon.</t>
  </si>
  <si>
    <t>Activation: As an Attack and Movement action targeting a character with silhouette 2 or lower using your unarmed punch profile, you may make an Unarmed (Water) check targeting one character at range 0.  The TN of this check is equal to your target's Vigilance.  Effects: If you succeed, you hurl your target 1 range band for every 2 bonus successes.  Your target suffers the effects of falling the distance they were moved (Core p269).  New Opportunities: O: Choose one character within a number of range bands equal to the distance you threw the target, instead of hurling your original target into the ground, you hurl the target at that character who must resist with a TN 4 Fitness check (Earth 3, Fire 6) or suffer the same amount of damage the original target suffers from falling, and the Prone condition.  O+: Reduce the physical damage your target suffers from falling this way by 2 per O spent this way.</t>
  </si>
  <si>
    <t>Activation: As an Attack and Movement action using a readied ranged weapon, you may make a Ranged (Void) check targeting one character within your weapon's range to whom you do not have direct line of sight.  The TN of the check is equal to the target's Vigilance.  Effect: If you succeed, your target suffers physical damage equal to your weapon's base damage and receives strife equal to your bonus successes.</t>
  </si>
  <si>
    <t>Activation: Once per scene, as an Attack and Movement action using a readied ranged weapon, you may make a Ranged (Void) check targeting one character within your weapon's range.  The TN of this check is equal to your target's Vigilance.  Effects: If you succeed, at the start of your target's next turn, they suffer a critical strike with severity equal to your weapon's deadliness.  New Opportunities: O+: You may delay this effect for one additional round per O spent this way.  For each round you delay this way, you increase the deadliness of the critical strike by 2.</t>
  </si>
  <si>
    <t>Activation: When you perform a Ranged check you may spend O in the following way: Earth or Fire O O: Your target treats all terrain as having the Dangerous quality.  This effect persists until the end of your next turn.  Air or Water O O: Your target treats all terrain as having the Entangling quality.  This effect persists until the end of your next turn.</t>
  </si>
  <si>
    <t>Air/Water</t>
  </si>
  <si>
    <t>Activation: When you perform a Maneuver action during your turn, you may spend O in the following way: Air or Water O O: After you move, you may perform a Strike action using a readied Ranged weapon targeting one character in range, treating the TN as equal to your target's vigilance.  You can only target a character you moved away from this way.</t>
  </si>
  <si>
    <t>Activation: When you perform a Ranged check you may spend O in the following way: Air or Void O O: If you did not succeed, choose another target at range 0-2 of your target with Vigilanc lower than or equal to your target's. The new target suffers physical damage equal to your weapon's base damage.</t>
  </si>
  <si>
    <t>Air/Void</t>
  </si>
  <si>
    <t>Peasant/Other Backgrounds as Ronin options</t>
  </si>
  <si>
    <t>Activation: Once per scene, as a Support action, you may make a TN 2 Command (Earth) check targeting one Compromised or Incapacitated character.  Effects: If you succeed and your target is Compromised, they remove strife until their strife is equal to their composure minus 1.  If you succeed and your target is Incapacitated, they remove fatigue until their fatigue is equal to their endurance -1.  New Opportunities: Earth O O: You may use this technique an additional time this scene.  Earth O O O: This technique instead targets any number of Compromised and Incapacitated characters of your choice in the scene.</t>
  </si>
  <si>
    <t>Activation: When you make a check to resist an effect, you may spend O in the following way: Earth O+: One character per O spent this way may immediately switch to a stance of their choice.</t>
  </si>
  <si>
    <t>These can be put in as Ronin families</t>
  </si>
  <si>
    <t>Qamarist Alchemist</t>
  </si>
  <si>
    <t>Ivory Kingdom Sage</t>
  </si>
  <si>
    <t>advantages</t>
  </si>
  <si>
    <t>disadvantages</t>
  </si>
  <si>
    <t>skill1</t>
  </si>
  <si>
    <t>skill2</t>
  </si>
  <si>
    <t>demeanor</t>
  </si>
  <si>
    <t>glory</t>
  </si>
  <si>
    <t>wealth</t>
  </si>
  <si>
    <t>"Courtesy","Culture","Ranged","Medicine","Meditation","Theology"</t>
  </si>
  <si>
    <t>"Balancing Salve","Cleansing Rite","Illuminate the Way","Truth Burns Through Lies"</t>
  </si>
  <si>
    <t>"Weight of Duty","Wanderer's Resolve"</t>
  </si>
  <si>
    <t>"Fortitude's Draught","Boar's Wrath Style"</t>
  </si>
  <si>
    <t>"Breath of the Wind Style","Look Out!"</t>
  </si>
  <si>
    <t>"Restorative Transmutation","Pillar of Calm"</t>
  </si>
  <si>
    <t>"Mentor's Guidance","Void Embrace Style"</t>
  </si>
  <si>
    <t xml:space="preserve">gaijin </t>
  </si>
  <si>
    <t>New Titles</t>
  </si>
  <si>
    <t>Have NPC Builder put in the built in starting techniques as standard instead of having to choose these</t>
  </si>
  <si>
    <t>Update Summon Celestial Implement and Counter Summon or whatever that is called to be Mantras instead of Rituals</t>
  </si>
  <si>
    <t>"Composition","Command","Courtesy","Melee","Unarmed","Meditation","Theology"</t>
  </si>
  <si>
    <t>"Talwar"</t>
  </si>
  <si>
    <t>"Sage","Bushi"</t>
  </si>
  <si>
    <t>"Kata","Kiho","Rituals"</t>
  </si>
  <si>
    <t>"Threshold Barrier"</t>
  </si>
  <si>
    <t>"Cleansing Spirit","Earth Needs No Eyes", "Earthen Fist"</t>
  </si>
  <si>
    <t>"Landslide Strike","Bellow of Resolve"</t>
  </si>
  <si>
    <t>"Rider's Haste","Lord Hida's Grip"</t>
  </si>
  <si>
    <t>"Thunderous Hooves Style","Cleansing of Coral and Gold"</t>
  </si>
  <si>
    <t>"Striking as Void","Mentor's Guidance"</t>
  </si>
  <si>
    <t>"Touch the Void Dragon","Buoyant Arrival"</t>
  </si>
  <si>
    <t>Ivory Kingdom Dancing Blades Tradition</t>
  </si>
  <si>
    <t>"Command","Culture","Melee","Ranged","Medicine","Performance","Seafaring"</t>
  </si>
  <si>
    <t>"Hawk's Precision","Warrior's Resolve","Stirring the Embers","Honest Assessment"</t>
  </si>
  <si>
    <t>Creative Execution: When making a check to perform a ritual, you may receive fatigue up to your school rank to add that many kept dice to O results.</t>
  </si>
  <si>
    <t>Gift of Inner Power: You can infuse other characters with your inner energy.  After you perform a check to activate one of your kiho, you can receive fatigue up to your school rank and choose another character at range 0-1.  If you do, that character gains the enhancement effect of your kiho in your stead (you may still resolve the burst effect, if able).  This effect persists a number of rounds equal to the amount of fatigue you received this way plus your ranks in Meditation.  Only one character may benefit from your kiho at a time.</t>
  </si>
  <si>
    <t>Flurry of Steel: Once per scene when performing an Attack action, you may choose a number of additional enemies up to your school rank in range of your weapon as targets of that Attack action.</t>
  </si>
  <si>
    <t>"Eyes Up!","Rider's Haste"</t>
  </si>
  <si>
    <t>"Rushing Ox Style","Summon Celestial Implement",</t>
  </si>
  <si>
    <t>"Daring Swing","Bravado"</t>
  </si>
  <si>
    <t>"Swirling Tempest Style","Roar of Encouragement"</t>
  </si>
  <si>
    <t>"Sear the Wound","Immovable Hand of Peace"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</si>
</sst>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0" fillId="2" borderId="0" xfId="0" applyFill="1" applyAlignment="1"/>
    <xf numFmtId="49" fontId="0" fillId="0" borderId="0" xfId="0" applyNumberFormat="1"/>
    <xf numFmtId="49" fontId="0" fillId="2" borderId="0" xfId="0" applyNumberFormat="1" applyFill="1"/>
    <xf numFmtId="0" fontId="0" fillId="0" borderId="0" xfId="0" applyAlignment="1">
      <alignment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
  <sheetViews>
    <sheetView workbookViewId="0">
      <selection activeCell="E18" sqref="E18"/>
    </sheetView>
  </sheetViews>
  <sheetFormatPr defaultRowHeight="15" x14ac:dyDescent="0.25"/>
  <cols>
    <col min="1" max="1" width="27" bestFit="1" customWidth="1"/>
    <col min="2" max="2" width="9.5703125" bestFit="1" customWidth="1"/>
    <col min="3" max="3" width="14.85546875" bestFit="1" customWidth="1"/>
    <col min="4" max="4" width="15.28515625" bestFit="1" customWidth="1"/>
    <col min="5" max="5" width="6.140625" bestFit="1" customWidth="1"/>
    <col min="6" max="6" width="4.140625" bestFit="1" customWidth="1"/>
    <col min="7" max="7" width="5" bestFit="1" customWidth="1"/>
    <col min="8" max="8" width="7" bestFit="1" customWidth="1"/>
    <col min="9" max="9" width="5.7109375" bestFit="1" customWidth="1"/>
    <col min="10" max="10" width="6.85546875" bestFit="1" customWidth="1"/>
    <col min="11" max="11" width="6" bestFit="1" customWidth="1"/>
    <col min="12" max="12" width="6.85546875" bestFit="1" customWidth="1"/>
    <col min="13" max="13" width="11" bestFit="1" customWidth="1"/>
    <col min="14" max="14" width="11.42578125" bestFit="1" customWidth="1"/>
    <col min="15" max="15" width="6.28515625" bestFit="1" customWidth="1"/>
    <col min="16" max="16" width="9.42578125" bestFit="1" customWidth="1"/>
    <col min="17" max="17" width="10.7109375" bestFit="1" customWidth="1"/>
    <col min="18" max="18" width="11.140625" bestFit="1" customWidth="1"/>
    <col min="19" max="20" width="11.42578125" bestFit="1" customWidth="1"/>
    <col min="21" max="21" width="10.140625" bestFit="1" customWidth="1"/>
    <col min="22" max="22" width="9.85546875" bestFit="1" customWidth="1"/>
    <col min="23" max="23" width="10.7109375" bestFit="1" customWidth="1"/>
    <col min="24" max="24" width="11.5703125" bestFit="1" customWidth="1"/>
    <col min="25" max="25" width="14.28515625" bestFit="1" customWidth="1"/>
    <col min="26" max="26" width="8.7109375" bestFit="1" customWidth="1"/>
    <col min="27" max="27" width="8.7109375" style="3" customWidth="1"/>
    <col min="28" max="30" width="8.7109375" customWidth="1"/>
    <col min="31" max="31" width="6.85546875" bestFit="1" customWidth="1"/>
    <col min="32" max="34" width="6.85546875" customWidth="1"/>
    <col min="35" max="35" width="8.7109375" bestFit="1" customWidth="1"/>
    <col min="36" max="36" width="7.42578125" bestFit="1" customWidth="1"/>
  </cols>
  <sheetData>
    <row r="1" spans="1:36" s="1" customFormat="1" x14ac:dyDescent="0.25">
      <c r="A1" s="1" t="s">
        <v>161</v>
      </c>
      <c r="B1" s="1" t="s">
        <v>160</v>
      </c>
      <c r="C1" s="1" t="s">
        <v>159</v>
      </c>
      <c r="D1" s="1" t="s">
        <v>158</v>
      </c>
      <c r="E1" s="1" t="s">
        <v>157</v>
      </c>
      <c r="F1" s="1" t="s">
        <v>156</v>
      </c>
      <c r="G1" s="1" t="s">
        <v>155</v>
      </c>
      <c r="H1" s="1" t="s">
        <v>154</v>
      </c>
      <c r="I1" s="1" t="s">
        <v>153</v>
      </c>
      <c r="J1" s="1" t="s">
        <v>152</v>
      </c>
      <c r="K1" s="1" t="s">
        <v>151</v>
      </c>
      <c r="L1" s="1" t="s">
        <v>150</v>
      </c>
      <c r="M1" s="1" t="s">
        <v>149</v>
      </c>
      <c r="N1" s="1" t="s">
        <v>148</v>
      </c>
      <c r="O1" s="1" t="s">
        <v>147</v>
      </c>
      <c r="P1" s="1" t="s">
        <v>146</v>
      </c>
      <c r="Q1" s="1" t="s">
        <v>145</v>
      </c>
      <c r="R1" s="1" t="s">
        <v>144</v>
      </c>
      <c r="S1" s="1" t="s">
        <v>143</v>
      </c>
      <c r="T1" s="1" t="s">
        <v>142</v>
      </c>
      <c r="U1" s="1" t="s">
        <v>141</v>
      </c>
      <c r="V1" s="1" t="s">
        <v>140</v>
      </c>
      <c r="W1" s="1" t="s">
        <v>139</v>
      </c>
      <c r="X1" s="1" t="s">
        <v>138</v>
      </c>
      <c r="Y1" s="1" t="s">
        <v>137</v>
      </c>
      <c r="Z1" s="1" t="s">
        <v>136</v>
      </c>
      <c r="AA1" s="4" t="s">
        <v>135</v>
      </c>
      <c r="AB1" s="1" t="s">
        <v>134</v>
      </c>
      <c r="AC1" s="1" t="s">
        <v>133</v>
      </c>
      <c r="AD1" s="1" t="s">
        <v>129</v>
      </c>
      <c r="AE1" s="1" t="s">
        <v>132</v>
      </c>
      <c r="AF1" s="1" t="s">
        <v>131</v>
      </c>
      <c r="AG1" s="1" t="s">
        <v>130</v>
      </c>
      <c r="AH1" s="1" t="s">
        <v>129</v>
      </c>
      <c r="AI1" s="1" t="s">
        <v>128</v>
      </c>
      <c r="AJ1" s="1" t="s">
        <v>127</v>
      </c>
    </row>
    <row r="2" spans="1:36" x14ac:dyDescent="0.25">
      <c r="A2" t="s">
        <v>126</v>
      </c>
      <c r="B2" t="s">
        <v>125</v>
      </c>
      <c r="C2">
        <v>3</v>
      </c>
      <c r="D2">
        <v>1</v>
      </c>
      <c r="E2">
        <v>2</v>
      </c>
      <c r="F2">
        <v>1</v>
      </c>
      <c r="G2">
        <v>3</v>
      </c>
      <c r="H2">
        <v>2</v>
      </c>
      <c r="I2">
        <v>1</v>
      </c>
      <c r="J2">
        <v>0</v>
      </c>
      <c r="K2">
        <v>3</v>
      </c>
      <c r="L2">
        <v>0</v>
      </c>
      <c r="M2">
        <v>10</v>
      </c>
      <c r="N2">
        <v>8</v>
      </c>
      <c r="O2">
        <v>4</v>
      </c>
      <c r="P2">
        <v>2</v>
      </c>
      <c r="Q2" t="s">
        <v>124</v>
      </c>
      <c r="R2">
        <v>0</v>
      </c>
      <c r="S2">
        <v>3</v>
      </c>
      <c r="T2">
        <v>0</v>
      </c>
      <c r="U2">
        <v>1</v>
      </c>
      <c r="V2">
        <v>2</v>
      </c>
      <c r="W2" t="s">
        <v>123</v>
      </c>
      <c r="X2" t="s">
        <v>122</v>
      </c>
      <c r="Y2" t="s">
        <v>121</v>
      </c>
      <c r="Z2" t="s">
        <v>120</v>
      </c>
      <c r="AA2" s="3" t="s">
        <v>119</v>
      </c>
      <c r="AB2" s="3" t="s">
        <v>118</v>
      </c>
      <c r="AC2" s="3" t="s">
        <v>117</v>
      </c>
      <c r="AD2" s="3"/>
      <c r="AE2" t="s">
        <v>116</v>
      </c>
      <c r="AF2">
        <v>1</v>
      </c>
      <c r="AG2">
        <v>0</v>
      </c>
      <c r="AI2" t="s">
        <v>115</v>
      </c>
      <c r="AJ2" t="s">
        <v>114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
  <sheetViews>
    <sheetView zoomScale="70" zoomScaleNormal="70" workbookViewId="0">
      <selection activeCell="E18" sqref="E18"/>
    </sheetView>
  </sheetViews>
  <sheetFormatPr defaultRowHeight="15" x14ac:dyDescent="0.25"/>
  <cols>
    <col min="4" max="4" width="15.85546875" bestFit="1" customWidth="1"/>
    <col min="6" max="6" width="21.5703125" bestFit="1" customWidth="1"/>
    <col min="24" max="24" width="20.7109375" bestFit="1" customWidth="1"/>
    <col min="25" max="25" width="47.5703125" bestFit="1" customWidth="1"/>
    <col min="26" max="26" width="61.7109375" bestFit="1" customWidth="1"/>
    <col min="27" max="27" width="26.140625" bestFit="1" customWidth="1"/>
    <col min="28" max="28" width="26.140625" customWidth="1"/>
    <col min="33" max="33" width="21.42578125" bestFit="1" customWidth="1"/>
    <col min="34" max="34" width="16.42578125" bestFit="1" customWidth="1"/>
    <col min="38" max="38" width="85.28515625" customWidth="1"/>
  </cols>
  <sheetData>
    <row r="1" spans="1:39" x14ac:dyDescent="0.25">
      <c r="A1" t="s">
        <v>163</v>
      </c>
      <c r="B1" t="str">
        <f>CONCATENATE('enemy data entry'!A1,$A$1,'enemy data entry'!A2,$A$1)</f>
        <v>title:"Nezumi, feral"</v>
      </c>
      <c r="D1" t="str">
        <f>CONCATENATE('enemy data entry'!C1,'enemy data entry'!C2)</f>
        <v>conflictcombat:3</v>
      </c>
      <c r="E1" t="str">
        <f>CONCATENATE('enemy data entry'!D1,'enemy data entry'!D2)</f>
        <v>conflictintrigue:1</v>
      </c>
      <c r="F1" t="str">
        <f>CONCATENATE('enemy data entry'!E1,'enemy data entry'!E2)</f>
        <v>Earth:2</v>
      </c>
      <c r="G1" t="str">
        <f>CONCATENATE('enemy data entry'!F1,'enemy data entry'!F2)</f>
        <v>Air:1</v>
      </c>
      <c r="H1" t="str">
        <f>CONCATENATE('enemy data entry'!G1,'enemy data entry'!G2)</f>
        <v>Fire:3</v>
      </c>
      <c r="I1" t="str">
        <f>CONCATENATE('enemy data entry'!H1,'enemy data entry'!H2)</f>
        <v>Water:2</v>
      </c>
      <c r="J1" t="str">
        <f>CONCATENATE('enemy data entry'!I1,'enemy data entry'!I2)</f>
        <v>Void:1</v>
      </c>
      <c r="K1" t="str">
        <f>CONCATENATE('enemy data entry'!J1,'enemy data entry'!J2)</f>
        <v>honor:0</v>
      </c>
      <c r="L1" t="str">
        <f>CONCATENATE('enemy data entry'!K1,'enemy data entry'!K2)</f>
        <v>glory:3</v>
      </c>
      <c r="M1" t="str">
        <f>CONCATENATE('enemy data entry'!L1,'enemy data entry'!L2)</f>
        <v>status:0</v>
      </c>
      <c r="N1" t="str">
        <f>CONCATENATE('enemy data entry'!M1,'enemy data entry'!M2)</f>
        <v>endurance:10</v>
      </c>
      <c r="O1" t="str">
        <f>CONCATENATE('enemy data entry'!N1,'enemy data entry'!N2)</f>
        <v>composure:8</v>
      </c>
      <c r="P1" t="str">
        <f>CONCATENATE('enemy data entry'!O1,'enemy data entry'!O2)</f>
        <v>focus:4</v>
      </c>
      <c r="Q1" t="str">
        <f>CONCATENATE('enemy data entry'!P1,'enemy data entry'!P2)</f>
        <v>vigilance:2</v>
      </c>
      <c r="R1" t="str">
        <f>CONCATENATE('enemy data entry'!Q1,$A$1,'enemy data entry'!Q2,$A$1)</f>
        <v>equiptype:"natural"</v>
      </c>
      <c r="S1" t="str">
        <f>CONCATENATE('enemy data entry'!R1,'enemy data entry'!R2)</f>
        <v>artisanskill:0</v>
      </c>
      <c r="T1" t="str">
        <f>CONCATENATE('enemy data entry'!S1,'enemy data entry'!S2)</f>
        <v>martialskill:3</v>
      </c>
      <c r="U1" t="str">
        <f>CONCATENATE('enemy data entry'!T1,'enemy data entry'!T2)</f>
        <v>scholarskill:0</v>
      </c>
      <c r="V1" t="str">
        <f>CONCATENATE('enemy data entry'!U1,'enemy data entry'!U2)</f>
        <v>socialskill:1</v>
      </c>
      <c r="W1" t="str">
        <f>CONCATENATE('enemy data entry'!V1,'enemy data entry'!V2)</f>
        <v>tradeskill:2</v>
      </c>
      <c r="X1" t="str">
        <f>CONCATENATE('enemy data entry'!W1,"[",$A$1,'enemy data entry'!W2,$A$1)</f>
        <v>demeanor:["Feral"</v>
      </c>
      <c r="Y1" t="str">
        <f>CONCATENATE('enemy data entry'!X1,"[",$A$1,'enemy data entry'!X2,$A$1,"]")</f>
        <v>advantages:["Instinctive Behavior (Fire) [Martial; Physical]"]</v>
      </c>
      <c r="Z1" t="str">
        <f>CONCATENATE('enemy data entry'!Y1,"[",$A$1,'enemy data entry'!Y2,$A$1)</f>
        <v>disadvantages:["Always Hungry (Earth) [Martial; Mental]"</v>
      </c>
      <c r="AA1" t="str">
        <f>CONCATENATE('enemy data entry'!Z1,"[",$A$1,'enemy data entry'!Z2,$A$1,"]")</f>
        <v>weapon:["Nezumi Claws and Teeth"]</v>
      </c>
      <c r="AB1" t="s">
        <v>161</v>
      </c>
      <c r="AC1" t="str">
        <f>CONCATENATE('enemy data entry'!AA1,$A$1,'enemy data entry'!AA2,$A$1)</f>
        <v>range:"0"</v>
      </c>
      <c r="AD1" t="str">
        <f>CONCATENATE('enemy data entry'!AB1,'enemy data entry'!AB2)</f>
        <v>damage:2</v>
      </c>
      <c r="AE1" t="str">
        <f>CONCATENATE('enemy data entry'!AC1,'enemy data entry'!AC2)</f>
        <v>deadliness:3</v>
      </c>
      <c r="AF1" t="str">
        <f>CONCATENATE('enemy data entry'!AD1,$A$1,'enemy data entry'!AD2,$A$1)</f>
        <v>qualities:""</v>
      </c>
      <c r="AG1" t="str">
        <f>CONCATENATE('enemy data entry'!AE1,"[",$A$1,'enemy data entry'!AE2,$A$1,"]")</f>
        <v>armor:["Fur"]</v>
      </c>
      <c r="AH1" t="s">
        <v>161</v>
      </c>
      <c r="AI1" t="str">
        <f>CONCATENATE('enemy data entry'!AF1,'enemy data entry'!AF2)</f>
        <v>phys:1</v>
      </c>
      <c r="AJ1" t="str">
        <f>CONCATENATE('enemy data entry'!AG1,'enemy data entry'!AG2)</f>
        <v>sup:0</v>
      </c>
      <c r="AK1" t="str">
        <f>CONCATENATE('enemy data entry'!AH1,$A$1,'enemy data entry'!AH2,$A$1)</f>
        <v>qualities:""</v>
      </c>
      <c r="AL1" t="str">
        <f>CONCATENATE('enemy data entry'!AI1,"[",$A$1,'enemy data entry'!AI2,$A$1,"]",)</f>
        <v>abilities:["Ferocious defender: A feral nezumi can never gain the Afflicted condition or the Shadowlands Taint disadvantage.  When it is the target of an Attack action check, it may receive 1 strife to remove O from the attacker's check value."]</v>
      </c>
      <c r="AM1" t="str">
        <f>CONCATENATE('enemy data entry'!AJ1,$A$1,'enemy data entry'!AJ2,$A$1)</f>
        <v>source:"Shadowlands p48"</v>
      </c>
    </row>
    <row r="2" spans="1:39" x14ac:dyDescent="0.25">
      <c r="A2" t="s">
        <v>162</v>
      </c>
      <c r="B2" t="str">
        <f>CONCATENATE("{",CHAR(10),B1,$A$2,CHAR(10))</f>
        <v xml:space="preserve">{
title:"Nezumi, feral",
</v>
      </c>
      <c r="C2" t="str">
        <f>CONCATENATE('enemy data entry'!B1,'Sheet2 (2)'!A1,'enemy data entry'!B2,'Sheet2 (2)'!A1,'Sheet2 (2)'!A2,CHAR(10))</f>
        <v xml:space="preserve">type:"Creatures",
</v>
      </c>
      <c r="D2" t="str">
        <f>CONCATENATE(D1,$A$2,CHAR(10))</f>
        <v xml:space="preserve">conflictcombat:3,
</v>
      </c>
      <c r="E2" t="str">
        <f>CONCATENATE(E1,$A$2,CHAR(10))</f>
        <v xml:space="preserve">conflictintrigue:1,
</v>
      </c>
      <c r="F2" t="str">
        <f>CONCATENATE("ring:{type:'set'",$A$2,F1,$A$2)</f>
        <v>ring:{type:'set',Earth:2,</v>
      </c>
      <c r="G2" t="str">
        <f>CONCATENATE(G1,$A$2)</f>
        <v>Air:1,</v>
      </c>
      <c r="H2" t="str">
        <f>CONCATENATE(H1,$A$2)</f>
        <v>Fire:3,</v>
      </c>
      <c r="I2" t="str">
        <f>CONCATENATE(I1,$A$2)</f>
        <v>Water:2,</v>
      </c>
      <c r="J2" t="str">
        <f>CONCATENATE(J1,$A$2,"}",$A$2,CHAR(10))</f>
        <v xml:space="preserve">Void:1,},
</v>
      </c>
      <c r="K2" t="str">
        <f>CONCATENATE(K1,$A$2)</f>
        <v>honor:0,</v>
      </c>
      <c r="L2" t="str">
        <f>CONCATENATE(L1,$A$2)</f>
        <v>glory:3,</v>
      </c>
      <c r="M2" t="str">
        <f>CONCATENATE(M1,$A$2,CHAR(10))</f>
        <v xml:space="preserve">status:0,
</v>
      </c>
      <c r="N2" t="str">
        <f>CONCATENATE(N1,$A$2)</f>
        <v>endurance:10,</v>
      </c>
      <c r="O2" t="str">
        <f>CONCATENATE(O1,$A$2)</f>
        <v>composure:8,</v>
      </c>
      <c r="P2" t="str">
        <f>CONCATENATE(P1,$A$2)</f>
        <v>focus:4,</v>
      </c>
      <c r="Q2" t="str">
        <f>CONCATENATE(Q1,$A$2,CHAR(10))</f>
        <v xml:space="preserve">vigilance:2,
</v>
      </c>
      <c r="R2" t="str">
        <f>CONCATENATE(R1,$A$2,CHAR(10))</f>
        <v xml:space="preserve">equiptype:"natural",
</v>
      </c>
      <c r="S2" t="str">
        <f>CONCATENATE("skills:{",S1,$A$2)</f>
        <v>skills:{artisanskill:0,</v>
      </c>
      <c r="T2" t="str">
        <f>CONCATENATE(T1,$A$2)</f>
        <v>martialskill:3,</v>
      </c>
      <c r="U2" t="str">
        <f>CONCATENATE(U1,$A$2)</f>
        <v>scholarskill:0,</v>
      </c>
      <c r="V2" t="str">
        <f>CONCATENATE(V1,$A$2)</f>
        <v>socialskill:1,</v>
      </c>
      <c r="W2" t="str">
        <f>CONCATENATE(W1,$A$2,"}",$A$2,CHAR(10))</f>
        <v xml:space="preserve">tradeskill:2,},
</v>
      </c>
      <c r="X2" t="str">
        <f>CONCATENATE(X1,"]",$A$2,CHAR(10))</f>
        <v xml:space="preserve">demeanor:["Feral"],
</v>
      </c>
      <c r="Y2" t="str">
        <f>CONCATENATE(Y1,$A$2,CHAR(10))</f>
        <v xml:space="preserve">advantages:["Instinctive Behavior (Fire) [Martial; Physical]"],
</v>
      </c>
      <c r="Z2" t="str">
        <f>CONCATENATE(Z1,"]",$A$2,CHAR(10))</f>
        <v xml:space="preserve">disadvantages:["Always Hungry (Earth) [Martial; Mental]"],
</v>
      </c>
      <c r="AA2" t="str">
        <f>CONCATENATE(AA1,$A$2)</f>
        <v>weapon:["Nezumi Claws and Teeth"],</v>
      </c>
      <c r="AB2" t="str">
        <f>CONCATENATE(AB1,A1,'enemy data entry'!Z2,A1,$A$2)</f>
        <v>title:"Nezumi Claws and Teeth",</v>
      </c>
      <c r="AC2" t="str">
        <f>CONCATENATE(AC1,$A$2)</f>
        <v>range:"0",</v>
      </c>
      <c r="AD2" t="str">
        <f>CONCATENATE(AD1,$A$2)</f>
        <v>damage:2,</v>
      </c>
      <c r="AE2" t="str">
        <f>CONCATENATE(AE1,$A$2)</f>
        <v>deadliness:3,</v>
      </c>
      <c r="AF2" t="str">
        <f>CONCATENATE(AF1,$A$2)</f>
        <v>qualities:"",</v>
      </c>
      <c r="AG2" t="str">
        <f>CONCATENATE(AG1,$A$2,CHAR(10))</f>
        <v xml:space="preserve">armor:["Fur"],
</v>
      </c>
      <c r="AH2" t="str">
        <f>CONCATENATE(AH1,'Sheet2 (2)'!A1,'enemy data entry'!AE2,'Sheet2 (2)'!A1,A2)</f>
        <v>title:"Fur",</v>
      </c>
      <c r="AI2" t="str">
        <f>CONCATENATE(AI1,$A$2)</f>
        <v>phys:1,</v>
      </c>
      <c r="AJ2" t="str">
        <f>CONCATENATE(AJ1,$A$2)</f>
        <v>sup:0,</v>
      </c>
      <c r="AK2" t="str">
        <f>CONCATENATE(AK1,$A$2)</f>
        <v>qualities:"",</v>
      </c>
      <c r="AL2" t="str">
        <f>CONCATENATE(AL1,$A$2,CHAR(10))</f>
        <v xml:space="preserve">abilities:["Ferocious defender: A feral nezumi can never gain the Afflicted condition or the Shadowlands Taint disadvantage.  When it is the target of an Attack action check, it may receive 1 strife to remove O from the attacker's check value."],
</v>
      </c>
      <c r="AM2" t="str">
        <f>CONCATENATE(AM1,$A$2,CHAR(10),"}",$A$2)</f>
        <v>source:"Shadowlands p48",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
    </sheetView>
  </sheetViews>
  <sheetFormatPr defaultRowHeight="15" x14ac:dyDescent="0.25"/>
  <cols>
    <col min="1" max="1" width="118.28515625" customWidth="1"/>
  </cols>
  <sheetData>
    <row r="1" spans="1:1" ht="39.75" customHeight="1" x14ac:dyDescent="0.25">
      <c r="A1" s="5" t="str">
        <f>CONCATENATE('Sheet2 (2)'!B2,'Sheet2 (2)'!C2,'Sheet2 (2)'!D2,'Sheet2 (2)'!E2,'Sheet2 (2)'!F2,'Sheet2 (2)'!G2,'Sheet2 (2)'!H2,'Sheet2 (2)'!I2,'Sheet2 (2)'!J2,'Sheet2 (2)'!K2,'Sheet2 (2)'!L2,'Sheet2 (2)'!M2,'Sheet2 (2)'!N2,'Sheet2 (2)'!O2,'Sheet2 (2)'!P2,'Sheet2 (2)'!Q2,'Sheet2 (2)'!R2,'Sheet2 (2)'!S2,'Sheet2 (2)'!T2,'Sheet2 (2)'!U2,'Sheet2 (2)'!V2,'Sheet2 (2)'!W2,'Sheet2 (2)'!X2,'Sheet2 (2)'!Y2,'Sheet2 (2)'!Z2,'Sheet2 (2)'!AA2,'Sheet2 (2)'!AG2,'Sheet2 (2)'!AL2,'Sheet2 (2)'!AM2)</f>
        <v>{
title:"Nezumi, feral",
type:"Creatures",
conflictcombat:3,
conflictintrigue:1,
ring:{type:'set',Earth:2,Air:1,Fire:3,Water:2,Void:1,},
honor:0,glory:3,status:0,
endurance:10,composure:8,focus:4,vigilance:2,
equiptype:"natural",
skills:{artisanskill:0,martialskill:3,scholarskill:0,socialskill:1,tradeskill:2,},
demeanor:["Feral"],
advantages:["Instinctive Behavior (Fire) [Martial; Physical]"],
disadvantages:["Always Hungry (Earth) [Martial; Mental]"],
weapon:["Nezumi Claws and Teeth"],armor:["Fur"],
abilities:["Ferocious defender: A feral nezumi can never gain the Afflicted condition or the Shadowlands Taint disadvantage.  When it is the target of an Attack action check, it may receive 1 strife to remove O from the attacker's check value."],
source:"Shadowlands p48",
},</v>
      </c>
    </row>
    <row r="2" spans="1:1" x14ac:dyDescent="0.25">
      <c r="A2" t="str">
        <f>CONCATENATE("{",'Sheet2 (2)'!AB2,'Sheet2 (2)'!AC2,'Sheet2 (2)'!AD2,'Sheet2 (2)'!AE2,'Sheet2 (2)'!AF2,"type:",'Sheet2 (2)'!A1,'enemy data entry'!Q2,'Sheet2 (2)'!A1,"}",'Sheet2 (2)'!A2)</f>
        <v>{title:"Nezumi Claws and Teeth",range:"0",damage:2,deadliness:3,qualities:"",type:"natural"},</v>
      </c>
    </row>
    <row r="3" spans="1:1" x14ac:dyDescent="0.25">
      <c r="A3" t="str">
        <f>CONCATENATE("{",'Sheet2 (2)'!AH2,'Sheet2 (2)'!AI2,'Sheet2 (2)'!AJ2,'Sheet2 (2)'!AK2,,"type:",'Sheet2 (2)'!A1,'enemy data entry'!Q2,'Sheet2 (2)'!A1,"}",'Sheet2 (2)'!A2)</f>
        <v>{title:"Fur",phys:1,sup:0,qualities:"",type:"natural"},</v>
      </c>
    </row>
    <row r="5" spans="1:1" ht="270" x14ac:dyDescent="0.25">
      <c r="A5" s="5" t="s">
        <v>164</v>
      </c>
    </row>
    <row r="6" spans="1:1" x14ac:dyDescent="0.25">
      <c r="A6"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topLeftCell="A19" workbookViewId="0">
      <selection activeCell="D12" sqref="D12"/>
    </sheetView>
  </sheetViews>
  <sheetFormatPr defaultRowHeight="15" x14ac:dyDescent="0.25"/>
  <cols>
    <col min="1" max="1" width="28.7109375" customWidth="1"/>
    <col min="2" max="2" width="5" bestFit="1" customWidth="1"/>
    <col min="3" max="3" width="4.85546875" bestFit="1" customWidth="1"/>
    <col min="4" max="4" width="9.7109375" bestFit="1" customWidth="1"/>
    <col min="5" max="5" width="9.7109375" customWidth="1"/>
    <col min="6" max="6" width="12.5703125" customWidth="1"/>
    <col min="7" max="7" width="95.42578125" style="1" customWidth="1"/>
  </cols>
  <sheetData>
    <row r="1" spans="1:7" x14ac:dyDescent="0.25">
      <c r="A1" t="s">
        <v>0</v>
      </c>
      <c r="B1" t="s">
        <v>1</v>
      </c>
      <c r="C1" t="s">
        <v>2</v>
      </c>
      <c r="D1" t="s">
        <v>3</v>
      </c>
      <c r="E1" t="s">
        <v>8</v>
      </c>
      <c r="F1" t="s">
        <v>4</v>
      </c>
    </row>
    <row r="2" spans="1:7" x14ac:dyDescent="0.25">
      <c r="A2" t="s">
        <v>5</v>
      </c>
      <c r="B2" t="s">
        <v>6</v>
      </c>
      <c r="C2">
        <v>2</v>
      </c>
      <c r="D2" t="s">
        <v>7</v>
      </c>
      <c r="E2" t="s">
        <v>10</v>
      </c>
      <c r="F2" t="s">
        <v>9</v>
      </c>
      <c r="G2" s="2" t="str">
        <f>CONCATENATE("{",$A$1,": $",A2,"$,",$B$1,": $",B2,"$,",$C$1,": $",C2,"$,",$D$1,": $",D2,"$,",$E$1,": $",E2,"$,",$F$1,": $",F2,"$,},")</f>
        <v>{title: $Chaotic Scattering$,type: $Kata$,rank: $2$,reference: $Path of Waves$,ring: $Air$,effect: $Activation: As a Movement and Scheme action using a readied weapon, you may make a TN 2 Survival (Air) check targeting one position at range 1-2.  Effect: You throw the improvised weapon to the chosen position.  If you succeed, choose one of the following terrain qualities: Dangerous, Entangling or Obscuring.  The weapon lands at the target position.  All terrain within 1 range band of the targeted position gains that terrain quality.  This effect persists for one round, plus one additional round for every two bonus successes.  New Opportunities: O O: Choose one additional terrain quality (Dangerous, Entangling or Obscuring) to apply to the terrain.$,},</v>
      </c>
    </row>
    <row r="3" spans="1:7" x14ac:dyDescent="0.25">
      <c r="A3" t="s">
        <v>11</v>
      </c>
      <c r="B3" t="s">
        <v>6</v>
      </c>
      <c r="C3">
        <v>3</v>
      </c>
      <c r="D3" t="s">
        <v>7</v>
      </c>
      <c r="E3" t="s">
        <v>13</v>
      </c>
      <c r="F3" t="s">
        <v>12</v>
      </c>
      <c r="G3" s="2" t="str">
        <f t="shared" ref="G3:G54" si="0">CONCATENATE("{",$A$1,": $",A3,"$,",$B$1,": $",B3,"$,",$C$1,": $",C3,"$,",$D$1,": $",D3,"$,",$E$1,": $",E3,"$,",$F$1,": $",F3,"$,},")</f>
        <v>{title: $Iron Shell Style$,type: $Kata$,rank: $3$,reference: $Path of Waves$,ring: $Earth/Void$,effect: $Activation: When you perform a Guard action, if you have not moved any range bands this turn, you may spend O in the following way: Earth or Void O O+: Choose one character you can perceive per O O spent this way.  The next time you defend against physical damage from that character, your fatigue cannot be increased to a value greater than your endurance.  This effect persists until the end of your next turn.$,},</v>
      </c>
    </row>
    <row r="4" spans="1:7" x14ac:dyDescent="0.25">
      <c r="A4" t="s">
        <v>14</v>
      </c>
      <c r="B4" t="s">
        <v>6</v>
      </c>
      <c r="C4">
        <v>1</v>
      </c>
      <c r="D4" t="s">
        <v>7</v>
      </c>
      <c r="E4" t="s">
        <v>15</v>
      </c>
      <c r="F4" t="s">
        <v>16</v>
      </c>
      <c r="G4" s="2" t="str">
        <f t="shared" si="0"/>
        <v>{title: $Mind's Edge$,type: $Kata$,rank: $1$,reference: $Path of Waves$,ring: $Void$,effect: $Activation: Once per scene, after you perform  an action that does not require a check while in a Void stance, you may make a TN 1 Meditation (Void) check.  Effects: If you succeed, the next time you would receive strife, reduce the amount you would receive by 3, plus 1 per two bonus successes.  This effect persists until the start of your next turn.  New Opportunities: Void O: This effect applies each time you would receive strife before the start of your next turn instead.  Void O O: You may use this technique one additional time this scene.$,},</v>
      </c>
    </row>
    <row r="5" spans="1:7" x14ac:dyDescent="0.25">
      <c r="A5" t="s">
        <v>17</v>
      </c>
      <c r="B5" t="s">
        <v>6</v>
      </c>
      <c r="C5">
        <v>2</v>
      </c>
      <c r="D5" t="s">
        <v>7</v>
      </c>
      <c r="E5" t="s">
        <v>18</v>
      </c>
      <c r="F5" t="s">
        <v>19</v>
      </c>
      <c r="G5" s="2" t="str">
        <f t="shared" si="0"/>
        <v>{title: $Rider's Haste$,type: $Kata$,rank: $2$,reference: $Path of Waves$,ring: $Any$,effect: $Activation: As a Movement and Support action, if you are riding a mount, you may spur it to move more quickly.  Effects: Your mount receives an amount of fatigue up to your ranks in Survival, then carries you that many range bands plus one, to a maximum of 6.$,},</v>
      </c>
    </row>
    <row r="6" spans="1:7" x14ac:dyDescent="0.25">
      <c r="A6" t="s">
        <v>20</v>
      </c>
      <c r="B6" t="s">
        <v>6</v>
      </c>
      <c r="C6">
        <v>4</v>
      </c>
      <c r="D6" t="s">
        <v>7</v>
      </c>
      <c r="E6" t="s">
        <v>18</v>
      </c>
      <c r="F6" t="s">
        <v>21</v>
      </c>
      <c r="G6" s="2" t="str">
        <f t="shared" si="0"/>
        <v>{title: $Thunderous Hooves Style$,type: $Kata$,rank: $4$,reference: $Path of Waves$,ring: $Any$,effect: $Activation: When you make a Fitness check as part of a Movement action while mounted, you may spend O in the following way: O+: One character at range 0 of your ending position per O spent this way suffers fatigue and strife equal to your mount's silhouette unless they choose to immediately move 1 range band away from you.  O O O: Your mount may perform a Strike action with your assistance, targeting one character at range 0 (Assistance, p26 Core)$,},</v>
      </c>
    </row>
    <row r="7" spans="1:7" x14ac:dyDescent="0.25">
      <c r="A7" t="s">
        <v>22</v>
      </c>
      <c r="B7" t="s">
        <v>6</v>
      </c>
      <c r="C7">
        <v>5</v>
      </c>
      <c r="D7" t="s">
        <v>7</v>
      </c>
      <c r="E7" t="s">
        <v>15</v>
      </c>
      <c r="F7" t="s">
        <v>257</v>
      </c>
      <c r="G7" s="2" t="str">
        <f t="shared" si="0"/>
        <v>{title: $Void Embrace Style$,type: $Kata$,rank: $5$,reference: $Path of Waves$,ring: $Void$,effect: $Activation: When you make a Meditation (Void) check during a duel or skirmish, you may spend O in the following way: O O: Choose one character you can perceive, then secretly select a number.  The next time you are dealt damage by that character, reveal the number you chose.  If the number is higher than the damage or the severity of the critical strike (before any reductions), you suffer it a normal and the effect ends.  If the number is lower than or equal to the damage or the severity of the critical strike, reduce it by that amount, to a minimum of 0.  If you reduce it to 0, the character you chose suffers 5 strife.  If you reduce the severity of a critical strike to 0 this way, you do not suffer it.  This effect persists until the end of your next turn.$,},</v>
      </c>
    </row>
    <row r="8" spans="1:7" x14ac:dyDescent="0.25">
      <c r="A8" t="s">
        <v>23</v>
      </c>
      <c r="B8" t="s">
        <v>6</v>
      </c>
      <c r="C8">
        <v>3</v>
      </c>
      <c r="D8" t="s">
        <v>7</v>
      </c>
      <c r="E8" t="s">
        <v>177</v>
      </c>
      <c r="F8" t="s">
        <v>258</v>
      </c>
      <c r="G8" s="2" t="str">
        <f t="shared" si="0"/>
        <v>{title: $Improvised Assault$,type: $Kata$,rank: $3$,reference: $Path of Waves$,ring: $Water$,effect: $Activation: As a Movement and Support action, you may make a TN 2 Tactics (Water) or Smithing (Water) check using a readied improvised weapon.  Effects: If you succeed, you may choose a Martial Arts [Melee] weapon profile for a weapon similar in shape to the improvised weapon (the GM has discretion over whether the substitution is appropriate).  Treat the improvised weapon as having that profile, with its damage and deadliness reduced by 1.  This effect persists until the end of the scene, at which point the improvised weapon gains the Destroyed quality.  New Opportunities: Water O O: You may immediately perform a Strike action using the readied weapon.  Water O O O: If you succeed, choose one of the following item qualities: Cumbersome, Razor-Edged, or Snaring.  The weapon is treated as having that quality.$,},</v>
      </c>
    </row>
    <row r="9" spans="1:7" x14ac:dyDescent="0.25">
      <c r="A9" t="s">
        <v>24</v>
      </c>
      <c r="B9" t="s">
        <v>6</v>
      </c>
      <c r="C9">
        <v>3</v>
      </c>
      <c r="D9" t="s">
        <v>7</v>
      </c>
      <c r="E9" t="s">
        <v>259</v>
      </c>
      <c r="F9" t="s">
        <v>260</v>
      </c>
      <c r="G9" s="2" t="str">
        <f t="shared" si="0"/>
        <v>{title: $Boar's Wrath Style$,type: $Kata$,rank: $3$,reference: $Path of Waves$,ring: $Fire/Void$,effect: $Activation: When you make a check to resist a critical strike during a skirmish, if you are Enraged and not Incapacitated, you may spend O in the following way: Fire or Void O+: Choose one of your unarmed profiles or a readied improvised weapon.  Each other character at range 0-1 with Vigilance lower than or equal to O spent this way suffers physical damage equal to the base damage of your unarmed profile plus 1 for each O spent in excess of their Vigilance.$,},</v>
      </c>
    </row>
    <row r="10" spans="1:7" x14ac:dyDescent="0.25">
      <c r="A10" t="s">
        <v>25</v>
      </c>
      <c r="B10" t="s">
        <v>6</v>
      </c>
      <c r="C10">
        <v>5</v>
      </c>
      <c r="D10" t="s">
        <v>7</v>
      </c>
      <c r="E10" t="s">
        <v>18</v>
      </c>
      <c r="F10" t="s">
        <v>261</v>
      </c>
      <c r="G10" s="2" t="str">
        <f t="shared" si="0"/>
        <v>{title: $Bonebreaker Style$,type: $Kata$,rank: $5$,reference: $Path of Waves$,ring: $Any$,effect: $Activation: When you make an Attack action check with a Cumbersome weapon, you may spend O in the following way: O O: If your target would suffer a critical strike as a result of this check, instead of making a check to resist, they suffer the severity 5-6: Debilitating Gash result (Critical Strikes, Core p270)$,},</v>
      </c>
    </row>
    <row r="11" spans="1:7" x14ac:dyDescent="0.25">
      <c r="A11" t="s">
        <v>26</v>
      </c>
      <c r="B11" t="s">
        <v>6</v>
      </c>
      <c r="C11">
        <v>3</v>
      </c>
      <c r="D11" t="s">
        <v>7</v>
      </c>
      <c r="E11" t="s">
        <v>177</v>
      </c>
      <c r="F11" t="s">
        <v>262</v>
      </c>
      <c r="G11" s="2" t="str">
        <f t="shared" si="0"/>
        <v>{title: $Daring Swing$,type: $Kata$,rank: $3$,reference: $Path of Waves$,ring: $Water$,effect: $Activation: As an Attack and Movement action using a readied Snaring weapon, you may make a TN 3 Melee (Water) check targeting one position within range of your weapon that you could not normally reach.  The GM is the final arbiter of whether it is reasonable that you could swing to this position.  Effects: If you succeed, you snag your weapon on that position (or another nearby feature of that terrain, such as a beam or a tree branch) and then swing to the position.  New Opportunities: Water O+: Choose a character at range 0 of your final position with Vigilance lower than or equal to the O you spent this way.  That character suffers physical damage equal to the number of range bands you traveled this round plus your bonus successes.$,},</v>
      </c>
    </row>
    <row r="12" spans="1:7" x14ac:dyDescent="0.25">
      <c r="A12" t="s">
        <v>27</v>
      </c>
      <c r="B12" t="s">
        <v>6</v>
      </c>
      <c r="C12">
        <v>3</v>
      </c>
      <c r="D12" t="s">
        <v>7</v>
      </c>
      <c r="E12" t="s">
        <v>103</v>
      </c>
      <c r="F12" t="s">
        <v>263</v>
      </c>
      <c r="G12" s="2" t="str">
        <f t="shared" si="0"/>
        <v>{title: $Deflective Defense$,type: $Kata$,rank: $3$,reference: $Path of Waves$,ring: $Earth$,effect: $Activation: As a Movement and Support action using a readied Cumbersome weapon, you may make a TN 2 Melee (Earth) check.  Effects: If you succeed, treat your physical resistance against attacks made by characters at range 2-6 as increased by your ranks in Fitness.  New Opportunities: Earth O O: After you defend against physical damage from an attack made by a character at range 2-6, that character suffers 2 strife.$,},</v>
      </c>
    </row>
    <row r="13" spans="1:7" x14ac:dyDescent="0.25">
      <c r="A13" t="s">
        <v>28</v>
      </c>
      <c r="B13" t="s">
        <v>6</v>
      </c>
      <c r="C13">
        <v>2</v>
      </c>
      <c r="D13" t="s">
        <v>7</v>
      </c>
      <c r="E13" t="s">
        <v>264</v>
      </c>
      <c r="F13" t="s">
        <v>265</v>
      </c>
      <c r="G13" s="2" t="str">
        <f t="shared" si="0"/>
        <v>{title: $Flashing Steel Strike$,type: $Kata$,rank: $2$,reference: $Path of Waves$,ring: $Air/Fire$,effect: $Activation: As an Attack and Scheme action using a readied weapon, you may make a Melee (Air or Fire) check targeting one character in your weapon's range.  The TN of this check is equal to your target's Vigilance.   Effects: If you succeed, your target must choose one of the following: &lt;br&gt;Recieve strife equal to your ranks in Performance and the Dazed condition.  &lt;br&gt;Suffer a critical strike with severity equal to your weapon's deadliness.  New Opportunities: O O+: If your weapon is Cumbersome, choose one additional target with Vigilance lower than or equal to your original target's Vigilance per O O spent this way.$,},</v>
      </c>
    </row>
    <row r="14" spans="1:7" x14ac:dyDescent="0.25">
      <c r="A14" t="s">
        <v>29</v>
      </c>
      <c r="B14" t="s">
        <v>6</v>
      </c>
      <c r="C14">
        <v>4</v>
      </c>
      <c r="D14" t="s">
        <v>7</v>
      </c>
      <c r="E14" t="s">
        <v>18</v>
      </c>
      <c r="F14" t="s">
        <v>266</v>
      </c>
      <c r="G14" s="2" t="str">
        <f t="shared" si="0"/>
        <v>{title: $Iaijutsu Cut: Reverse Draw$,type: $Kata$,rank: $4$,reference: $Path of Waves$,ring: $Any$,effect: $Activation: As an Attack, Movement and Scheme action using a sheathed Razor-Edged weapon, you may make a Melee check targeting one character at range 1.  The TN of this check is equal to your target's Vigilance.  Effects: You draw and ready the sheathed weapon in a one-handed grip.  You suffer the Disoriented condition.  If you succeed, your target suffers physical damage equal to your weapon's deadliness plus 1 for every two bonus successes.  New Opportunities: O O: If this damage causes your target to become Incapacitated, they suffer a critical strike with severity equal to the weapon's deadliness plus your bonus successes.$,},</v>
      </c>
    </row>
    <row r="15" spans="1:7" x14ac:dyDescent="0.25">
      <c r="A15" t="s">
        <v>30</v>
      </c>
      <c r="B15" t="s">
        <v>6</v>
      </c>
      <c r="C15">
        <v>2</v>
      </c>
      <c r="D15" t="s">
        <v>7</v>
      </c>
      <c r="E15" t="s">
        <v>18</v>
      </c>
      <c r="F15" t="s">
        <v>267</v>
      </c>
      <c r="G15" s="2" t="str">
        <f t="shared" si="0"/>
        <v>{title: $Iaijutsu Cut: Sword and Sheath$,type: $Kata$,rank: $2$,reference: $Path of Waves$,ring: $Any$,effect: $Activation: As an Attack and Movement action using a sheathed Razor-Edged weapon, you may make a TN 2 Melee check targeting one character at range 0-1.  Effects: If you succeed, your target suffers 5 physical damage with deadliness 2, plus additional damage equal to your bonus successes.  &lt;br&gt;You draw and ready the sheathed weapon in a one-handed grip in one hand and its sheath in a one handed grip in the other hand.  New Opportunities: O O: If you succeed, your target suffers the Dazed condition.$,},</v>
      </c>
    </row>
    <row r="16" spans="1:7" x14ac:dyDescent="0.25">
      <c r="A16" t="s">
        <v>31</v>
      </c>
      <c r="B16" t="s">
        <v>6</v>
      </c>
      <c r="C16">
        <v>2</v>
      </c>
      <c r="D16" t="s">
        <v>7</v>
      </c>
      <c r="E16" t="s">
        <v>268</v>
      </c>
      <c r="F16" t="s">
        <v>269</v>
      </c>
      <c r="G16" s="2" t="str">
        <f t="shared" si="0"/>
        <v>{title: $Landslide Strike$,type: $Kata$,rank: $2$,reference: $Path of Waves$,ring: $Earth/Water$,effect: $Activation: As an Attack and Scheme action, you may make a Melee (Earth or Water) check targeting one character in your weapon's range.  The TN is equal to the target's Vigilance.  If your target is in Dangerous, Entangling or Obscuring terrain, the TN is 1 instead.  Effects: If you succeed, your target must choose one of the following:&lt;br&gt;Receive fatigue equal to your ranks in Fitness and the Prone condition.&lt;br&gt;Switch to a different stance of their choice and suffer the Immobilized condition.  New Opportunities: O O+: If your weapon has the Cumbersome quality, choose one additional target with Vigilance lower than or equal to your original target's Vigilance per O O spent this way.$,},</v>
      </c>
    </row>
    <row r="17" spans="1:7" x14ac:dyDescent="0.25">
      <c r="A17" t="s">
        <v>32</v>
      </c>
      <c r="B17" t="s">
        <v>6</v>
      </c>
      <c r="C17">
        <v>4</v>
      </c>
      <c r="D17" t="s">
        <v>7</v>
      </c>
      <c r="E17" t="s">
        <v>10</v>
      </c>
      <c r="F17" t="s">
        <v>270</v>
      </c>
      <c r="G17" s="2" t="str">
        <f t="shared" si="0"/>
        <v>{title: $Laughing Fox Style$,type: $Kata$,rank: $4$,reference: $Path of Waves$,ring: $Air$,effect: $Activation: When you are targeted by an Attack action, if you have an empty hand you may spend 1 Void point to immediately make an Unarmed (Air) check targeting another character at range 0-1 other than the attacker.  The TN is equal to the new target's Vigilance.  Effects: If you succeed, you cease being the target of the Attack action, and your target becomes the target of that action instead.  New Opportunities: O: If you succeed, move 1 range band away from the attacker.  O O: If you succeed, the new target also suffers physical damage equal to your ranks in Skulduggery. O O: If you succeed, both the attacker and the new target suffer the Prone condition.$,},</v>
      </c>
    </row>
    <row r="18" spans="1:7" x14ac:dyDescent="0.25">
      <c r="A18" t="s">
        <v>33</v>
      </c>
      <c r="B18" t="s">
        <v>6</v>
      </c>
      <c r="C18">
        <v>3</v>
      </c>
      <c r="D18" t="s">
        <v>7</v>
      </c>
      <c r="E18" t="s">
        <v>18</v>
      </c>
      <c r="F18" t="s">
        <v>279</v>
      </c>
      <c r="G18" s="2" t="str">
        <f t="shared" si="0"/>
        <v>{title: $Piercing Bolt Style$,type: $Kata$,rank: $3$,reference: $Path of Waves$,ring: $Any$,effect: $Activation: When you make an Attack action check using an axe or polearm, you may spend O in the following way: O: Treat the deadliness of your weapon as increased by the number of range bands you have traveled this round, and if you threw it, add the number of range bands it has traveled this round.$,},</v>
      </c>
    </row>
    <row r="19" spans="1:7" x14ac:dyDescent="0.25">
      <c r="A19" t="s">
        <v>34</v>
      </c>
      <c r="B19" t="s">
        <v>6</v>
      </c>
      <c r="C19">
        <v>2</v>
      </c>
      <c r="D19" t="s">
        <v>7</v>
      </c>
      <c r="E19" t="s">
        <v>259</v>
      </c>
      <c r="F19" t="s">
        <v>280</v>
      </c>
      <c r="G19" s="2" t="str">
        <f t="shared" si="0"/>
        <v>{title: $Reckless Lunge$,type: $Kata$,rank: $2$,reference: $Path of Waves$,ring: $Fire/Void$,effect: $Activation: As an Attack and Movement action using your unarmed punch or kick profile, you may make a TN 3 Unarmed (Fire) check to launch yourself at a target at range 2-3.  Effects: You move to range 0 of your target and suffer the Prone condition.  Reduce the TN of your target's next Attack action check targeting you by 1.  If you succeed, your target suffers damage equal to the base damage of your unarmed punch or kick profile plus your ranks in Fitness and must make a TN 3 Fitness check (Water 2, Air 5) or suffer the Prone condition.  New Opportunities: O: If you succeed, your target receives strife equal to your bonus successes.  O O: You do not suffer the Prone condition.$,},</v>
      </c>
    </row>
    <row r="20" spans="1:7" x14ac:dyDescent="0.25">
      <c r="A20" t="s">
        <v>35</v>
      </c>
      <c r="B20" t="s">
        <v>6</v>
      </c>
      <c r="C20">
        <v>3</v>
      </c>
      <c r="D20" t="s">
        <v>7</v>
      </c>
      <c r="E20" t="s">
        <v>281</v>
      </c>
      <c r="F20" t="s">
        <v>282</v>
      </c>
      <c r="G20" s="2" t="str">
        <f t="shared" si="0"/>
        <v>{title: $Rushing Ox Style$,type: $Kata$,rank: $3$,reference: $Path of Waves$,ring: $Fire/Water$,effect: $Activation: When you perform a Maneuver action during your turn, you may spend O in the following way: Fire or Water O O: After you move, you may perform a Strike action using a readied Melee weapon or Unarmed profile targeting one character.  The target must be in range of the readied weapon or unarmed profile and the TN for the Strike action is equal to your target's Vigilance.  You can only target a character you moved toward this way.$,},</v>
      </c>
    </row>
    <row r="21" spans="1:7" x14ac:dyDescent="0.25">
      <c r="A21" t="s">
        <v>36</v>
      </c>
      <c r="B21" t="s">
        <v>6</v>
      </c>
      <c r="C21">
        <v>1</v>
      </c>
      <c r="D21" t="s">
        <v>7</v>
      </c>
      <c r="E21" t="s">
        <v>103</v>
      </c>
      <c r="F21" t="s">
        <v>283</v>
      </c>
      <c r="G21" s="2" t="str">
        <f t="shared" si="0"/>
        <v>{title: $Snapping Branch Strike$,type: $Kata$,rank: $1$,reference: $Path of Waves$,ring: $Earth$,effect: $Activation: As an Attack and Support action using a readied blunt weapon or polearm, you may make a TN 3 Fitness (Earth) check targeting one character at range 0-1.   Effects: If you succeed, your target suffers physical damage equal to 5 plus your bonus successes with deadliness 2.  New Opportunities: O O+: Your target must resist with a TN 4 Fitness check (Air 2, Water 5) or be pushed 1 range band away from you per O O spent this way.$,},</v>
      </c>
    </row>
    <row r="22" spans="1:7" x14ac:dyDescent="0.25">
      <c r="A22" t="s">
        <v>37</v>
      </c>
      <c r="B22" t="s">
        <v>6</v>
      </c>
      <c r="C22">
        <v>5</v>
      </c>
      <c r="D22" t="s">
        <v>7</v>
      </c>
      <c r="E22" t="s">
        <v>18</v>
      </c>
      <c r="F22" t="s">
        <v>284</v>
      </c>
      <c r="G22" s="2" t="str">
        <f t="shared" si="0"/>
        <v>{title: $Swirling Tempest Style$,type: $Kata$,rank: $5$,reference: $Path of Waves$,ring: $Any$,effect: $Activation: When you make a Melee check with a blunt weapon or polearm, you may spend O in the following way: O+: Choose one character in range of your weapon other than your target with Vigilance equal to or lower than O spent this way.  That character suffers physical damage equal to your weapon's base damage.  You may activate this O multiple times, choosing a different character each time.$,},</v>
      </c>
    </row>
    <row r="23" spans="1:7" x14ac:dyDescent="0.25">
      <c r="A23" t="s">
        <v>38</v>
      </c>
      <c r="B23" t="s">
        <v>6</v>
      </c>
      <c r="C23">
        <v>2</v>
      </c>
      <c r="D23" t="s">
        <v>7</v>
      </c>
      <c r="E23" t="s">
        <v>201</v>
      </c>
      <c r="F23" t="s">
        <v>285</v>
      </c>
      <c r="G23" s="2" t="str">
        <f t="shared" si="0"/>
        <v>{title: $Thunderous Blows Style$,type: $Kata$,rank: $2$,reference: $Path of Waves$,ring: $Fire$,effect: $Activation: When you make an Attack action check with a blunt weapon, you may spend O in the following way: Fire O O+: One character at range 0-1 of your target per O O spent this way receives 1 fatigue, or 3 fatigue if they are suffering the Dazed condition.$,},</v>
      </c>
    </row>
    <row r="24" spans="1:7" x14ac:dyDescent="0.25">
      <c r="A24" t="s">
        <v>39</v>
      </c>
      <c r="B24" t="s">
        <v>6</v>
      </c>
      <c r="C24">
        <v>3</v>
      </c>
      <c r="D24" t="s">
        <v>7</v>
      </c>
      <c r="E24" t="s">
        <v>18</v>
      </c>
      <c r="F24" t="s">
        <v>286</v>
      </c>
      <c r="G24" s="2" t="str">
        <f t="shared" si="0"/>
        <v>{title: $Twin Streams Style$,type: $Kata$,rank: $3$,reference: $Path of Waves$,ring: $Any$,effect: $Activation: When you perform an Attack action check using a sword or axe, if you have another readied weapon of the same category, you may spend O in the following way: O O: If your target suffers a critical strike as a result of this check, increase its severity by the deadliness of your other weapon.$,},</v>
      </c>
    </row>
    <row r="25" spans="1:7" x14ac:dyDescent="0.25">
      <c r="A25" t="s">
        <v>40</v>
      </c>
      <c r="B25" t="s">
        <v>6</v>
      </c>
      <c r="C25">
        <v>3</v>
      </c>
      <c r="D25" t="s">
        <v>7</v>
      </c>
      <c r="E25" t="s">
        <v>177</v>
      </c>
      <c r="F25" t="s">
        <v>287</v>
      </c>
      <c r="G25" s="2" t="str">
        <f t="shared" si="0"/>
        <v>{title: $Wheeling Sweep$,type: $Kata$,rank: $3$,reference: $Path of Waves$,ring: $Water$,effect: $Activation: As an Attack and Movement action targeting a character with silhouette 2 or lower using your unarmed punch profile, you may make an Unarmed (Water) check targeting one character at range 0.  The TN of this check is equal to your target's Vigilance.  Effects: If you succeed, you hurl your target 1 range band for every 2 bonus successes.  Your target suffers the effects of falling the distance they were moved (Core p269).  New Opportunities: O: Choose one character within a number of range bands equal to the distance you threw the target, instead of hurling your original target into the ground, you hurl the target at that character who must resist with a TN 4 Fitness check (Earth 3, Fire 6) or suffer the same amount of damage the original target suffers from falling, and the Prone condition.  O+: Reduce the physical damage your target suffers from falling this way by 2 per O spent this way.$,},</v>
      </c>
    </row>
    <row r="26" spans="1:7" x14ac:dyDescent="0.25">
      <c r="A26" t="s">
        <v>41</v>
      </c>
      <c r="B26" t="s">
        <v>6</v>
      </c>
      <c r="C26">
        <v>4</v>
      </c>
      <c r="D26" t="s">
        <v>7</v>
      </c>
      <c r="E26" t="s">
        <v>15</v>
      </c>
      <c r="F26" t="s">
        <v>288</v>
      </c>
      <c r="G26" s="2" t="str">
        <f t="shared" si="0"/>
        <v>{title: $Eyeless Sight Style$,type: $Kata$,rank: $4$,reference: $Path of Waves$,ring: $Void$,effect: $Activation: As an Attack and Movement action using a readied ranged weapon, you may make a Ranged (Void) check targeting one character within your weapon's range to whom you do not have direct line of sight.  The TN of the check is equal to the target's Vigilance.  Effect: If you succeed, your target suffers physical damage equal to your weapon's base damage and receives strife equal to your bonus successes.$,},</v>
      </c>
    </row>
    <row r="27" spans="1:7" x14ac:dyDescent="0.25">
      <c r="A27" t="s">
        <v>42</v>
      </c>
      <c r="B27" t="s">
        <v>6</v>
      </c>
      <c r="C27">
        <v>5</v>
      </c>
      <c r="D27" t="s">
        <v>7</v>
      </c>
      <c r="E27" t="s">
        <v>15</v>
      </c>
      <c r="F27" t="s">
        <v>289</v>
      </c>
      <c r="G27" s="2" t="str">
        <f t="shared" si="0"/>
        <v>{title: $Falling Heavens Shot$,type: $Kata$,rank: $5$,reference: $Path of Waves$,ring: $Void$,effect: $Activation: Once per scene, as an Attack and Movement action using a readied ranged weapon, you may make a Ranged (Void) check targeting one character within your weapon's range.  The TN of this check is equal to your target's Vigilance.  Effects: If you succeed, at the start of your target's next turn, they suffer a critical strike with severity equal to your weapon's deadliness.  New Opportunities: O+: You may delay this effect for one additional round per O spent this way.  For each round you delay this way, you increase the deadliness of the critical strike by 2.$,},</v>
      </c>
    </row>
    <row r="28" spans="1:7" x14ac:dyDescent="0.25">
      <c r="A28" t="s">
        <v>43</v>
      </c>
      <c r="B28" t="s">
        <v>6</v>
      </c>
      <c r="C28">
        <v>2</v>
      </c>
      <c r="D28" t="s">
        <v>7</v>
      </c>
      <c r="E28" t="s">
        <v>18</v>
      </c>
      <c r="F28" t="s">
        <v>290</v>
      </c>
      <c r="G28" s="2" t="str">
        <f t="shared" si="0"/>
        <v>{title: $Staggering Shot$,type: $Kata$,rank: $2$,reference: $Path of Waves$,ring: $Any$,effect: $Activation: When you perform a Ranged check you may spend O in the following way: Earth or Fire O O: Your target treats all terrain as having the Dangerous quality.  This effect persists until the end of your next turn.  Air or Water O O: Your target treats all terrain as having the Entangling quality.  This effect persists until the end of your next turn.$,},</v>
      </c>
    </row>
    <row r="29" spans="1:7" x14ac:dyDescent="0.25">
      <c r="A29" t="s">
        <v>44</v>
      </c>
      <c r="B29" t="s">
        <v>6</v>
      </c>
      <c r="C29">
        <v>3</v>
      </c>
      <c r="D29" t="s">
        <v>7</v>
      </c>
      <c r="E29" t="s">
        <v>291</v>
      </c>
      <c r="F29" t="s">
        <v>292</v>
      </c>
      <c r="G29" s="2" t="str">
        <f t="shared" si="0"/>
        <v>{title: $Swirling Viper Style$,type: $Kata$,rank: $3$,reference: $Path of Waves$,ring: $Air/Water$,effect: $Activation: When you perform a Maneuver action during your turn, you may spend O in the following way: Air or Water O O: After you move, you may perform a Strike action using a readied Ranged weapon targeting one character in range, treating the TN as equal to your target's vigilance.  You can only target a character you moved away from this way.$,},</v>
      </c>
    </row>
    <row r="30" spans="1:7" x14ac:dyDescent="0.25">
      <c r="A30" t="s">
        <v>45</v>
      </c>
      <c r="B30" t="s">
        <v>6</v>
      </c>
      <c r="C30">
        <v>4</v>
      </c>
      <c r="D30" t="s">
        <v>7</v>
      </c>
      <c r="E30" t="s">
        <v>294</v>
      </c>
      <c r="F30" t="s">
        <v>293</v>
      </c>
      <c r="G30" s="2" t="str">
        <f t="shared" si="0"/>
        <v>{title: $Wasp's Spite Style$,type: $Kata$,rank: $4$,reference: $Path of Waves$,ring: $Air/Void$,effect: $Activation: When you perform a Ranged check you may spend O in the following way: Air or Void O O: If you did not succeed, choose another target at range 0-2 of your target with Vigilanc lower than or equal to your target's. The new target suffers physical damage equal to your weapon's base damage.$,},</v>
      </c>
    </row>
    <row r="31" spans="1:7" x14ac:dyDescent="0.25">
      <c r="A31" t="s">
        <v>47</v>
      </c>
      <c r="B31" t="s">
        <v>46</v>
      </c>
      <c r="C31">
        <v>1</v>
      </c>
      <c r="D31" t="s">
        <v>7</v>
      </c>
      <c r="E31" t="s">
        <v>103</v>
      </c>
      <c r="F31" t="s">
        <v>296</v>
      </c>
      <c r="G31" s="2" t="str">
        <f t="shared" si="0"/>
        <v>{title: $Bellow of Resolve$,type: $Shuji$,rank: $1$,reference: $Path of Waves$,ring: $Earth$,effect: $Activation: Once per scene, as a Support action, you may make a TN 2 Command (Earth) check targeting one Compromised or Incapacitated character.  Effects: If you succeed and your target is Compromised, they remove strife until their strife is equal to their composure minus 1.  If you succeed and your target is Incapacitated, they remove fatigue until their fatigue is equal to their endurance -1.  New Opportunities: Earth O O: You may use this technique an additional time this scene.  Earth O O O: This technique instead targets any number of Compromised and Incapacitated characters of your choice in the scene.$,},</v>
      </c>
    </row>
    <row r="32" spans="1:7" x14ac:dyDescent="0.25">
      <c r="A32" t="s">
        <v>48</v>
      </c>
      <c r="B32" t="s">
        <v>46</v>
      </c>
      <c r="C32">
        <v>3</v>
      </c>
      <c r="D32" t="s">
        <v>7</v>
      </c>
      <c r="E32" t="s">
        <v>103</v>
      </c>
      <c r="F32" t="s">
        <v>297</v>
      </c>
      <c r="G32" s="2" t="str">
        <f t="shared" si="0"/>
        <v>{title: $Look Out!$,type: $Shuji$,rank: $3$,reference: $Path of Waves$,ring: $Earth$,effect: $Activation: When you make a check to resist an effect, you may spend O in the following way: Earth O+: One character per O spent this way may immediately switch to a stance of their choice.$,},</v>
      </c>
    </row>
    <row r="33" spans="1:7" x14ac:dyDescent="0.25">
      <c r="A33" t="s">
        <v>49</v>
      </c>
      <c r="D33" t="s">
        <v>7</v>
      </c>
      <c r="G33" s="2" t="str">
        <f t="shared" si="0"/>
        <v>{title: $Mentor's Guidance$,type: $$,rank: $$,reference: $Path of Waves$,ring: $$,effect: $$,},</v>
      </c>
    </row>
    <row r="34" spans="1:7" x14ac:dyDescent="0.25">
      <c r="A34" t="s">
        <v>50</v>
      </c>
      <c r="D34" t="s">
        <v>7</v>
      </c>
      <c r="G34" s="2" t="str">
        <f t="shared" si="0"/>
        <v>{title: $Flowering Deceptions$,type: $$,rank: $$,reference: $Path of Waves$,ring: $$,effect: $$,},</v>
      </c>
    </row>
    <row r="35" spans="1:7" x14ac:dyDescent="0.25">
      <c r="A35" t="s">
        <v>51</v>
      </c>
      <c r="D35" t="s">
        <v>7</v>
      </c>
      <c r="G35" s="2" t="str">
        <f t="shared" si="0"/>
        <v>{title: $Pack Gambit$,type: $$,rank: $$,reference: $Path of Waves$,ring: $$,effect: $$,},</v>
      </c>
    </row>
    <row r="36" spans="1:7" x14ac:dyDescent="0.25">
      <c r="A36" t="s">
        <v>52</v>
      </c>
      <c r="D36" t="s">
        <v>7</v>
      </c>
      <c r="G36" s="2" t="str">
        <f t="shared" si="0"/>
        <v>{title: $Ruse of the Moon's Reflection$,type: $$,rank: $$,reference: $Path of Waves$,ring: $$,effect: $$,},</v>
      </c>
    </row>
    <row r="37" spans="1:7" x14ac:dyDescent="0.25">
      <c r="A37" t="s">
        <v>53</v>
      </c>
      <c r="D37" t="s">
        <v>7</v>
      </c>
      <c r="G37" s="2" t="str">
        <f t="shared" si="0"/>
        <v>{title: $Eyes Up!$,type: $$,rank: $$,reference: $Path of Waves$,ring: $$,effect: $$,},</v>
      </c>
    </row>
    <row r="38" spans="1:7" x14ac:dyDescent="0.25">
      <c r="A38" t="s">
        <v>54</v>
      </c>
      <c r="D38" t="s">
        <v>7</v>
      </c>
      <c r="G38" s="2" t="str">
        <f t="shared" si="0"/>
        <v>{title: $Fluent Bargaining$,type: $$,rank: $$,reference: $Path of Waves$,ring: $$,effect: $$,},</v>
      </c>
    </row>
    <row r="39" spans="1:7" x14ac:dyDescent="0.25">
      <c r="A39" t="s">
        <v>55</v>
      </c>
      <c r="D39" t="s">
        <v>7</v>
      </c>
      <c r="G39" s="2" t="str">
        <f t="shared" si="0"/>
        <v>{title: $Malleable Formation$,type: $$,rank: $$,reference: $Path of Waves$,ring: $$,effect: $$,},</v>
      </c>
    </row>
    <row r="40" spans="1:7" x14ac:dyDescent="0.25">
      <c r="A40" t="s">
        <v>56</v>
      </c>
      <c r="D40" t="s">
        <v>7</v>
      </c>
      <c r="G40" s="2" t="str">
        <f t="shared" si="0"/>
        <v>{title: $Watch My Back$,type: $$,rank: $$,reference: $Path of Waves$,ring: $$,effect: $$,},</v>
      </c>
    </row>
    <row r="41" spans="1:7" x14ac:dyDescent="0.25">
      <c r="A41" t="s">
        <v>57</v>
      </c>
      <c r="D41" t="s">
        <v>7</v>
      </c>
      <c r="G41" s="2" t="str">
        <f t="shared" si="0"/>
        <v>{title: $Illuminate the Way$,type: $$,rank: $$,reference: $Path of Waves$,ring: $$,effect: $$,},</v>
      </c>
    </row>
    <row r="42" spans="1:7" x14ac:dyDescent="0.25">
      <c r="A42" t="s">
        <v>58</v>
      </c>
      <c r="D42" t="s">
        <v>7</v>
      </c>
      <c r="G42" s="2" t="str">
        <f t="shared" si="0"/>
        <v>{title: $Goading Taunt$,type: $$,rank: $$,reference: $Path of Waves$,ring: $$,effect: $$,},</v>
      </c>
    </row>
    <row r="43" spans="1:7" x14ac:dyDescent="0.25">
      <c r="A43" t="s">
        <v>59</v>
      </c>
      <c r="D43" t="s">
        <v>7</v>
      </c>
      <c r="G43" s="2" t="str">
        <f t="shared" si="0"/>
        <v>{title: $Roar of Encouragement$,type: $$,rank: $$,reference: $Path of Waves$,ring: $$,effect: $$,},</v>
      </c>
    </row>
    <row r="44" spans="1:7" x14ac:dyDescent="0.25">
      <c r="A44" t="s">
        <v>60</v>
      </c>
      <c r="D44" t="s">
        <v>7</v>
      </c>
      <c r="G44" s="2" t="str">
        <f t="shared" si="0"/>
        <v>{title: $Wanderer's Resolve$,type: $$,rank: $$,reference: $Path of Waves$,ring: $$,effect: $$,},</v>
      </c>
    </row>
    <row r="45" spans="1:7" x14ac:dyDescent="0.25">
      <c r="A45" t="s">
        <v>61</v>
      </c>
      <c r="D45" t="s">
        <v>7</v>
      </c>
      <c r="G45" s="2" t="str">
        <f t="shared" si="0"/>
        <v>{title: $Tonight, I am Your Opponent$,type: $$,rank: $$,reference: $Path of Waves$,ring: $$,effect: $$,},</v>
      </c>
    </row>
    <row r="46" spans="1:7" x14ac:dyDescent="0.25">
      <c r="A46" t="s">
        <v>62</v>
      </c>
      <c r="D46" t="s">
        <v>7</v>
      </c>
      <c r="G46" s="2" t="str">
        <f t="shared" si="0"/>
        <v>{title: $Bond of Heroes$,type: $$,rank: $$,reference: $Path of Waves$,ring: $$,effect: $$,},</v>
      </c>
    </row>
    <row r="47" spans="1:7" x14ac:dyDescent="0.25">
      <c r="A47" t="s">
        <v>63</v>
      </c>
      <c r="D47" t="s">
        <v>7</v>
      </c>
      <c r="G47" s="2" t="str">
        <f t="shared" si="0"/>
        <v>{title: $Balancing Salve$,type: $$,rank: $$,reference: $Path of Waves$,ring: $$,effect: $$,},</v>
      </c>
    </row>
    <row r="48" spans="1:7" x14ac:dyDescent="0.25">
      <c r="A48" t="s">
        <v>64</v>
      </c>
      <c r="D48" t="s">
        <v>7</v>
      </c>
      <c r="G48" s="2" t="str">
        <f t="shared" si="0"/>
        <v>{title: $Elixir of Recovery$,type: $$,rank: $$,reference: $Path of Waves$,ring: $$,effect: $$,},</v>
      </c>
    </row>
    <row r="49" spans="1:7" x14ac:dyDescent="0.25">
      <c r="A49" t="s">
        <v>65</v>
      </c>
      <c r="D49" t="s">
        <v>7</v>
      </c>
      <c r="G49" s="2" t="str">
        <f t="shared" si="0"/>
        <v>{title: $Fortitude Draught$,type: $$,rank: $$,reference: $Path of Waves$,ring: $$,effect: $$,},</v>
      </c>
    </row>
    <row r="50" spans="1:7" x14ac:dyDescent="0.25">
      <c r="A50" t="s">
        <v>66</v>
      </c>
      <c r="D50" t="s">
        <v>7</v>
      </c>
      <c r="G50" s="2" t="str">
        <f t="shared" si="0"/>
        <v>{title: $Restorative Transmutation$,type: $$,rank: $$,reference: $Path of Waves$,ring: $$,effect: $$,},</v>
      </c>
    </row>
    <row r="51" spans="1:7" x14ac:dyDescent="0.25">
      <c r="A51" t="s">
        <v>67</v>
      </c>
      <c r="D51" t="s">
        <v>7</v>
      </c>
      <c r="G51" s="2" t="str">
        <f t="shared" si="0"/>
        <v>{title: $Cleansing of Coral and Gold$,type: $$,rank: $$,reference: $Path of Waves$,ring: $$,effect: $$,},</v>
      </c>
    </row>
    <row r="52" spans="1:7" x14ac:dyDescent="0.25">
      <c r="A52" t="s">
        <v>68</v>
      </c>
      <c r="D52" t="s">
        <v>7</v>
      </c>
      <c r="G52" s="2" t="str">
        <f t="shared" si="0"/>
        <v>{title: $Wayfarer's Path$,type: $$,rank: $$,reference: $Path of Waves$,ring: $$,effect: $$,},</v>
      </c>
    </row>
    <row r="53" spans="1:7" x14ac:dyDescent="0.25">
      <c r="A53" t="s">
        <v>69</v>
      </c>
      <c r="D53" t="s">
        <v>7</v>
      </c>
      <c r="G53" s="2" t="str">
        <f t="shared" si="0"/>
        <v>{title: $Summoning Mantra: Celestial Implement$,type: $$,rank: $$,reference: $Path of Waves$,ring: $$,effect: $$,},</v>
      </c>
    </row>
    <row r="54" spans="1:7" x14ac:dyDescent="0.25">
      <c r="A54" t="s">
        <v>70</v>
      </c>
      <c r="D54" t="s">
        <v>7</v>
      </c>
      <c r="G54" s="2" t="str">
        <f t="shared" si="0"/>
        <v>{title: $Countering Mantra$,type: $$,rank: $$,reference: $Path of Waves$,ring: $$,effect: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
  <sheetViews>
    <sheetView tabSelected="1" zoomScale="70" zoomScaleNormal="70" workbookViewId="0">
      <selection activeCell="H27" sqref="H27"/>
    </sheetView>
  </sheetViews>
  <sheetFormatPr defaultRowHeight="15" x14ac:dyDescent="0.25"/>
  <cols>
    <col min="1" max="1" width="17.5703125" bestFit="1" customWidth="1"/>
    <col min="15" max="15" width="76.28515625" bestFit="1" customWidth="1"/>
    <col min="31" max="31" width="18" style="1" hidden="1" customWidth="1"/>
    <col min="32" max="32" width="9.140625" style="1" hidden="1" customWidth="1"/>
    <col min="33" max="33" width="9.140625" style="1"/>
  </cols>
  <sheetData>
    <row r="1" spans="1:33" ht="35.25" customHeight="1" x14ac:dyDescent="0.25">
      <c r="A1" t="s">
        <v>0</v>
      </c>
      <c r="B1" t="s">
        <v>71</v>
      </c>
      <c r="C1" t="s">
        <v>72</v>
      </c>
      <c r="D1" t="s">
        <v>73</v>
      </c>
      <c r="E1" t="s">
        <v>74</v>
      </c>
      <c r="F1" t="s">
        <v>75</v>
      </c>
      <c r="G1" t="s">
        <v>76</v>
      </c>
      <c r="H1" t="s">
        <v>77</v>
      </c>
      <c r="I1" t="s">
        <v>78</v>
      </c>
      <c r="J1" t="s">
        <v>79</v>
      </c>
      <c r="K1" t="s">
        <v>80</v>
      </c>
      <c r="L1" t="s">
        <v>83</v>
      </c>
      <c r="M1" t="s">
        <v>81</v>
      </c>
      <c r="N1" t="s">
        <v>82</v>
      </c>
      <c r="O1" t="s">
        <v>84</v>
      </c>
      <c r="P1" t="s">
        <v>85</v>
      </c>
      <c r="Q1" t="s">
        <v>86</v>
      </c>
      <c r="R1" t="s">
        <v>87</v>
      </c>
      <c r="S1" t="s">
        <v>88</v>
      </c>
      <c r="T1" t="s">
        <v>89</v>
      </c>
      <c r="U1" t="s">
        <v>90</v>
      </c>
      <c r="V1" t="s">
        <v>91</v>
      </c>
      <c r="W1" t="s">
        <v>92</v>
      </c>
      <c r="X1" t="s">
        <v>93</v>
      </c>
      <c r="Y1" t="s">
        <v>94</v>
      </c>
      <c r="Z1" t="s">
        <v>95</v>
      </c>
      <c r="AA1" t="s">
        <v>96</v>
      </c>
      <c r="AB1" t="s">
        <v>97</v>
      </c>
      <c r="AC1" t="s">
        <v>98</v>
      </c>
      <c r="AD1" t="s">
        <v>99</v>
      </c>
    </row>
    <row r="2" spans="1:33" x14ac:dyDescent="0.25">
      <c r="A2" t="s">
        <v>100</v>
      </c>
      <c r="B2" t="s">
        <v>101</v>
      </c>
      <c r="C2" t="s">
        <v>102</v>
      </c>
      <c r="D2" t="s">
        <v>101</v>
      </c>
      <c r="E2" t="s">
        <v>103</v>
      </c>
      <c r="F2" t="s">
        <v>18</v>
      </c>
      <c r="G2" t="s">
        <v>7</v>
      </c>
      <c r="H2">
        <v>5</v>
      </c>
      <c r="J2">
        <v>0</v>
      </c>
      <c r="K2">
        <v>0</v>
      </c>
      <c r="L2">
        <v>0</v>
      </c>
      <c r="M2">
        <v>1</v>
      </c>
      <c r="N2">
        <v>1</v>
      </c>
      <c r="O2" t="s">
        <v>104</v>
      </c>
      <c r="P2">
        <v>35</v>
      </c>
      <c r="R2" t="s">
        <v>189</v>
      </c>
      <c r="S2" t="s">
        <v>179</v>
      </c>
      <c r="T2" t="s">
        <v>105</v>
      </c>
      <c r="U2" t="s">
        <v>107</v>
      </c>
      <c r="V2" t="s">
        <v>106</v>
      </c>
      <c r="W2">
        <v>1</v>
      </c>
      <c r="X2" t="s">
        <v>113</v>
      </c>
      <c r="Y2" t="s">
        <v>108</v>
      </c>
      <c r="Z2" t="s">
        <v>109</v>
      </c>
      <c r="AA2" t="s">
        <v>110</v>
      </c>
      <c r="AB2" t="s">
        <v>111</v>
      </c>
      <c r="AC2" t="s">
        <v>112</v>
      </c>
      <c r="AE2" s="1" t="str">
        <f>CONCATENATE(A2,": {",$B$1,": $",B2,"$,",$C$1,": $",C2,"$,",$D$1,": $",D2,"$,",$E$1,": $",E2,"$,",$F$1,": $",F2,"$,",$G$1,": $",G2,"$,",$H$1,": ",H2,",",$I$1,": {",$J$1,":",J2,",",$K$1,":",K2,",",$L$1,":",L2,",",$M$1,":",M2,",",$N$1,":",N2,",},")</f>
        <v>wanderingblade: {family: $Other$,name: $Wandering Blade$,clan: $Other$,ring1: $Earth$,ring2: $Any$,source: $Path of Waves$,skillnumber: 5,schoolskills: {Artisan:0,Social:0,Scholar:0,Martial:1,Trade:1,},</v>
      </c>
      <c r="AF2" s="1" t="str">
        <f>CONCATENATE($O$1,": [",O2,"],",$P$1,": ",P2,",",$Q$1,": [",Q2,"],",$R$1,": [",R2,"],",$S$1,": [",S2,"],",$T$1,": [",T2,"],",$U$1,": [",U2,"],",$V$1,": [",V2,"],",$W$1,": ",W2,",",$X$1,": $",X2,"$,",$Y$1,":[",Y2,"],",$Z$1,":[",Z2,"],",$AA$1,":[",AA2,"],",$AB$1,":[",AB2,"],",$AC$1,":[",AC2,"],",$AD$1,": $",AD2,"$,}")</f>
        <v>skills: ["Fitness","Melee","Ranged","Unarmed","Meditation","Performance","Smithing"],honor: 35,weapons: [],armor: ["Traveling Clothes"],role: ["Bushi"],techniquetypes: ["Kata","Rituals","Shuji"],startingtechs: ["Wanderer's Resolve"],startingtechoptions: ["Striking as Air","Striking as Earth","Striking as Water","Striking as Fire"],chooseoptions: 1,ability: $Signature Weapon: Choose a signature weapon category (or unarmed) with GM approval.  When using a weapon from this category for an Attack action or Performance check, roll one additional skill die.  Additionally, when making such a check, you may suffer fatigue up to your school rank to alter that many results of your kept dice to O results.$,rank1techs:["Bellow of Resolve","Tactical Assessment",],rank2techs:["Rushing Ox Style","Wayfarer's Path",],rank3techs:["Iron in the Mountains Style","Tonight, I am Your Opponent",],rank4techs:["Bravado","Void's Embrace Style",],rank5techs:["Bond of Heroes","Roar of Encouragement",],keyword: $$,}</v>
      </c>
      <c r="AG2" s="1" t="str">
        <f>CONCATENATE(AE2,AF2)</f>
        <v>wanderingblade: {family: $Other$,name: $Wandering Blade$,clan: $Other$,ring1: $Earth$,ring2: $Any$,source: $Path of Waves$,skillnumber: 5,schoolskills: {Artisan:0,Social:0,Scholar:0,Martial:1,Trade:1,},skills: ["Fitness","Melee","Ranged","Unarmed","Meditation","Performance","Smithing"],honor: 35,weapons: [],armor: ["Traveling Clothes"],role: ["Bushi"],techniquetypes: ["Kata","Rituals","Shuji"],startingtechs: ["Wanderer's Resolve"],startingtechoptions: ["Striking as Air","Striking as Earth","Striking as Water","Striking as Fire"],chooseoptions: 1,ability: $Signature Weapon: Choose a signature weapon category (or unarmed) with GM approval.  When using a weapon from this category for an Attack action or Performance check, roll one additional skill die.  Additionally, when making such a check, you may suffer fatigue up to your school rank to alter that many results of your kept dice to O results.$,rank1techs:["Bellow of Resolve","Tactical Assessment",],rank2techs:["Rushing Ox Style","Wayfarer's Path",],rank3techs:["Iron in the Mountains Style","Tonight, I am Your Opponent",],rank4techs:["Bravado","Void's Embrace Style",],rank5techs:["Bond of Heroes","Roar of Encouragement",],keyword: $$,}</v>
      </c>
    </row>
    <row r="3" spans="1:33" x14ac:dyDescent="0.25">
      <c r="A3" t="s">
        <v>165</v>
      </c>
      <c r="B3" t="s">
        <v>101</v>
      </c>
      <c r="C3" t="s">
        <v>176</v>
      </c>
      <c r="D3" t="s">
        <v>101</v>
      </c>
      <c r="E3" t="s">
        <v>10</v>
      </c>
      <c r="F3" t="s">
        <v>177</v>
      </c>
      <c r="G3" t="s">
        <v>7</v>
      </c>
      <c r="H3">
        <v>5</v>
      </c>
      <c r="J3">
        <v>0</v>
      </c>
      <c r="K3">
        <v>0</v>
      </c>
      <c r="L3">
        <v>0</v>
      </c>
      <c r="M3">
        <v>1</v>
      </c>
      <c r="N3">
        <v>1</v>
      </c>
      <c r="O3" t="s">
        <v>178</v>
      </c>
      <c r="P3">
        <v>30</v>
      </c>
      <c r="R3" t="s">
        <v>189</v>
      </c>
      <c r="S3" t="s">
        <v>180</v>
      </c>
      <c r="T3" t="s">
        <v>105</v>
      </c>
      <c r="U3" t="s">
        <v>181</v>
      </c>
      <c r="V3" t="s">
        <v>182</v>
      </c>
      <c r="W3">
        <v>1</v>
      </c>
      <c r="X3" t="s">
        <v>183</v>
      </c>
      <c r="Y3" t="s">
        <v>184</v>
      </c>
      <c r="Z3" t="s">
        <v>185</v>
      </c>
      <c r="AA3" t="s">
        <v>186</v>
      </c>
      <c r="AB3" t="s">
        <v>187</v>
      </c>
      <c r="AC3" t="s">
        <v>188</v>
      </c>
      <c r="AE3" s="1" t="str">
        <f t="shared" ref="AE3:AE66" si="0">CONCATENATE(A3,": {",$B$1,": $",B3,"$,",$C$1,": $",C3,"$,",$D$1,": $",D3,"$,",$E$1,": $",E3,"$,",$F$1,": $",F3,"$,",$G$1,": $",G3,"$,",$H$1,": ",H3,",",$I$1,": {",$J$1,":",J3,",",$K$1,":",K3,",",$L$1,":",L3,",",$M$1,":",M3,",",$N$1,":",N3,",},")</f>
        <v>studentofthetalon: {family: $Other$,name: $Student of the Talon$,clan: $Other$,ring1: $Air$,ring2: $Water$,source: $Path of Waves$,skillnumber: 5,schoolskills: {Artisan:0,Social:0,Scholar:0,Martial:1,Trade:1,},</v>
      </c>
      <c r="AF3" s="1" t="str">
        <f t="shared" ref="AF3:AF66" si="1">CONCATENATE($O$1,": [",O3,"],",$P$1,": ",P3,",",$Q$1,": [",Q3,"],",$R$1,": [",R3,"],",$S$1,": [",S3,"],",$T$1,": [",T3,"],",$U$1,": [",U3,"],",$V$1,": [",V3,"],",$W$1,": ",W3,",",$X$1,": $",X3,"$,",$Y$1,":[",Y3,"],",$Z$1,":[",Z3,"],",$AA$1,":[",AA3,"],",$AB$1,":[",AB3,"],",$AC$1,":[",AC3,"],",$AD$1,": $",AD3,"$,}")</f>
        <v>skills: ["Fitness","Melee","Ranged","Meditation","Sentiment","Skulduggery", "Survival"],honor: 30,weapons: [],armor: ["Traveling Clothes"],role: ["Bushi","Shinobi"],techniquetypes: ["Kata","Rituals","Shuji"],startingtechs: ["Skulk"],startingtechoptions: ["Soaring Slice","Hawk's Precision"],chooseoptions: 1,ability: $Piercing Insight: Once per round, in a skirmish, when you inflict a critical strike on a character at range 2-5, or when a character at range 2-5 inflicts a critical strike on you, you may increase or decrease the severity by your school rank. $,rank1techs:["Flowering Deception","Chaotic Scattering"],rank2techs:["Heartpiercing Strike","Swirling Viper Style"],rank3techs:["Wasp's Spite Style","Eyeless Sight Shot"],rank4techs:["Wolf's Proposal","Falling Heavens Shot"],rank5techs:["Deadly Sting","Watch my Back"],keyword: $$,}</v>
      </c>
      <c r="AG3" s="1" t="str">
        <f t="shared" ref="AG3:AG17" si="2">CONCATENATE(AE3,AF3)</f>
        <v>studentofthetalon: {family: $Other$,name: $Student of the Talon$,clan: $Other$,ring1: $Air$,ring2: $Water$,source: $Path of Waves$,skillnumber: 5,schoolskills: {Artisan:0,Social:0,Scholar:0,Martial:1,Trade:1,},skills: ["Fitness","Melee","Ranged","Meditation","Sentiment","Skulduggery", "Survival"],honor: 30,weapons: [],armor: ["Traveling Clothes"],role: ["Bushi","Shinobi"],techniquetypes: ["Kata","Rituals","Shuji"],startingtechs: ["Skulk"],startingtechoptions: ["Soaring Slice","Hawk's Precision"],chooseoptions: 1,ability: $Piercing Insight: Once per round, in a skirmish, when you inflict a critical strike on a character at range 2-5, or when a character at range 2-5 inflicts a critical strike on you, you may increase or decrease the severity by your school rank. $,rank1techs:["Flowering Deception","Chaotic Scattering"],rank2techs:["Heartpiercing Strike","Swirling Viper Style"],rank3techs:["Wasp's Spite Style","Eyeless Sight Shot"],rank4techs:["Wolf's Proposal","Falling Heavens Shot"],rank5techs:["Deadly Sting","Watch my Back"],keyword: $$,}</v>
      </c>
    </row>
    <row r="4" spans="1:33" x14ac:dyDescent="0.25">
      <c r="A4" t="s">
        <v>166</v>
      </c>
      <c r="B4" t="s">
        <v>101</v>
      </c>
      <c r="C4" t="s">
        <v>190</v>
      </c>
      <c r="D4" t="s">
        <v>101</v>
      </c>
      <c r="E4" t="s">
        <v>10</v>
      </c>
      <c r="F4" t="s">
        <v>177</v>
      </c>
      <c r="G4" t="s">
        <v>7</v>
      </c>
      <c r="H4">
        <v>5</v>
      </c>
      <c r="J4">
        <v>0</v>
      </c>
      <c r="K4">
        <v>1</v>
      </c>
      <c r="L4">
        <v>0</v>
      </c>
      <c r="M4">
        <v>0</v>
      </c>
      <c r="N4">
        <v>1</v>
      </c>
      <c r="O4" t="s">
        <v>191</v>
      </c>
      <c r="P4">
        <v>27</v>
      </c>
      <c r="R4" t="s">
        <v>189</v>
      </c>
      <c r="T4" t="s">
        <v>105</v>
      </c>
      <c r="U4" t="s">
        <v>192</v>
      </c>
      <c r="V4" t="s">
        <v>193</v>
      </c>
      <c r="W4">
        <v>1</v>
      </c>
      <c r="X4" t="s">
        <v>194</v>
      </c>
      <c r="Y4" t="s">
        <v>195</v>
      </c>
      <c r="Z4" t="s">
        <v>196</v>
      </c>
      <c r="AA4" t="s">
        <v>197</v>
      </c>
      <c r="AB4" t="s">
        <v>198</v>
      </c>
      <c r="AC4" t="s">
        <v>199</v>
      </c>
      <c r="AE4" s="1" t="str">
        <f t="shared" si="0"/>
        <v>treasurehunter: {family: $Other$,name: $Treasure Hunter$,clan: $Other$,ring1: $Air$,ring2: $Water$,source: $Path of Waves$,skillnumber: 5,schoolskills: {Artisan:0,Social:1,Scholar:0,Martial:0,Trade:1,},</v>
      </c>
      <c r="AF4" s="1" t="str">
        <f t="shared" si="1"/>
        <v>skills: ["Commerce","Courtesy","Fitness","Games","Melee","Sentiment","Skulduggery"],honor: 27,weapons: [],armor: ["Traveling Clothes"],role: [],techniquetypes: ["Kata","Rituals","Shuji"],startingtechs: ["Tactical Assessment"],startingtechoptions: ["All in Jest","Rustling of Leaves"],chooseoptions: 1,ability: $Risk and Reward: You have an uncanny sense for dangerous situations.  Your Vigilance and Focus are increased by your school rank unless you are Compromised.$,rank1techs:["Striking as Air","Chaotic Scattering"],rank2techs:["Daring Swing","Reckless Lunge"],rank3techs:["Dazzling Performance","Laughing Fox Style"],rank4techs:["Regal Bearing","Ruse of Moon's Reflection"],rank5techs:["Watch My Back","Roar of Encouragement"],keyword: $$,}</v>
      </c>
      <c r="AG4" s="1" t="str">
        <f t="shared" si="2"/>
        <v>treasurehunter: {family: $Other$,name: $Treasure Hunter$,clan: $Other$,ring1: $Air$,ring2: $Water$,source: $Path of Waves$,skillnumber: 5,schoolskills: {Artisan:0,Social:1,Scholar:0,Martial:0,Trade:1,},skills: ["Commerce","Courtesy","Fitness","Games","Melee","Sentiment","Skulduggery"],honor: 27,weapons: [],armor: ["Traveling Clothes"],role: [],techniquetypes: ["Kata","Rituals","Shuji"],startingtechs: ["Tactical Assessment"],startingtechoptions: ["All in Jest","Rustling of Leaves"],chooseoptions: 1,ability: $Risk and Reward: You have an uncanny sense for dangerous situations.  Your Vigilance and Focus are increased by your school rank unless you are Compromised.$,rank1techs:["Striking as Air","Chaotic Scattering"],rank2techs:["Daring Swing","Reckless Lunge"],rank3techs:["Dazzling Performance","Laughing Fox Style"],rank4techs:["Regal Bearing","Ruse of Moon's Reflection"],rank5techs:["Watch My Back","Roar of Encouragement"],keyword: $$,}</v>
      </c>
    </row>
    <row r="5" spans="1:33" x14ac:dyDescent="0.25">
      <c r="A5" t="s">
        <v>167</v>
      </c>
      <c r="B5" t="s">
        <v>101</v>
      </c>
      <c r="C5" t="s">
        <v>200</v>
      </c>
      <c r="D5" t="s">
        <v>101</v>
      </c>
      <c r="E5" t="s">
        <v>201</v>
      </c>
      <c r="F5" t="s">
        <v>10</v>
      </c>
      <c r="G5" t="s">
        <v>7</v>
      </c>
      <c r="H5">
        <v>5</v>
      </c>
      <c r="J5">
        <v>0</v>
      </c>
      <c r="K5">
        <v>1</v>
      </c>
      <c r="L5">
        <v>0</v>
      </c>
      <c r="M5">
        <v>1</v>
      </c>
      <c r="N5">
        <v>0</v>
      </c>
      <c r="O5" t="s">
        <v>202</v>
      </c>
      <c r="P5">
        <v>26</v>
      </c>
      <c r="R5" t="s">
        <v>189</v>
      </c>
      <c r="S5" t="s">
        <v>203</v>
      </c>
      <c r="T5" t="s">
        <v>105</v>
      </c>
      <c r="U5" t="s">
        <v>204</v>
      </c>
      <c r="V5" t="s">
        <v>205</v>
      </c>
      <c r="W5">
        <v>1</v>
      </c>
      <c r="X5" t="s">
        <v>206</v>
      </c>
      <c r="Y5" t="s">
        <v>207</v>
      </c>
      <c r="Z5" t="s">
        <v>208</v>
      </c>
      <c r="AA5" t="s">
        <v>209</v>
      </c>
      <c r="AB5" t="s">
        <v>210</v>
      </c>
      <c r="AC5" t="s">
        <v>211</v>
      </c>
      <c r="AE5" s="1" t="str">
        <f t="shared" si="0"/>
        <v>schoolofleaves: {family: $Other$,name: $School of Leaves$,clan: $Other$,ring1: $Fire$,ring2: $Air$,source: $Path of Waves$,skillnumber: 5,schoolskills: {Artisan:0,Social:1,Scholar:0,Martial:1,Trade:0,},</v>
      </c>
      <c r="AF5" s="1" t="str">
        <f t="shared" si="1"/>
        <v>skills: ["Fitness","Melee","Ranged","Performance","Sentiment","Skulduggery","Survival"],honor: 26,weapons: [],armor: ["Traveling Clothes"],role: ["Shinobi","Courtier"],techniquetypes: ["Kata","Rituals","Shuji"],startingtechs: ["Skulk","Deadly Sting"],startingtechoptions: ["Honest Assessment","Whispers of Court"],chooseoptions: 1,ability: $Tactical Cover: While you are in Obscuring terrain, you may treat your physical resistance as increased by your school rank.$,rank1techs:["Prey on the Weak","Rustling of Leaves"],rank2techs:["Staggering Shot","Crimson Leaves Strike"],rank3techs:["Noxious Cloud","Wasp's Spite Style"],rank4techs:["Iaijutsu Cut: Reverse Draw","Ruse of Moon's Reflection"],rank5techs:["Bend with the Storm","Silencing Strike"],keyword: $$,}</v>
      </c>
      <c r="AG5" s="1" t="str">
        <f t="shared" si="2"/>
        <v>schoolofleaves: {family: $Other$,name: $School of Leaves$,clan: $Other$,ring1: $Fire$,ring2: $Air$,source: $Path of Waves$,skillnumber: 5,schoolskills: {Artisan:0,Social:1,Scholar:0,Martial:1,Trade:0,},skills: ["Fitness","Melee","Ranged","Performance","Sentiment","Skulduggery","Survival"],honor: 26,weapons: [],armor: ["Traveling Clothes"],role: ["Shinobi","Courtier"],techniquetypes: ["Kata","Rituals","Shuji"],startingtechs: ["Skulk","Deadly Sting"],startingtechoptions: ["Honest Assessment","Whispers of Court"],chooseoptions: 1,ability: $Tactical Cover: While you are in Obscuring terrain, you may treat your physical resistance as increased by your school rank.$,rank1techs:["Prey on the Weak","Rustling of Leaves"],rank2techs:["Staggering Shot","Crimson Leaves Strike"],rank3techs:["Noxious Cloud","Wasp's Spite Style"],rank4techs:["Iaijutsu Cut: Reverse Draw","Ruse of Moon's Reflection"],rank5techs:["Bend with the Storm","Silencing Strike"],keyword: $$,}</v>
      </c>
    </row>
    <row r="6" spans="1:33" x14ac:dyDescent="0.25">
      <c r="A6" t="s">
        <v>168</v>
      </c>
      <c r="B6" t="s">
        <v>101</v>
      </c>
      <c r="C6" t="s">
        <v>212</v>
      </c>
      <c r="D6" t="s">
        <v>101</v>
      </c>
      <c r="E6" t="s">
        <v>18</v>
      </c>
      <c r="F6" t="s">
        <v>18</v>
      </c>
      <c r="G6" t="s">
        <v>7</v>
      </c>
      <c r="H6">
        <v>3</v>
      </c>
      <c r="J6" s="1">
        <v>1</v>
      </c>
      <c r="K6" s="1">
        <v>0</v>
      </c>
      <c r="L6" s="1">
        <v>1</v>
      </c>
      <c r="M6" s="1">
        <v>0</v>
      </c>
      <c r="N6" s="1">
        <v>0</v>
      </c>
      <c r="O6" t="s">
        <v>213</v>
      </c>
      <c r="P6">
        <v>35</v>
      </c>
      <c r="R6" t="s">
        <v>189</v>
      </c>
      <c r="S6" t="s">
        <v>214</v>
      </c>
      <c r="T6" t="s">
        <v>215</v>
      </c>
      <c r="V6" t="s">
        <v>216</v>
      </c>
      <c r="W6">
        <v>3</v>
      </c>
      <c r="X6" t="s">
        <v>217</v>
      </c>
      <c r="Y6" t="s">
        <v>218</v>
      </c>
      <c r="Z6" t="s">
        <v>219</v>
      </c>
      <c r="AA6" t="s">
        <v>220</v>
      </c>
      <c r="AB6" t="s">
        <v>221</v>
      </c>
      <c r="AC6" t="s">
        <v>222</v>
      </c>
      <c r="AE6" s="1" t="str">
        <f t="shared" si="0"/>
        <v>voiceofthewilds: {family: $Other$,name: $Voice of the Wilds$,clan: $Other$,ring1: $Any$,ring2: $Any$,source: $Path of Waves$,skillnumber: 3,schoolskills: {Artisan:1,Social:0,Scholar:1,Martial:0,Trade:0,},</v>
      </c>
      <c r="AF6" s="1" t="str">
        <f t="shared" si="1"/>
        <v>skills: ["Composition","Courtesy","Games","Meditation","Sentiment","Theology"],honor: 35,weapons: [],armor: ["Traveling Clothes"],role: ["Shugenja","Courtier"],techniquetypes: ["Rituals","Shuji"],startingtechs: [],startingtechoptions: ["Commune with Spirits","Divination","Well of Desire","Weight of Duty","Rustling of Leaves","Sensational Distraction"],chooseoptions: 3,ability: $Naturally Attuned: As a downtime activity you may select any number of invocations with total school rank prerequisites equal to double your school rank.  You can perform these invocations as if you knew them.$,rank1techs:["Nature's Touch","Threshold Barrier"],rank2techs:["Earth Becomes Sky","Tactical Assessment"],rank3techs:["Fury of Osano-wo","Hands of the Tides"],rank4techs:["Mentor's Guidance","False Realm of the Fox Spirits"],rank5techs:["Ever Changing Waves"],keyword: $$,}</v>
      </c>
      <c r="AG6" s="1" t="str">
        <f t="shared" si="2"/>
        <v>voiceofthewilds: {family: $Other$,name: $Voice of the Wilds$,clan: $Other$,ring1: $Any$,ring2: $Any$,source: $Path of Waves$,skillnumber: 3,schoolskills: {Artisan:1,Social:0,Scholar:1,Martial:0,Trade:0,},skills: ["Composition","Courtesy","Games","Meditation","Sentiment","Theology"],honor: 35,weapons: [],armor: ["Traveling Clothes"],role: ["Shugenja","Courtier"],techniquetypes: ["Rituals","Shuji"],startingtechs: [],startingtechoptions: ["Commune with Spirits","Divination","Well of Desire","Weight of Duty","Rustling of Leaves","Sensational Distraction"],chooseoptions: 3,ability: $Naturally Attuned: As a downtime activity you may select any number of invocations with total school rank prerequisites equal to double your school rank.  You can perform these invocations as if you knew them.$,rank1techs:["Nature's Touch","Threshold Barrier"],rank2techs:["Earth Becomes Sky","Tactical Assessment"],rank3techs:["Fury of Osano-wo","Hands of the Tides"],rank4techs:["Mentor's Guidance","False Realm of the Fox Spirits"],rank5techs:["Ever Changing Waves"],keyword: $$,}</v>
      </c>
    </row>
    <row r="7" spans="1:33" x14ac:dyDescent="0.25">
      <c r="A7" t="s">
        <v>169</v>
      </c>
      <c r="B7" t="s">
        <v>101</v>
      </c>
      <c r="C7" t="s">
        <v>223</v>
      </c>
      <c r="D7" t="s">
        <v>101</v>
      </c>
      <c r="E7" t="s">
        <v>201</v>
      </c>
      <c r="F7" t="s">
        <v>18</v>
      </c>
      <c r="G7" t="s">
        <v>7</v>
      </c>
      <c r="H7">
        <v>5</v>
      </c>
      <c r="J7" s="1">
        <v>1</v>
      </c>
      <c r="K7" s="1">
        <v>1</v>
      </c>
      <c r="L7" s="1">
        <v>0</v>
      </c>
      <c r="M7" s="1">
        <v>0</v>
      </c>
      <c r="N7" s="1">
        <v>0</v>
      </c>
      <c r="O7" t="s">
        <v>224</v>
      </c>
      <c r="P7">
        <v>30</v>
      </c>
      <c r="R7" t="s">
        <v>189</v>
      </c>
      <c r="S7" t="s">
        <v>225</v>
      </c>
      <c r="T7" t="s">
        <v>105</v>
      </c>
      <c r="U7" t="s">
        <v>226</v>
      </c>
      <c r="V7" t="s">
        <v>227</v>
      </c>
      <c r="W7">
        <v>1</v>
      </c>
      <c r="X7" t="s">
        <v>228</v>
      </c>
      <c r="Y7" t="s">
        <v>229</v>
      </c>
      <c r="Z7" t="s">
        <v>230</v>
      </c>
      <c r="AA7" t="s">
        <v>231</v>
      </c>
      <c r="AB7" t="s">
        <v>232</v>
      </c>
      <c r="AC7" t="s">
        <v>233</v>
      </c>
      <c r="AE7" s="1" t="str">
        <f t="shared" si="0"/>
        <v>artisanoftheroads: {family: $Other$,name: $Artisan of the Roads$,clan: $Other$,ring1: $Fire$,ring2: $Any$,source: $Path of Waves$,skillnumber: 5,schoolskills: {Artisan:1,Social:1,Scholar:0,Martial:0,Trade:0,},</v>
      </c>
      <c r="AF7" s="1" t="str">
        <f t="shared" si="1"/>
        <v>skills: ["Aesthetics","Courtesy","Commerce","Composition","Culture",Design","Smithing"],honor: 30,weapons: [],armor: ["Traveling Clothes"],role: ["Artisan"],techniquetypes: ["Kata","Rituals","Shuji"],startingtechs: ["Fanning the Flames"],startingtechoptions: ["Shallow Waters","Whispers of Court"],chooseoptions: 1,ability: $Resourceful Artistry: Once per game session, when performing a downtime activity to craft, you may scavenge supplies for your craft worth an amount of koku equal to your school rank.  This might include finding plants to make paints, wood for carvings, horsehair for brushes, or convincing peasants to give you parchment, ink or other supplies.$,rank1techs:["Fluent Bargaining","Artisan's Appraisal"],rank2techs:["Dazzling Performance","Improvised Assault"],rank3techs:["Bravado","Wheeling Sweep"],rank4techs:["Mentor's Guidance","Laughing Fox Style"],rank5techs:["Roar of Encouragement","Rouse the Soul"],keyword: $$,}</v>
      </c>
      <c r="AG7" s="1" t="str">
        <f t="shared" si="2"/>
        <v>artisanoftheroads: {family: $Other$,name: $Artisan of the Roads$,clan: $Other$,ring1: $Fire$,ring2: $Any$,source: $Path of Waves$,skillnumber: 5,schoolskills: {Artisan:1,Social:1,Scholar:0,Martial:0,Trade:0,},skills: ["Aesthetics","Courtesy","Commerce","Composition","Culture",Design","Smithing"],honor: 30,weapons: [],armor: ["Traveling Clothes"],role: ["Artisan"],techniquetypes: ["Kata","Rituals","Shuji"],startingtechs: ["Fanning the Flames"],startingtechoptions: ["Shallow Waters","Whispers of Court"],chooseoptions: 1,ability: $Resourceful Artistry: Once per game session, when performing a downtime activity to craft, you may scavenge supplies for your craft worth an amount of koku equal to your school rank.  This might include finding plants to make paints, wood for carvings, horsehair for brushes, or convincing peasants to give you parchment, ink or other supplies.$,rank1techs:["Fluent Bargaining","Artisan's Appraisal"],rank2techs:["Dazzling Performance","Improvised Assault"],rank3techs:["Bravado","Wheeling Sweep"],rank4techs:["Mentor's Guidance","Laughing Fox Style"],rank5techs:["Roar of Encouragement","Rouse the Soul"],keyword: $$,}</v>
      </c>
    </row>
    <row r="8" spans="1:33" x14ac:dyDescent="0.25">
      <c r="A8" t="s">
        <v>170</v>
      </c>
      <c r="B8" t="s">
        <v>101</v>
      </c>
      <c r="C8" t="s">
        <v>234</v>
      </c>
      <c r="D8" t="s">
        <v>101</v>
      </c>
      <c r="E8" t="s">
        <v>15</v>
      </c>
      <c r="F8" t="s">
        <v>10</v>
      </c>
      <c r="G8" t="s">
        <v>7</v>
      </c>
      <c r="H8">
        <v>4</v>
      </c>
      <c r="J8" s="1">
        <v>0</v>
      </c>
      <c r="K8" s="1">
        <v>0</v>
      </c>
      <c r="L8" s="1">
        <v>1</v>
      </c>
      <c r="M8" s="1">
        <v>1</v>
      </c>
      <c r="N8" s="1">
        <v>0</v>
      </c>
      <c r="O8" t="s">
        <v>235</v>
      </c>
      <c r="P8">
        <v>40</v>
      </c>
      <c r="R8" t="s">
        <v>189</v>
      </c>
      <c r="S8" t="s">
        <v>236</v>
      </c>
      <c r="T8" t="s">
        <v>105</v>
      </c>
      <c r="U8" t="s">
        <v>237</v>
      </c>
      <c r="V8" t="s">
        <v>238</v>
      </c>
      <c r="W8">
        <v>2</v>
      </c>
      <c r="X8" t="s">
        <v>239</v>
      </c>
      <c r="Y8" t="s">
        <v>240</v>
      </c>
      <c r="Z8" t="s">
        <v>241</v>
      </c>
      <c r="AA8" t="s">
        <v>242</v>
      </c>
      <c r="AB8" t="s">
        <v>243</v>
      </c>
      <c r="AC8" t="s">
        <v>244</v>
      </c>
      <c r="AE8" s="1" t="str">
        <f t="shared" si="0"/>
        <v>mysticofthemountain: {family: $Other$,name: $Mystic of the Mountains$,clan: $Other$,ring1: $Void$,ring2: $Air$,source: $Path of Waves$,skillnumber: 4,schoolskills: {Artisan:0,Social:0,Scholar:1,Martial:1,Trade:0,},</v>
      </c>
      <c r="AF8" s="1" t="str">
        <f t="shared" si="1"/>
        <v>skills: ["Melee","Unarmed","Performance","Sentiment","Survival","Theology"],honor: 40,weapons: [],armor: ["Traveling Clothes"],role: ["Monk","Courtier"],techniquetypes: ["Kata","Rituals","Shuji"],startingtechs: ["Cleansing Rite","Artisan's Approval"],startingtechoptions: ["Ki Protection","The Great Silence","Honest Assessment","Stirring the Embers"],chooseoptions: 2,ability: $Unexpected Wisdom: You are a wealth of wisdom, which you dispense a number of times per game session equal to your school rank.  On your turn or at any appropriate time during a narrative scene, you may dispense a small bit of wisdom to a character who can hear you and has not benefitted from this ability this scene.  The next time a character, including yourself, employs that wisdom they may reduce the TN of that check by 1 and may negate a number of strife up to your ranks in Sentiment or Theology (your choice).$,rank1techs:["Way of the Earthquake","Air Fist"],rank2techs:["Way of the Willow","Channel the Fire Dragon"],rank3techs:["Way of the Falling Star","Ride the Water Dragon"],rank4techs:["Touch the Void Dragon","Pillar of Calm"],rank5techs:["Way of the Edgeless Sword","Bend the Storm"],keyword: $$,}</v>
      </c>
      <c r="AG8" s="1" t="str">
        <f t="shared" si="2"/>
        <v>mysticofthemountain: {family: $Other$,name: $Mystic of the Mountains$,clan: $Other$,ring1: $Void$,ring2: $Air$,source: $Path of Waves$,skillnumber: 4,schoolskills: {Artisan:0,Social:0,Scholar:1,Martial:1,Trade:0,},skills: ["Melee","Unarmed","Performance","Sentiment","Survival","Theology"],honor: 40,weapons: [],armor: ["Traveling Clothes"],role: ["Monk","Courtier"],techniquetypes: ["Kata","Rituals","Shuji"],startingtechs: ["Cleansing Rite","Artisan's Approval"],startingtechoptions: ["Ki Protection","The Great Silence","Honest Assessment","Stirring the Embers"],chooseoptions: 2,ability: $Unexpected Wisdom: You are a wealth of wisdom, which you dispense a number of times per game session equal to your school rank.  On your turn or at any appropriate time during a narrative scene, you may dispense a small bit of wisdom to a character who can hear you and has not benefitted from this ability this scene.  The next time a character, including yourself, employs that wisdom they may reduce the TN of that check by 1 and may negate a number of strife up to your ranks in Sentiment or Theology (your choice).$,rank1techs:["Way of the Earthquake","Air Fist"],rank2techs:["Way of the Willow","Channel the Fire Dragon"],rank3techs:["Way of the Falling Star","Ride the Water Dragon"],rank4techs:["Touch the Void Dragon","Pillar of Calm"],rank5techs:["Way of the Edgeless Sword","Bend the Storm"],keyword: $$,}</v>
      </c>
    </row>
    <row r="9" spans="1:33" x14ac:dyDescent="0.25">
      <c r="A9" t="s">
        <v>171</v>
      </c>
      <c r="B9" t="s">
        <v>101</v>
      </c>
      <c r="C9" t="s">
        <v>245</v>
      </c>
      <c r="D9" t="s">
        <v>101</v>
      </c>
      <c r="E9" t="s">
        <v>15</v>
      </c>
      <c r="F9" t="s">
        <v>177</v>
      </c>
      <c r="G9" t="s">
        <v>7</v>
      </c>
      <c r="H9">
        <v>3</v>
      </c>
      <c r="J9" s="1">
        <v>0</v>
      </c>
      <c r="K9" s="1">
        <v>1</v>
      </c>
      <c r="L9" s="1">
        <v>1</v>
      </c>
      <c r="M9" s="1">
        <v>0</v>
      </c>
      <c r="N9" s="1">
        <v>0</v>
      </c>
      <c r="O9" t="s">
        <v>246</v>
      </c>
      <c r="P9">
        <v>40</v>
      </c>
      <c r="S9" t="s">
        <v>247</v>
      </c>
      <c r="T9" t="s">
        <v>248</v>
      </c>
      <c r="U9" t="s">
        <v>249</v>
      </c>
      <c r="V9" t="s">
        <v>250</v>
      </c>
      <c r="W9">
        <v>4</v>
      </c>
      <c r="X9" t="s">
        <v>251</v>
      </c>
      <c r="Y9" t="s">
        <v>252</v>
      </c>
      <c r="Z9" t="s">
        <v>253</v>
      </c>
      <c r="AA9" t="s">
        <v>254</v>
      </c>
      <c r="AB9" t="s">
        <v>255</v>
      </c>
      <c r="AC9" t="s">
        <v>256</v>
      </c>
      <c r="AD9" s="6"/>
      <c r="AE9" s="1" t="str">
        <f t="shared" si="0"/>
        <v>ujikdiviner: {family: $Other$,name: $Ujik Diviner$,clan: $Other$,ring1: $Void$,ring2: $Water$,source: $Path of Waves$,skillnumber: 3,schoolskills: {Artisan:0,Social:1,Scholar:1,Martial:0,Trade:0,},</v>
      </c>
      <c r="AF9" s="1" t="str">
        <f t="shared" si="1"/>
        <v>skills: ["Command","Games",Meditation","Performance","Sentiment","Theology"],honor: 40,weapons: [],armor: [],role: ["Sage"],techniquetypes: ["Earth and Water Invocations","Rituals","Shuji"],startingtechs: ["Ancestry Unearthed"],startingtechoptions: ["Commune with Spirits","Embrace of Kenro-Ji-Jin","Caress of Earth","Jurojin's Balm","Wall of Earth","Dance of Seasons","Heart of the Water Dragon","Dominion of Suijin","Inari's Blessing","Reflections of P'an Ku"],chooseoptions: 4,ability: $Seer of the Lords of Death: You can channel rituals in the same way as invocations (Core p189).  Once per scene, when you channel, you may receive fatigue up to your schol rank.  If you do, you may immediately make another check to perform an invocation of the same element using the reserved dice from your channel.  For each fatigue received this way, you may add one kept die set to a S result.$,rank1techs:["Divination","Fukurokujin's Wit"],rank2techs:["Ebb and Flow","Mask of Wind"],rank3techs:["Chaotic Scattering","Vapor of Nightmares"],rank4techs:["Laughing Fox Style","Mentor's Guidance"],rank5techs:["Roar of Encouragement","Bond of Heroes"],keyword: $$,}</v>
      </c>
      <c r="AG9" s="1" t="str">
        <f t="shared" si="2"/>
        <v>ujikdiviner: {family: $Other$,name: $Ujik Diviner$,clan: $Other$,ring1: $Void$,ring2: $Water$,source: $Path of Waves$,skillnumber: 3,schoolskills: {Artisan:0,Social:1,Scholar:1,Martial:0,Trade:0,},skills: ["Command","Games",Meditation","Performance","Sentiment","Theology"],honor: 40,weapons: [],armor: [],role: ["Sage"],techniquetypes: ["Earth and Water Invocations","Rituals","Shuji"],startingtechs: ["Ancestry Unearthed"],startingtechoptions: ["Commune with Spirits","Embrace of Kenro-Ji-Jin","Caress of Earth","Jurojin's Balm","Wall of Earth","Dance of Seasons","Heart of the Water Dragon","Dominion of Suijin","Inari's Blessing","Reflections of P'an Ku"],chooseoptions: 4,ability: $Seer of the Lords of Death: You can channel rituals in the same way as invocations (Core p189).  Once per scene, when you channel, you may receive fatigue up to your schol rank.  If you do, you may immediately make another check to perform an invocation of the same element using the reserved dice from your channel.  For each fatigue received this way, you may add one kept die set to a S result.$,rank1techs:["Divination","Fukurokujin's Wit"],rank2techs:["Ebb and Flow","Mask of Wind"],rank3techs:["Chaotic Scattering","Vapor of Nightmares"],rank4techs:["Laughing Fox Style","Mentor's Guidance"],rank5techs:["Roar of Encouragement","Bond of Heroes"],keyword: $$,}</v>
      </c>
    </row>
    <row r="10" spans="1:33" x14ac:dyDescent="0.25">
      <c r="A10" t="s">
        <v>172</v>
      </c>
      <c r="B10" t="s">
        <v>101</v>
      </c>
      <c r="C10" t="s">
        <v>271</v>
      </c>
      <c r="D10" t="s">
        <v>101</v>
      </c>
      <c r="E10" t="s">
        <v>103</v>
      </c>
      <c r="F10" t="s">
        <v>15</v>
      </c>
      <c r="G10" t="s">
        <v>7</v>
      </c>
      <c r="H10">
        <v>5</v>
      </c>
      <c r="J10" s="1">
        <v>0</v>
      </c>
      <c r="K10" s="1">
        <v>1</v>
      </c>
      <c r="L10" s="1">
        <v>0</v>
      </c>
      <c r="M10" s="1">
        <v>1</v>
      </c>
      <c r="N10" s="1">
        <v>0</v>
      </c>
      <c r="O10" t="s">
        <v>272</v>
      </c>
      <c r="P10">
        <v>50</v>
      </c>
      <c r="Q10" t="s">
        <v>274</v>
      </c>
      <c r="R10" t="s">
        <v>273</v>
      </c>
      <c r="S10" t="s">
        <v>275</v>
      </c>
      <c r="U10" t="s">
        <v>278</v>
      </c>
      <c r="Y10" t="s">
        <v>276</v>
      </c>
      <c r="Z10" t="s">
        <v>277</v>
      </c>
      <c r="AD10" s="1" t="s">
        <v>315</v>
      </c>
      <c r="AE10" s="1" t="str">
        <f t="shared" si="0"/>
        <v>qamaristshieldbearer: {family: $Other$,name: $Qamarist Shield Bearer$,clan: $Other$,ring1: $Earth$,ring2: $Void$,source: $Path of Waves$,skillnumber: 5,schoolskills: {Artisan:0,Social:1,Scholar:0,Martial:1,Trade:0,},</v>
      </c>
      <c r="AF10" s="1" t="str">
        <f t="shared" si="1"/>
        <v>skills: ["Command","Fitness","Melee","Unarmed","Meditation","Tactics","Theology"],honor: 50,weapons: ["Yari","Naginata","Qamarist Heavy Shield"],armor: ["Traveling Clothes","Lacquered Armor"],role: ["Bushi","Sage"],techniquetypes: [],startingtechs: ["Crescent Moon Style","Courtier's Resolve"],startingtechoptions: [],chooseoptions: ,ability: $$,rank1techs:["Divination","Wanderer's Resolve",],rank2techs:["Goading Taunt","Iron Shield Style","Deflective Defense","Iron in the Mountains Style",],rank3techs:[],rank4techs:[],rank5techs:[],keyword: $gaijin $,}</v>
      </c>
      <c r="AG10" s="1" t="str">
        <f t="shared" si="2"/>
        <v>qamaristshieldbearer: {family: $Other$,name: $Qamarist Shield Bearer$,clan: $Other$,ring1: $Earth$,ring2: $Void$,source: $Path of Waves$,skillnumber: 5,schoolskills: {Artisan:0,Social:1,Scholar:0,Martial:1,Trade:0,},skills: ["Command","Fitness","Melee","Unarmed","Meditation","Tactics","Theology"],honor: 50,weapons: ["Yari","Naginata","Qamarist Heavy Shield"],armor: ["Traveling Clothes","Lacquered Armor"],role: ["Bushi","Sage"],techniquetypes: [],startingtechs: ["Crescent Moon Style","Courtier's Resolve"],startingtechoptions: [],chooseoptions: ,ability: $$,rank1techs:["Divination","Wanderer's Resolve",],rank2techs:["Goading Taunt","Iron Shield Style","Deflective Defense","Iron in the Mountains Style",],rank3techs:[],rank4techs:[],rank5techs:[],keyword: $gaijin $,}</v>
      </c>
    </row>
    <row r="11" spans="1:33" x14ac:dyDescent="0.25">
      <c r="A11" t="s">
        <v>173</v>
      </c>
      <c r="B11" t="s">
        <v>101</v>
      </c>
      <c r="C11" s="1" t="s">
        <v>299</v>
      </c>
      <c r="D11" t="s">
        <v>101</v>
      </c>
      <c r="E11" s="1" t="s">
        <v>103</v>
      </c>
      <c r="F11" s="1" t="s">
        <v>201</v>
      </c>
      <c r="G11" t="s">
        <v>7</v>
      </c>
      <c r="H11" s="1">
        <v>3</v>
      </c>
      <c r="I11" s="1"/>
      <c r="J11" s="1"/>
      <c r="K11" s="1"/>
      <c r="L11" s="1"/>
      <c r="M11" s="1"/>
      <c r="N11" s="1"/>
      <c r="O11" s="1" t="s">
        <v>308</v>
      </c>
      <c r="P11" s="1">
        <v>52</v>
      </c>
      <c r="Q11" s="1"/>
      <c r="R11" s="1"/>
      <c r="S11" s="1" t="s">
        <v>247</v>
      </c>
      <c r="T11" s="1" t="s">
        <v>105</v>
      </c>
      <c r="U11" s="1" t="s">
        <v>309</v>
      </c>
      <c r="V11" s="1"/>
      <c r="W11" s="1"/>
      <c r="X11" s="1" t="s">
        <v>333</v>
      </c>
      <c r="Y11" s="1" t="s">
        <v>310</v>
      </c>
      <c r="Z11" s="1" t="s">
        <v>311</v>
      </c>
      <c r="AA11" s="1" t="s">
        <v>312</v>
      </c>
      <c r="AB11" s="1" t="s">
        <v>313</v>
      </c>
      <c r="AC11" s="1" t="s">
        <v>314</v>
      </c>
      <c r="AD11" s="1" t="s">
        <v>315</v>
      </c>
      <c r="AE11" s="1" t="str">
        <f t="shared" si="0"/>
        <v>qamaristalchemist: {family: $Other$,name: $Qamarist Alchemist$,clan: $Other$,ring1: $Earth$,ring2: $Fire$,source: $Path of Waves$,skillnumber: 3,schoolskills: {Artisan:,Social:,Scholar:,Martial:,Trade:,},</v>
      </c>
      <c r="AF11" s="1" t="str">
        <f t="shared" si="1"/>
        <v>skills: ["Courtesy","Culture","Ranged","Medicine","Meditation","Theology"],honor: 52,weapons: [],armor: [],role: ["Sage"],techniquetypes: ["Kata","Rituals","Shuji"],startingtechs: ["Balancing Salve","Cleansing Rite","Illuminate the Way","Truth Burns Through Lies"],startingtechoptions: [],chooseoptions: ,ability: $Creative Execution: When making a check to perform a ritual, you may receive fatigue up to your school rank to add that many kept dice to O results.$,rank1techs:["Weight of Duty","Wanderer's Resolve"],rank2techs:["Fortitude's Draught","Boar's Wrath Style"],rank3techs:["Breath of the Wind Style","Look Out!"],rank4techs:["Restorative Transmutation","Pillar of Calm"],rank5techs:["Mentor's Guidance","Void Embrace Style"],keyword: $gaijin $,}</v>
      </c>
      <c r="AG11" s="1" t="str">
        <f t="shared" si="2"/>
        <v>qamaristalchemist: {family: $Other$,name: $Qamarist Alchemist$,clan: $Other$,ring1: $Earth$,ring2: $Fire$,source: $Path of Waves$,skillnumber: 3,schoolskills: {Artisan:,Social:,Scholar:,Martial:,Trade:,},skills: ["Courtesy","Culture","Ranged","Medicine","Meditation","Theology"],honor: 52,weapons: [],armor: [],role: ["Sage"],techniquetypes: ["Kata","Rituals","Shuji"],startingtechs: ["Balancing Salve","Cleansing Rite","Illuminate the Way","Truth Burns Through Lies"],startingtechoptions: [],chooseoptions: ,ability: $Creative Execution: When making a check to perform a ritual, you may receive fatigue up to your school rank to add that many kept dice to O results.$,rank1techs:["Weight of Duty","Wanderer's Resolve"],rank2techs:["Fortitude's Draught","Boar's Wrath Style"],rank3techs:["Breath of the Wind Style","Look Out!"],rank4techs:["Restorative Transmutation","Pillar of Calm"],rank5techs:["Mentor's Guidance","Void Embrace Style"],keyword: $gaijin $,}</v>
      </c>
    </row>
    <row r="12" spans="1:33" x14ac:dyDescent="0.25">
      <c r="A12" t="s">
        <v>174</v>
      </c>
      <c r="B12" t="s">
        <v>101</v>
      </c>
      <c r="C12" s="1" t="s">
        <v>300</v>
      </c>
      <c r="D12" t="s">
        <v>101</v>
      </c>
      <c r="E12" s="1" t="s">
        <v>15</v>
      </c>
      <c r="F12" s="1" t="s">
        <v>103</v>
      </c>
      <c r="G12" t="s">
        <v>7</v>
      </c>
      <c r="H12" s="1">
        <v>5</v>
      </c>
      <c r="I12" s="1"/>
      <c r="J12" s="1"/>
      <c r="K12" s="1"/>
      <c r="L12" s="1"/>
      <c r="M12" s="1"/>
      <c r="N12" s="1"/>
      <c r="O12" s="1" t="s">
        <v>319</v>
      </c>
      <c r="P12" s="1">
        <v>50</v>
      </c>
      <c r="Q12" s="1" t="s">
        <v>320</v>
      </c>
      <c r="R12" s="1"/>
      <c r="S12" s="1" t="s">
        <v>321</v>
      </c>
      <c r="T12" s="1" t="s">
        <v>322</v>
      </c>
      <c r="U12" s="1" t="s">
        <v>323</v>
      </c>
      <c r="V12" s="1" t="s">
        <v>324</v>
      </c>
      <c r="W12" s="1">
        <v>2</v>
      </c>
      <c r="X12" s="1" t="s">
        <v>334</v>
      </c>
      <c r="Y12" s="1" t="s">
        <v>325</v>
      </c>
      <c r="Z12" s="1" t="s">
        <v>326</v>
      </c>
      <c r="AA12" s="1" t="s">
        <v>327</v>
      </c>
      <c r="AB12" s="1" t="s">
        <v>328</v>
      </c>
      <c r="AC12" s="1" t="s">
        <v>329</v>
      </c>
      <c r="AD12" s="1" t="s">
        <v>315</v>
      </c>
      <c r="AE12" s="1" t="str">
        <f t="shared" si="0"/>
        <v>ivorykingdomsage: {family: $Other$,name: $Ivory Kingdom Sage$,clan: $Other$,ring1: $Void$,ring2: $Earth$,source: $Path of Waves$,skillnumber: 5,schoolskills: {Artisan:,Social:,Scholar:,Martial:,Trade:,},</v>
      </c>
      <c r="AF12" s="1" t="str">
        <f t="shared" si="1"/>
        <v>skills: ["Composition","Command","Courtesy","Melee","Unarmed","Meditation","Theology"],honor: 50,weapons: ["Talwar"],armor: [],role: ["Sage","Bushi"],techniquetypes: ["Kata","Kiho","Rituals"],startingtechs: ["Threshold Barrier"],startingtechoptions: ["Cleansing Spirit","Earth Needs No Eyes", "Earthen Fist"],chooseoptions: 2,ability: $Gift of Inner Power: You can infuse other characters with your inner energy.  After you perform a check to activate one of your kiho, you can receive fatigue up to your school rank and choose another character at range 0-1.  If you do, that character gains the enhancement effect of your kiho in your stead (you may still resolve the burst effect, if able).  This effect persists a number of rounds equal to the amount of fatigue you received this way plus your ranks in Meditation.  Only one character may benefit from your kiho at a time.$,rank1techs:["Landslide Strike","Bellow of Resolve"],rank2techs:["Rider's Haste","Lord Hida's Grip"],rank3techs:["Thunderous Hooves Style","Cleansing of Coral and Gold"],rank4techs:["Striking as Void","Mentor's Guidance"],rank5techs:["Touch the Void Dragon","Buoyant Arrival"],keyword: $gaijin $,}</v>
      </c>
      <c r="AG12" s="1" t="str">
        <f t="shared" si="2"/>
        <v>ivorykingdomsage: {family: $Other$,name: $Ivory Kingdom Sage$,clan: $Other$,ring1: $Void$,ring2: $Earth$,source: $Path of Waves$,skillnumber: 5,schoolskills: {Artisan:,Social:,Scholar:,Martial:,Trade:,},skills: ["Composition","Command","Courtesy","Melee","Unarmed","Meditation","Theology"],honor: 50,weapons: ["Talwar"],armor: [],role: ["Sage","Bushi"],techniquetypes: ["Kata","Kiho","Rituals"],startingtechs: ["Threshold Barrier"],startingtechoptions: ["Cleansing Spirit","Earth Needs No Eyes", "Earthen Fist"],chooseoptions: 2,ability: $Gift of Inner Power: You can infuse other characters with your inner energy.  After you perform a check to activate one of your kiho, you can receive fatigue up to your school rank and choose another character at range 0-1.  If you do, that character gains the enhancement effect of your kiho in your stead (you may still resolve the burst effect, if able).  This effect persists a number of rounds equal to the amount of fatigue you received this way plus your ranks in Meditation.  Only one character may benefit from your kiho at a time.$,rank1techs:["Landslide Strike","Bellow of Resolve"],rank2techs:["Rider's Haste","Lord Hida's Grip"],rank3techs:["Thunderous Hooves Style","Cleansing of Coral and Gold"],rank4techs:["Striking as Void","Mentor's Guidance"],rank5techs:["Touch the Void Dragon","Buoyant Arrival"],keyword: $gaijin $,}</v>
      </c>
    </row>
    <row r="13" spans="1:33" x14ac:dyDescent="0.25">
      <c r="A13" t="s">
        <v>175</v>
      </c>
      <c r="B13" t="s">
        <v>101</v>
      </c>
      <c r="C13" s="1" t="s">
        <v>330</v>
      </c>
      <c r="D13" t="s">
        <v>101</v>
      </c>
      <c r="E13" s="1" t="s">
        <v>103</v>
      </c>
      <c r="F13" s="1" t="s">
        <v>201</v>
      </c>
      <c r="G13" t="s">
        <v>7</v>
      </c>
      <c r="H13" s="1">
        <v>5</v>
      </c>
      <c r="I13" s="1"/>
      <c r="J13" s="1"/>
      <c r="K13" s="1"/>
      <c r="L13" s="1"/>
      <c r="M13" s="1"/>
      <c r="N13" s="1"/>
      <c r="O13" s="1" t="s">
        <v>331</v>
      </c>
      <c r="P13" s="1">
        <v>45</v>
      </c>
      <c r="Q13" s="1"/>
      <c r="R13" s="1"/>
      <c r="S13" s="1" t="s">
        <v>179</v>
      </c>
      <c r="T13" s="1" t="s">
        <v>105</v>
      </c>
      <c r="U13" s="1"/>
      <c r="V13" s="1" t="s">
        <v>332</v>
      </c>
      <c r="W13" s="1">
        <v>2</v>
      </c>
      <c r="X13" s="1" t="s">
        <v>335</v>
      </c>
      <c r="Y13" s="1" t="s">
        <v>336</v>
      </c>
      <c r="Z13" s="1" t="s">
        <v>337</v>
      </c>
      <c r="AA13" s="1" t="s">
        <v>338</v>
      </c>
      <c r="AB13" s="1" t="s">
        <v>339</v>
      </c>
      <c r="AC13" s="1" t="s">
        <v>340</v>
      </c>
      <c r="AD13" s="1" t="s">
        <v>315</v>
      </c>
      <c r="AE13" s="1" t="str">
        <f t="shared" si="0"/>
        <v>ivorykingdomdancingblades: {family: $Other$,name: $Ivory Kingdom Dancing Blades Tradition$,clan: $Other$,ring1: $Earth$,ring2: $Fire$,source: $Path of Waves$,skillnumber: 5,schoolskills: {Artisan:,Social:,Scholar:,Martial:,Trade:,},</v>
      </c>
      <c r="AF13" s="1" t="str">
        <f t="shared" si="1"/>
        <v>skills: ["Command","Culture","Melee","Ranged","Medicine","Performance","Seafaring"],honor: 45,weapons: [],armor: [],role: ["Bushi"],techniquetypes: ["Kata","Rituals","Shuji"],startingtechs: [],startingtechoptions: ["Hawk's Precision","Warrior's Resolve","Stirring the Embers","Honest Assessment"],chooseoptions: 2,ability: $Flurry of Steel: Once per scene when performing an Attack action, you may choose a number of additional enemies up to your school rank in range of your weapon as targets of that Attack action.$,rank1techs:["Eyes Up!","Rider's Haste"],rank2techs:["Rushing Ox Style","Summon Celestial Implement",],rank3techs:["Daring Swing","Bravado"],rank4techs:["Swirling Tempest Style","Roar of Encouragement"],rank5techs:["Sear the Wound","Immovable Hand of Peace"],keyword: $gaijin $,}</v>
      </c>
      <c r="AG13" s="1" t="str">
        <f t="shared" si="2"/>
        <v>ivorykingdomdancingblades: {family: $Other$,name: $Ivory Kingdom Dancing Blades Tradition$,clan: $Other$,ring1: $Earth$,ring2: $Fire$,source: $Path of Waves$,skillnumber: 5,schoolskills: {Artisan:,Social:,Scholar:,Martial:,Trade:,},skills: ["Command","Culture","Melee","Ranged","Medicine","Performance","Seafaring"],honor: 45,weapons: [],armor: [],role: ["Bushi"],techniquetypes: ["Kata","Rituals","Shuji"],startingtechs: [],startingtechoptions: ["Hawk's Precision","Warrior's Resolve","Stirring the Embers","Honest Assessment"],chooseoptions: 2,ability: $Flurry of Steel: Once per scene when performing an Attack action, you may choose a number of additional enemies up to your school rank in range of your weapon as targets of that Attack action.$,rank1techs:["Eyes Up!","Rider's Haste"],rank2techs:["Rushing Ox Style","Summon Celestial Implement",],rank3techs:["Daring Swing","Bravado"],rank4techs:["Swirling Tempest Style","Roar of Encouragement"],rank5techs:["Sear the Wound","Immovable Hand of Peace"],keyword: $gaijin $,}</v>
      </c>
    </row>
    <row r="14" spans="1:33" x14ac:dyDescent="0.25">
      <c r="AE14" s="1" t="str">
        <f t="shared" si="0"/>
        <v>: {family: $$,name: $$,clan: $$,ring1: $$,ring2: $$,source: $$,skillnumber: ,schoolskills: {Artisan:,Social:,Scholar:,Martial:,Trade:,},</v>
      </c>
      <c r="AF14" s="1" t="str">
        <f t="shared" si="1"/>
        <v>skills: [],honor: ,weapons: [],armor: [],role: [],techniquetypes: [],startingtechs: [],startingtechoptions: [],chooseoptions: ,ability: $$,rank1techs:[],rank2techs:[],rank3techs:[],rank4techs:[],rank5techs:[],keyword: $$,}</v>
      </c>
      <c r="AG14" s="1" t="str">
        <f t="shared" si="2"/>
        <v>: {family: $$,name: $$,clan: $$,ring1: $$,ring2: $$,source: $$,skillnumber: ,schoolskills: {Artisan:,Social:,Scholar:,Martial:,Trade:,},skills: [],honor: ,weapons: [],armor: [],role: [],techniquetypes: [],startingtechs: [],startingtechoptions: [],chooseoptions: ,ability: $$,rank1techs:[],rank2techs:[],rank3techs:[],rank4techs:[],rank5techs:[],keyword: $$,}</v>
      </c>
    </row>
    <row r="15" spans="1:33" x14ac:dyDescent="0.25">
      <c r="AE15" s="1" t="str">
        <f t="shared" si="0"/>
        <v>: {family: $$,name: $$,clan: $$,ring1: $$,ring2: $$,source: $$,skillnumber: ,schoolskills: {Artisan:,Social:,Scholar:,Martial:,Trade:,},</v>
      </c>
      <c r="AF15" s="1" t="str">
        <f t="shared" si="1"/>
        <v>skills: [],honor: ,weapons: [],armor: [],role: [],techniquetypes: [],startingtechs: [],startingtechoptions: [],chooseoptions: ,ability: $$,rank1techs:[],rank2techs:[],rank3techs:[],rank4techs:[],rank5techs:[],keyword: $$,}</v>
      </c>
      <c r="AG15" s="1" t="str">
        <f t="shared" si="2"/>
        <v>: {family: $$,name: $$,clan: $$,ring1: $$,ring2: $$,source: $$,skillnumber: ,schoolskills: {Artisan:,Social:,Scholar:,Martial:,Trade:,},skills: [],honor: ,weapons: [],armor: [],role: [],techniquetypes: [],startingtechs: [],startingtechoptions: [],chooseoptions: ,ability: $$,rank1techs:[],rank2techs:[],rank3techs:[],rank4techs:[],rank5techs:[],keyword: $$,}</v>
      </c>
    </row>
    <row r="16" spans="1:33" x14ac:dyDescent="0.25">
      <c r="AE16" s="1" t="str">
        <f t="shared" si="0"/>
        <v>: {family: $$,name: $$,clan: $$,ring1: $$,ring2: $$,source: $$,skillnumber: ,schoolskills: {Artisan:,Social:,Scholar:,Martial:,Trade:,},</v>
      </c>
      <c r="AF16" s="1" t="str">
        <f t="shared" si="1"/>
        <v>skills: [],honor: ,weapons: [],armor: [],role: [],techniquetypes: [],startingtechs: [],startingtechoptions: [],chooseoptions: ,ability: $$,rank1techs:[],rank2techs:[],rank3techs:[],rank4techs:[],rank5techs:[],keyword: $$,}</v>
      </c>
      <c r="AG16" s="1" t="str">
        <f t="shared" si="2"/>
        <v>: {family: $$,name: $$,clan: $$,ring1: $$,ring2: $$,source: $$,skillnumber: ,schoolskills: {Artisan:,Social:,Scholar:,Martial:,Trade:,},skills: [],honor: ,weapons: [],armor: [],role: [],techniquetypes: [],startingtechs: [],startingtechoptions: [],chooseoptions: ,ability: $$,rank1techs:[],rank2techs:[],rank3techs:[],rank4techs:[],rank5techs:[],keyword: $$,}</v>
      </c>
    </row>
    <row r="17" spans="31:33" x14ac:dyDescent="0.25">
      <c r="AE17" s="1" t="str">
        <f t="shared" si="0"/>
        <v>: {family: $$,name: $$,clan: $$,ring1: $$,ring2: $$,source: $$,skillnumber: ,schoolskills: {Artisan:,Social:,Scholar:,Martial:,Trade:,},</v>
      </c>
      <c r="AF17" s="1" t="str">
        <f t="shared" si="1"/>
        <v>skills: [],honor: ,weapons: [],armor: [],role: [],techniquetypes: [],startingtechs: [],startingtechoptions: [],chooseoptions: ,ability: $$,rank1techs:[],rank2techs:[],rank3techs:[],rank4techs:[],rank5techs:[],keyword: $$,}</v>
      </c>
      <c r="AG17" s="1" t="str">
        <f t="shared" si="2"/>
        <v>: {family: $$,name: $$,clan: $$,ring1: $$,ring2: $$,source: $$,skillnumber: ,schoolskills: {Artisan:,Social:,Scholar:,Martial:,Trade:,},skills: [],honor: ,weapons: [],armor: [],role: [],techniquetypes: [],startingtechs: [],startingtechoptions: [],chooseoptions: ,ability: $$,rank1techs:[],rank2techs:[],rank3techs:[],rank4techs:[],rank5techs:[],keyword: $$,}</v>
      </c>
    </row>
    <row r="18" spans="31:33" x14ac:dyDescent="0.25">
      <c r="AE18" s="1" t="str">
        <f t="shared" si="0"/>
        <v>: {family: $$,name: $$,clan: $$,ring1: $$,ring2: $$,source: $$,skillnumber: ,schoolskills: {Artisan:,Social:,Scholar:,Martial:,Trade:,},</v>
      </c>
      <c r="AF18" s="1" t="str">
        <f t="shared" si="1"/>
        <v>skills: [],honor: ,weapons: [],armor: [],role: [],techniquetypes: [],startingtechs: [],startingtechoptions: [],chooseoptions: ,ability: $$,rank1techs:[],rank2techs:[],rank3techs:[],rank4techs:[],rank5techs:[],keyword: $$,}</v>
      </c>
    </row>
    <row r="19" spans="31:33" x14ac:dyDescent="0.25">
      <c r="AE19" s="1" t="str">
        <f t="shared" si="0"/>
        <v>: {family: $$,name: $$,clan: $$,ring1: $$,ring2: $$,source: $$,skillnumber: ,schoolskills: {Artisan:,Social:,Scholar:,Martial:,Trade:,},</v>
      </c>
      <c r="AF19" s="1" t="str">
        <f t="shared" si="1"/>
        <v>skills: [],honor: ,weapons: [],armor: [],role: [],techniquetypes: [],startingtechs: [],startingtechoptions: [],chooseoptions: ,ability: $$,rank1techs:[],rank2techs:[],rank3techs:[],rank4techs:[],rank5techs:[],keyword: $$,}</v>
      </c>
    </row>
    <row r="20" spans="31:33" x14ac:dyDescent="0.25">
      <c r="AE20" s="1" t="str">
        <f t="shared" si="0"/>
        <v>: {family: $$,name: $$,clan: $$,ring1: $$,ring2: $$,source: $$,skillnumber: ,schoolskills: {Artisan:,Social:,Scholar:,Martial:,Trade:,},</v>
      </c>
      <c r="AF20" s="1" t="str">
        <f t="shared" si="1"/>
        <v>skills: [],honor: ,weapons: [],armor: [],role: [],techniquetypes: [],startingtechs: [],startingtechoptions: [],chooseoptions: ,ability: $$,rank1techs:[],rank2techs:[],rank3techs:[],rank4techs:[],rank5techs:[],keyword: $$,}</v>
      </c>
    </row>
    <row r="21" spans="31:33" x14ac:dyDescent="0.25">
      <c r="AE21" s="1" t="str">
        <f t="shared" si="0"/>
        <v>: {family: $$,name: $$,clan: $$,ring1: $$,ring2: $$,source: $$,skillnumber: ,schoolskills: {Artisan:,Social:,Scholar:,Martial:,Trade:,},</v>
      </c>
      <c r="AF21" s="1" t="str">
        <f t="shared" si="1"/>
        <v>skills: [],honor: ,weapons: [],armor: [],role: [],techniquetypes: [],startingtechs: [],startingtechoptions: [],chooseoptions: ,ability: $$,rank1techs:[],rank2techs:[],rank3techs:[],rank4techs:[],rank5techs:[],keyword: $$,}</v>
      </c>
    </row>
    <row r="22" spans="31:33" x14ac:dyDescent="0.25">
      <c r="AE22" s="1" t="str">
        <f t="shared" si="0"/>
        <v>: {family: $$,name: $$,clan: $$,ring1: $$,ring2: $$,source: $$,skillnumber: ,schoolskills: {Artisan:,Social:,Scholar:,Martial:,Trade:,},</v>
      </c>
      <c r="AF22" s="1" t="str">
        <f t="shared" si="1"/>
        <v>skills: [],honor: ,weapons: [],armor: [],role: [],techniquetypes: [],startingtechs: [],startingtechoptions: [],chooseoptions: ,ability: $$,rank1techs:[],rank2techs:[],rank3techs:[],rank4techs:[],rank5techs:[],keyword: $$,}</v>
      </c>
    </row>
    <row r="23" spans="31:33" x14ac:dyDescent="0.25">
      <c r="AE23" s="1" t="str">
        <f t="shared" si="0"/>
        <v>: {family: $$,name: $$,clan: $$,ring1: $$,ring2: $$,source: $$,skillnumber: ,schoolskills: {Artisan:,Social:,Scholar:,Martial:,Trade:,},</v>
      </c>
      <c r="AF23" s="1" t="str">
        <f t="shared" si="1"/>
        <v>skills: [],honor: ,weapons: [],armor: [],role: [],techniquetypes: [],startingtechs: [],startingtechoptions: [],chooseoptions: ,ability: $$,rank1techs:[],rank2techs:[],rank3techs:[],rank4techs:[],rank5techs:[],keyword: $$,}</v>
      </c>
    </row>
    <row r="24" spans="31:33" x14ac:dyDescent="0.25">
      <c r="AE24" s="1" t="str">
        <f t="shared" si="0"/>
        <v>: {family: $$,name: $$,clan: $$,ring1: $$,ring2: $$,source: $$,skillnumber: ,schoolskills: {Artisan:,Social:,Scholar:,Martial:,Trade:,},</v>
      </c>
      <c r="AF24" s="1" t="str">
        <f t="shared" si="1"/>
        <v>skills: [],honor: ,weapons: [],armor: [],role: [],techniquetypes: [],startingtechs: [],startingtechoptions: [],chooseoptions: ,ability: $$,rank1techs:[],rank2techs:[],rank3techs:[],rank4techs:[],rank5techs:[],keyword: $$,}</v>
      </c>
    </row>
    <row r="25" spans="31:33" x14ac:dyDescent="0.25">
      <c r="AE25" s="1" t="str">
        <f t="shared" si="0"/>
        <v>: {family: $$,name: $$,clan: $$,ring1: $$,ring2: $$,source: $$,skillnumber: ,schoolskills: {Artisan:,Social:,Scholar:,Martial:,Trade:,},</v>
      </c>
      <c r="AF25" s="1" t="str">
        <f t="shared" si="1"/>
        <v>skills: [],honor: ,weapons: [],armor: [],role: [],techniquetypes: [],startingtechs: [],startingtechoptions: [],chooseoptions: ,ability: $$,rank1techs:[],rank2techs:[],rank3techs:[],rank4techs:[],rank5techs:[],keyword: $$,}</v>
      </c>
    </row>
    <row r="26" spans="31:33" x14ac:dyDescent="0.25">
      <c r="AE26" s="1" t="str">
        <f t="shared" si="0"/>
        <v>: {family: $$,name: $$,clan: $$,ring1: $$,ring2: $$,source: $$,skillnumber: ,schoolskills: {Artisan:,Social:,Scholar:,Martial:,Trade:,},</v>
      </c>
      <c r="AF26" s="1" t="str">
        <f t="shared" si="1"/>
        <v>skills: [],honor: ,weapons: [],armor: [],role: [],techniquetypes: [],startingtechs: [],startingtechoptions: [],chooseoptions: ,ability: $$,rank1techs:[],rank2techs:[],rank3techs:[],rank4techs:[],rank5techs:[],keyword: $$,}</v>
      </c>
    </row>
    <row r="27" spans="31:33" x14ac:dyDescent="0.25">
      <c r="AE27" s="1" t="str">
        <f t="shared" si="0"/>
        <v>: {family: $$,name: $$,clan: $$,ring1: $$,ring2: $$,source: $$,skillnumber: ,schoolskills: {Artisan:,Social:,Scholar:,Martial:,Trade:,},</v>
      </c>
      <c r="AF27" s="1" t="str">
        <f t="shared" si="1"/>
        <v>skills: [],honor: ,weapons: [],armor: [],role: [],techniquetypes: [],startingtechs: [],startingtechoptions: [],chooseoptions: ,ability: $$,rank1techs:[],rank2techs:[],rank3techs:[],rank4techs:[],rank5techs:[],keyword: $$,}</v>
      </c>
    </row>
    <row r="28" spans="31:33" x14ac:dyDescent="0.25">
      <c r="AE28" s="1" t="str">
        <f t="shared" si="0"/>
        <v>: {family: $$,name: $$,clan: $$,ring1: $$,ring2: $$,source: $$,skillnumber: ,schoolskills: {Artisan:,Social:,Scholar:,Martial:,Trade:,},</v>
      </c>
      <c r="AF28" s="1" t="str">
        <f t="shared" si="1"/>
        <v>skills: [],honor: ,weapons: [],armor: [],role: [],techniquetypes: [],startingtechs: [],startingtechoptions: [],chooseoptions: ,ability: $$,rank1techs:[],rank2techs:[],rank3techs:[],rank4techs:[],rank5techs:[],keyword: $$,}</v>
      </c>
    </row>
    <row r="29" spans="31:33" x14ac:dyDescent="0.25">
      <c r="AE29" s="1" t="str">
        <f t="shared" si="0"/>
        <v>: {family: $$,name: $$,clan: $$,ring1: $$,ring2: $$,source: $$,skillnumber: ,schoolskills: {Artisan:,Social:,Scholar:,Martial:,Trade:,},</v>
      </c>
      <c r="AF29" s="1" t="str">
        <f t="shared" si="1"/>
        <v>skills: [],honor: ,weapons: [],armor: [],role: [],techniquetypes: [],startingtechs: [],startingtechoptions: [],chooseoptions: ,ability: $$,rank1techs:[],rank2techs:[],rank3techs:[],rank4techs:[],rank5techs:[],keyword: $$,}</v>
      </c>
    </row>
    <row r="30" spans="31:33" x14ac:dyDescent="0.25">
      <c r="AE30" s="1" t="str">
        <f t="shared" si="0"/>
        <v>: {family: $$,name: $$,clan: $$,ring1: $$,ring2: $$,source: $$,skillnumber: ,schoolskills: {Artisan:,Social:,Scholar:,Martial:,Trade:,},</v>
      </c>
      <c r="AF30" s="1" t="str">
        <f t="shared" si="1"/>
        <v>skills: [],honor: ,weapons: [],armor: [],role: [],techniquetypes: [],startingtechs: [],startingtechoptions: [],chooseoptions: ,ability: $$,rank1techs:[],rank2techs:[],rank3techs:[],rank4techs:[],rank5techs:[],keyword: $$,}</v>
      </c>
    </row>
    <row r="31" spans="31:33" x14ac:dyDescent="0.25">
      <c r="AE31" s="1" t="str">
        <f t="shared" si="0"/>
        <v>: {family: $$,name: $$,clan: $$,ring1: $$,ring2: $$,source: $$,skillnumber: ,schoolskills: {Artisan:,Social:,Scholar:,Martial:,Trade:,},</v>
      </c>
      <c r="AF31" s="1" t="str">
        <f t="shared" si="1"/>
        <v>skills: [],honor: ,weapons: [],armor: [],role: [],techniquetypes: [],startingtechs: [],startingtechoptions: [],chooseoptions: ,ability: $$,rank1techs:[],rank2techs:[],rank3techs:[],rank4techs:[],rank5techs:[],keyword: $$,}</v>
      </c>
    </row>
    <row r="32" spans="31:33" x14ac:dyDescent="0.25">
      <c r="AE32" s="1" t="str">
        <f t="shared" si="0"/>
        <v>: {family: $$,name: $$,clan: $$,ring1: $$,ring2: $$,source: $$,skillnumber: ,schoolskills: {Artisan:,Social:,Scholar:,Martial:,Trade:,},</v>
      </c>
      <c r="AF32" s="1" t="str">
        <f t="shared" si="1"/>
        <v>skills: [],honor: ,weapons: [],armor: [],role: [],techniquetypes: [],startingtechs: [],startingtechoptions: [],chooseoptions: ,ability: $$,rank1techs:[],rank2techs:[],rank3techs:[],rank4techs:[],rank5techs:[],keyword: $$,}</v>
      </c>
    </row>
    <row r="33" spans="31:32" x14ac:dyDescent="0.25">
      <c r="AE33" s="1" t="str">
        <f t="shared" si="0"/>
        <v>: {family: $$,name: $$,clan: $$,ring1: $$,ring2: $$,source: $$,skillnumber: ,schoolskills: {Artisan:,Social:,Scholar:,Martial:,Trade:,},</v>
      </c>
      <c r="AF33" s="1" t="str">
        <f t="shared" si="1"/>
        <v>skills: [],honor: ,weapons: [],armor: [],role: [],techniquetypes: [],startingtechs: [],startingtechoptions: [],chooseoptions: ,ability: $$,rank1techs:[],rank2techs:[],rank3techs:[],rank4techs:[],rank5techs:[],keyword: $$,}</v>
      </c>
    </row>
    <row r="34" spans="31:32" x14ac:dyDescent="0.25">
      <c r="AE34" s="1" t="str">
        <f t="shared" si="0"/>
        <v>: {family: $$,name: $$,clan: $$,ring1: $$,ring2: $$,source: $$,skillnumber: ,schoolskills: {Artisan:,Social:,Scholar:,Martial:,Trade:,},</v>
      </c>
      <c r="AF34" s="1" t="str">
        <f t="shared" si="1"/>
        <v>skills: [],honor: ,weapons: [],armor: [],role: [],techniquetypes: [],startingtechs: [],startingtechoptions: [],chooseoptions: ,ability: $$,rank1techs:[],rank2techs:[],rank3techs:[],rank4techs:[],rank5techs:[],keyword: $$,}</v>
      </c>
    </row>
    <row r="35" spans="31:32" x14ac:dyDescent="0.25">
      <c r="AE35" s="1" t="str">
        <f t="shared" si="0"/>
        <v>: {family: $$,name: $$,clan: $$,ring1: $$,ring2: $$,source: $$,skillnumber: ,schoolskills: {Artisan:,Social:,Scholar:,Martial:,Trade:,},</v>
      </c>
      <c r="AF35" s="1" t="str">
        <f t="shared" si="1"/>
        <v>skills: [],honor: ,weapons: [],armor: [],role: [],techniquetypes: [],startingtechs: [],startingtechoptions: [],chooseoptions: ,ability: $$,rank1techs:[],rank2techs:[],rank3techs:[],rank4techs:[],rank5techs:[],keyword: $$,}</v>
      </c>
    </row>
    <row r="36" spans="31:32" x14ac:dyDescent="0.25">
      <c r="AE36" s="1" t="str">
        <f t="shared" si="0"/>
        <v>: {family: $$,name: $$,clan: $$,ring1: $$,ring2: $$,source: $$,skillnumber: ,schoolskills: {Artisan:,Social:,Scholar:,Martial:,Trade:,},</v>
      </c>
      <c r="AF36" s="1" t="str">
        <f t="shared" si="1"/>
        <v>skills: [],honor: ,weapons: [],armor: [],role: [],techniquetypes: [],startingtechs: [],startingtechoptions: [],chooseoptions: ,ability: $$,rank1techs:[],rank2techs:[],rank3techs:[],rank4techs:[],rank5techs:[],keyword: $$,}</v>
      </c>
    </row>
    <row r="37" spans="31:32" x14ac:dyDescent="0.25">
      <c r="AE37" s="1" t="str">
        <f t="shared" si="0"/>
        <v>: {family: $$,name: $$,clan: $$,ring1: $$,ring2: $$,source: $$,skillnumber: ,schoolskills: {Artisan:,Social:,Scholar:,Martial:,Trade:,},</v>
      </c>
      <c r="AF37" s="1" t="str">
        <f t="shared" si="1"/>
        <v>skills: [],honor: ,weapons: [],armor: [],role: [],techniquetypes: [],startingtechs: [],startingtechoptions: [],chooseoptions: ,ability: $$,rank1techs:[],rank2techs:[],rank3techs:[],rank4techs:[],rank5techs:[],keyword: $$,}</v>
      </c>
    </row>
    <row r="38" spans="31:32" x14ac:dyDescent="0.25">
      <c r="AE38" s="1" t="str">
        <f t="shared" si="0"/>
        <v>: {family: $$,name: $$,clan: $$,ring1: $$,ring2: $$,source: $$,skillnumber: ,schoolskills: {Artisan:,Social:,Scholar:,Martial:,Trade:,},</v>
      </c>
      <c r="AF38" s="1" t="str">
        <f t="shared" si="1"/>
        <v>skills: [],honor: ,weapons: [],armor: [],role: [],techniquetypes: [],startingtechs: [],startingtechoptions: [],chooseoptions: ,ability: $$,rank1techs:[],rank2techs:[],rank3techs:[],rank4techs:[],rank5techs:[],keyword: $$,}</v>
      </c>
    </row>
    <row r="39" spans="31:32" x14ac:dyDescent="0.25">
      <c r="AE39" s="1" t="str">
        <f t="shared" si="0"/>
        <v>: {family: $$,name: $$,clan: $$,ring1: $$,ring2: $$,source: $$,skillnumber: ,schoolskills: {Artisan:,Social:,Scholar:,Martial:,Trade:,},</v>
      </c>
      <c r="AF39" s="1" t="str">
        <f t="shared" si="1"/>
        <v>skills: [],honor: ,weapons: [],armor: [],role: [],techniquetypes: [],startingtechs: [],startingtechoptions: [],chooseoptions: ,ability: $$,rank1techs:[],rank2techs:[],rank3techs:[],rank4techs:[],rank5techs:[],keyword: $$,}</v>
      </c>
    </row>
    <row r="40" spans="31:32" x14ac:dyDescent="0.25">
      <c r="AE40" s="1" t="str">
        <f t="shared" si="0"/>
        <v>: {family: $$,name: $$,clan: $$,ring1: $$,ring2: $$,source: $$,skillnumber: ,schoolskills: {Artisan:,Social:,Scholar:,Martial:,Trade:,},</v>
      </c>
      <c r="AF40" s="1" t="str">
        <f t="shared" si="1"/>
        <v>skills: [],honor: ,weapons: [],armor: [],role: [],techniquetypes: [],startingtechs: [],startingtechoptions: [],chooseoptions: ,ability: $$,rank1techs:[],rank2techs:[],rank3techs:[],rank4techs:[],rank5techs:[],keyword: $$,}</v>
      </c>
    </row>
    <row r="41" spans="31:32" x14ac:dyDescent="0.25">
      <c r="AE41" s="1" t="str">
        <f t="shared" si="0"/>
        <v>: {family: $$,name: $$,clan: $$,ring1: $$,ring2: $$,source: $$,skillnumber: ,schoolskills: {Artisan:,Social:,Scholar:,Martial:,Trade:,},</v>
      </c>
      <c r="AF41" s="1" t="str">
        <f t="shared" si="1"/>
        <v>skills: [],honor: ,weapons: [],armor: [],role: [],techniquetypes: [],startingtechs: [],startingtechoptions: [],chooseoptions: ,ability: $$,rank1techs:[],rank2techs:[],rank3techs:[],rank4techs:[],rank5techs:[],keyword: $$,}</v>
      </c>
    </row>
    <row r="42" spans="31:32" x14ac:dyDescent="0.25">
      <c r="AE42" s="1" t="str">
        <f t="shared" si="0"/>
        <v>: {family: $$,name: $$,clan: $$,ring1: $$,ring2: $$,source: $$,skillnumber: ,schoolskills: {Artisan:,Social:,Scholar:,Martial:,Trade:,},</v>
      </c>
      <c r="AF42" s="1" t="str">
        <f t="shared" si="1"/>
        <v>skills: [],honor: ,weapons: [],armor: [],role: [],techniquetypes: [],startingtechs: [],startingtechoptions: [],chooseoptions: ,ability: $$,rank1techs:[],rank2techs:[],rank3techs:[],rank4techs:[],rank5techs:[],keyword: $$,}</v>
      </c>
    </row>
    <row r="43" spans="31:32" x14ac:dyDescent="0.25">
      <c r="AE43" s="1" t="str">
        <f t="shared" si="0"/>
        <v>: {family: $$,name: $$,clan: $$,ring1: $$,ring2: $$,source: $$,skillnumber: ,schoolskills: {Artisan:,Social:,Scholar:,Martial:,Trade:,},</v>
      </c>
      <c r="AF43" s="1" t="str">
        <f t="shared" si="1"/>
        <v>skills: [],honor: ,weapons: [],armor: [],role: [],techniquetypes: [],startingtechs: [],startingtechoptions: [],chooseoptions: ,ability: $$,rank1techs:[],rank2techs:[],rank3techs:[],rank4techs:[],rank5techs:[],keyword: $$,}</v>
      </c>
    </row>
    <row r="44" spans="31:32" x14ac:dyDescent="0.25">
      <c r="AE44" s="1" t="str">
        <f t="shared" si="0"/>
        <v>: {family: $$,name: $$,clan: $$,ring1: $$,ring2: $$,source: $$,skillnumber: ,schoolskills: {Artisan:,Social:,Scholar:,Martial:,Trade:,},</v>
      </c>
      <c r="AF44" s="1" t="str">
        <f t="shared" si="1"/>
        <v>skills: [],honor: ,weapons: [],armor: [],role: [],techniquetypes: [],startingtechs: [],startingtechoptions: [],chooseoptions: ,ability: $$,rank1techs:[],rank2techs:[],rank3techs:[],rank4techs:[],rank5techs:[],keyword: $$,}</v>
      </c>
    </row>
    <row r="45" spans="31:32" x14ac:dyDescent="0.25">
      <c r="AE45" s="1" t="str">
        <f t="shared" si="0"/>
        <v>: {family: $$,name: $$,clan: $$,ring1: $$,ring2: $$,source: $$,skillnumber: ,schoolskills: {Artisan:,Social:,Scholar:,Martial:,Trade:,},</v>
      </c>
      <c r="AF45" s="1" t="str">
        <f t="shared" si="1"/>
        <v>skills: [],honor: ,weapons: [],armor: [],role: [],techniquetypes: [],startingtechs: [],startingtechoptions: [],chooseoptions: ,ability: $$,rank1techs:[],rank2techs:[],rank3techs:[],rank4techs:[],rank5techs:[],keyword: $$,}</v>
      </c>
    </row>
    <row r="46" spans="31:32" x14ac:dyDescent="0.25">
      <c r="AE46" s="1" t="str">
        <f t="shared" si="0"/>
        <v>: {family: $$,name: $$,clan: $$,ring1: $$,ring2: $$,source: $$,skillnumber: ,schoolskills: {Artisan:,Social:,Scholar:,Martial:,Trade:,},</v>
      </c>
      <c r="AF46" s="1" t="str">
        <f t="shared" si="1"/>
        <v>skills: [],honor: ,weapons: [],armor: [],role: [],techniquetypes: [],startingtechs: [],startingtechoptions: [],chooseoptions: ,ability: $$,rank1techs:[],rank2techs:[],rank3techs:[],rank4techs:[],rank5techs:[],keyword: $$,}</v>
      </c>
    </row>
    <row r="47" spans="31:32" x14ac:dyDescent="0.25">
      <c r="AE47" s="1" t="str">
        <f t="shared" si="0"/>
        <v>: {family: $$,name: $$,clan: $$,ring1: $$,ring2: $$,source: $$,skillnumber: ,schoolskills: {Artisan:,Social:,Scholar:,Martial:,Trade:,},</v>
      </c>
      <c r="AF47" s="1" t="str">
        <f t="shared" si="1"/>
        <v>skills: [],honor: ,weapons: [],armor: [],role: [],techniquetypes: [],startingtechs: [],startingtechoptions: [],chooseoptions: ,ability: $$,rank1techs:[],rank2techs:[],rank3techs:[],rank4techs:[],rank5techs:[],keyword: $$,}</v>
      </c>
    </row>
    <row r="48" spans="31:32" x14ac:dyDescent="0.25">
      <c r="AE48" s="1" t="str">
        <f t="shared" si="0"/>
        <v>: {family: $$,name: $$,clan: $$,ring1: $$,ring2: $$,source: $$,skillnumber: ,schoolskills: {Artisan:,Social:,Scholar:,Martial:,Trade:,},</v>
      </c>
      <c r="AF48" s="1" t="str">
        <f t="shared" si="1"/>
        <v>skills: [],honor: ,weapons: [],armor: [],role: [],techniquetypes: [],startingtechs: [],startingtechoptions: [],chooseoptions: ,ability: $$,rank1techs:[],rank2techs:[],rank3techs:[],rank4techs:[],rank5techs:[],keyword: $$,}</v>
      </c>
    </row>
    <row r="49" spans="31:32" x14ac:dyDescent="0.25">
      <c r="AE49" s="1" t="str">
        <f t="shared" si="0"/>
        <v>: {family: $$,name: $$,clan: $$,ring1: $$,ring2: $$,source: $$,skillnumber: ,schoolskills: {Artisan:,Social:,Scholar:,Martial:,Trade:,},</v>
      </c>
      <c r="AF49" s="1" t="str">
        <f t="shared" si="1"/>
        <v>skills: [],honor: ,weapons: [],armor: [],role: [],techniquetypes: [],startingtechs: [],startingtechoptions: [],chooseoptions: ,ability: $$,rank1techs:[],rank2techs:[],rank3techs:[],rank4techs:[],rank5techs:[],keyword: $$,}</v>
      </c>
    </row>
    <row r="50" spans="31:32" x14ac:dyDescent="0.25">
      <c r="AE50" s="1" t="str">
        <f t="shared" si="0"/>
        <v>: {family: $$,name: $$,clan: $$,ring1: $$,ring2: $$,source: $$,skillnumber: ,schoolskills: {Artisan:,Social:,Scholar:,Martial:,Trade:,},</v>
      </c>
      <c r="AF50" s="1" t="str">
        <f t="shared" si="1"/>
        <v>skills: [],honor: ,weapons: [],armor: [],role: [],techniquetypes: [],startingtechs: [],startingtechoptions: [],chooseoptions: ,ability: $$,rank1techs:[],rank2techs:[],rank3techs:[],rank4techs:[],rank5techs:[],keyword: $$,}</v>
      </c>
    </row>
    <row r="51" spans="31:32" x14ac:dyDescent="0.25">
      <c r="AE51" s="1" t="str">
        <f t="shared" si="0"/>
        <v>: {family: $$,name: $$,clan: $$,ring1: $$,ring2: $$,source: $$,skillnumber: ,schoolskills: {Artisan:,Social:,Scholar:,Martial:,Trade:,},</v>
      </c>
      <c r="AF51" s="1" t="str">
        <f t="shared" si="1"/>
        <v>skills: [],honor: ,weapons: [],armor: [],role: [],techniquetypes: [],startingtechs: [],startingtechoptions: [],chooseoptions: ,ability: $$,rank1techs:[],rank2techs:[],rank3techs:[],rank4techs:[],rank5techs:[],keyword: $$,}</v>
      </c>
    </row>
    <row r="52" spans="31:32" x14ac:dyDescent="0.25">
      <c r="AE52" s="1" t="str">
        <f t="shared" si="0"/>
        <v>: {family: $$,name: $$,clan: $$,ring1: $$,ring2: $$,source: $$,skillnumber: ,schoolskills: {Artisan:,Social:,Scholar:,Martial:,Trade:,},</v>
      </c>
      <c r="AF52" s="1" t="str">
        <f t="shared" si="1"/>
        <v>skills: [],honor: ,weapons: [],armor: [],role: [],techniquetypes: [],startingtechs: [],startingtechoptions: [],chooseoptions: ,ability: $$,rank1techs:[],rank2techs:[],rank3techs:[],rank4techs:[],rank5techs:[],keyword: $$,}</v>
      </c>
    </row>
    <row r="53" spans="31:32" x14ac:dyDescent="0.25">
      <c r="AE53" s="1" t="str">
        <f t="shared" si="0"/>
        <v>: {family: $$,name: $$,clan: $$,ring1: $$,ring2: $$,source: $$,skillnumber: ,schoolskills: {Artisan:,Social:,Scholar:,Martial:,Trade:,},</v>
      </c>
      <c r="AF53" s="1" t="str">
        <f t="shared" si="1"/>
        <v>skills: [],honor: ,weapons: [],armor: [],role: [],techniquetypes: [],startingtechs: [],startingtechoptions: [],chooseoptions: ,ability: $$,rank1techs:[],rank2techs:[],rank3techs:[],rank4techs:[],rank5techs:[],keyword: $$,}</v>
      </c>
    </row>
    <row r="54" spans="31:32" x14ac:dyDescent="0.25">
      <c r="AE54" s="1" t="str">
        <f t="shared" si="0"/>
        <v>: {family: $$,name: $$,clan: $$,ring1: $$,ring2: $$,source: $$,skillnumber: ,schoolskills: {Artisan:,Social:,Scholar:,Martial:,Trade:,},</v>
      </c>
      <c r="AF54" s="1" t="str">
        <f t="shared" si="1"/>
        <v>skills: [],honor: ,weapons: [],armor: [],role: [],techniquetypes: [],startingtechs: [],startingtechoptions: [],chooseoptions: ,ability: $$,rank1techs:[],rank2techs:[],rank3techs:[],rank4techs:[],rank5techs:[],keyword: $$,}</v>
      </c>
    </row>
    <row r="55" spans="31:32" x14ac:dyDescent="0.25">
      <c r="AE55" s="1" t="str">
        <f t="shared" si="0"/>
        <v>: {family: $$,name: $$,clan: $$,ring1: $$,ring2: $$,source: $$,skillnumber: ,schoolskills: {Artisan:,Social:,Scholar:,Martial:,Trade:,},</v>
      </c>
      <c r="AF55" s="1" t="str">
        <f t="shared" si="1"/>
        <v>skills: [],honor: ,weapons: [],armor: [],role: [],techniquetypes: [],startingtechs: [],startingtechoptions: [],chooseoptions: ,ability: $$,rank1techs:[],rank2techs:[],rank3techs:[],rank4techs:[],rank5techs:[],keyword: $$,}</v>
      </c>
    </row>
    <row r="56" spans="31:32" x14ac:dyDescent="0.25">
      <c r="AE56" s="1" t="str">
        <f t="shared" si="0"/>
        <v>: {family: $$,name: $$,clan: $$,ring1: $$,ring2: $$,source: $$,skillnumber: ,schoolskills: {Artisan:,Social:,Scholar:,Martial:,Trade:,},</v>
      </c>
      <c r="AF56" s="1" t="str">
        <f t="shared" si="1"/>
        <v>skills: [],honor: ,weapons: [],armor: [],role: [],techniquetypes: [],startingtechs: [],startingtechoptions: [],chooseoptions: ,ability: $$,rank1techs:[],rank2techs:[],rank3techs:[],rank4techs:[],rank5techs:[],keyword: $$,}</v>
      </c>
    </row>
    <row r="57" spans="31:32" x14ac:dyDescent="0.25">
      <c r="AE57" s="1" t="str">
        <f t="shared" si="0"/>
        <v>: {family: $$,name: $$,clan: $$,ring1: $$,ring2: $$,source: $$,skillnumber: ,schoolskills: {Artisan:,Social:,Scholar:,Martial:,Trade:,},</v>
      </c>
      <c r="AF57" s="1" t="str">
        <f t="shared" si="1"/>
        <v>skills: [],honor: ,weapons: [],armor: [],role: [],techniquetypes: [],startingtechs: [],startingtechoptions: [],chooseoptions: ,ability: $$,rank1techs:[],rank2techs:[],rank3techs:[],rank4techs:[],rank5techs:[],keyword: $$,}</v>
      </c>
    </row>
    <row r="58" spans="31:32" x14ac:dyDescent="0.25">
      <c r="AE58" s="1" t="str">
        <f t="shared" si="0"/>
        <v>: {family: $$,name: $$,clan: $$,ring1: $$,ring2: $$,source: $$,skillnumber: ,schoolskills: {Artisan:,Social:,Scholar:,Martial:,Trade:,},</v>
      </c>
      <c r="AF58" s="1" t="str">
        <f t="shared" si="1"/>
        <v>skills: [],honor: ,weapons: [],armor: [],role: [],techniquetypes: [],startingtechs: [],startingtechoptions: [],chooseoptions: ,ability: $$,rank1techs:[],rank2techs:[],rank3techs:[],rank4techs:[],rank5techs:[],keyword: $$,}</v>
      </c>
    </row>
    <row r="59" spans="31:32" x14ac:dyDescent="0.25">
      <c r="AE59" s="1" t="str">
        <f t="shared" si="0"/>
        <v>: {family: $$,name: $$,clan: $$,ring1: $$,ring2: $$,source: $$,skillnumber: ,schoolskills: {Artisan:,Social:,Scholar:,Martial:,Trade:,},</v>
      </c>
      <c r="AF59" s="1" t="str">
        <f t="shared" si="1"/>
        <v>skills: [],honor: ,weapons: [],armor: [],role: [],techniquetypes: [],startingtechs: [],startingtechoptions: [],chooseoptions: ,ability: $$,rank1techs:[],rank2techs:[],rank3techs:[],rank4techs:[],rank5techs:[],keyword: $$,}</v>
      </c>
    </row>
    <row r="60" spans="31:32" x14ac:dyDescent="0.25">
      <c r="AE60" s="1" t="str">
        <f t="shared" si="0"/>
        <v>: {family: $$,name: $$,clan: $$,ring1: $$,ring2: $$,source: $$,skillnumber: ,schoolskills: {Artisan:,Social:,Scholar:,Martial:,Trade:,},</v>
      </c>
      <c r="AF60" s="1" t="str">
        <f t="shared" si="1"/>
        <v>skills: [],honor: ,weapons: [],armor: [],role: [],techniquetypes: [],startingtechs: [],startingtechoptions: [],chooseoptions: ,ability: $$,rank1techs:[],rank2techs:[],rank3techs:[],rank4techs:[],rank5techs:[],keyword: $$,}</v>
      </c>
    </row>
    <row r="61" spans="31:32" x14ac:dyDescent="0.25">
      <c r="AE61" s="1" t="str">
        <f t="shared" si="0"/>
        <v>: {family: $$,name: $$,clan: $$,ring1: $$,ring2: $$,source: $$,skillnumber: ,schoolskills: {Artisan:,Social:,Scholar:,Martial:,Trade:,},</v>
      </c>
      <c r="AF61" s="1" t="str">
        <f t="shared" si="1"/>
        <v>skills: [],honor: ,weapons: [],armor: [],role: [],techniquetypes: [],startingtechs: [],startingtechoptions: [],chooseoptions: ,ability: $$,rank1techs:[],rank2techs:[],rank3techs:[],rank4techs:[],rank5techs:[],keyword: $$,}</v>
      </c>
    </row>
    <row r="62" spans="31:32" x14ac:dyDescent="0.25">
      <c r="AE62" s="1" t="str">
        <f t="shared" si="0"/>
        <v>: {family: $$,name: $$,clan: $$,ring1: $$,ring2: $$,source: $$,skillnumber: ,schoolskills: {Artisan:,Social:,Scholar:,Martial:,Trade:,},</v>
      </c>
      <c r="AF62" s="1" t="str">
        <f t="shared" si="1"/>
        <v>skills: [],honor: ,weapons: [],armor: [],role: [],techniquetypes: [],startingtechs: [],startingtechoptions: [],chooseoptions: ,ability: $$,rank1techs:[],rank2techs:[],rank3techs:[],rank4techs:[],rank5techs:[],keyword: $$,}</v>
      </c>
    </row>
    <row r="63" spans="31:32" x14ac:dyDescent="0.25">
      <c r="AE63" s="1" t="str">
        <f t="shared" si="0"/>
        <v>: {family: $$,name: $$,clan: $$,ring1: $$,ring2: $$,source: $$,skillnumber: ,schoolskills: {Artisan:,Social:,Scholar:,Martial:,Trade:,},</v>
      </c>
      <c r="AF63" s="1" t="str">
        <f t="shared" si="1"/>
        <v>skills: [],honor: ,weapons: [],armor: [],role: [],techniquetypes: [],startingtechs: [],startingtechoptions: [],chooseoptions: ,ability: $$,rank1techs:[],rank2techs:[],rank3techs:[],rank4techs:[],rank5techs:[],keyword: $$,}</v>
      </c>
    </row>
    <row r="64" spans="31:32" x14ac:dyDescent="0.25">
      <c r="AE64" s="1" t="str">
        <f t="shared" si="0"/>
        <v>: {family: $$,name: $$,clan: $$,ring1: $$,ring2: $$,source: $$,skillnumber: ,schoolskills: {Artisan:,Social:,Scholar:,Martial:,Trade:,},</v>
      </c>
      <c r="AF64" s="1" t="str">
        <f t="shared" si="1"/>
        <v>skills: [],honor: ,weapons: [],armor: [],role: [],techniquetypes: [],startingtechs: [],startingtechoptions: [],chooseoptions: ,ability: $$,rank1techs:[],rank2techs:[],rank3techs:[],rank4techs:[],rank5techs:[],keyword: $$,}</v>
      </c>
    </row>
    <row r="65" spans="31:32" x14ac:dyDescent="0.25">
      <c r="AE65" s="1" t="str">
        <f t="shared" si="0"/>
        <v>: {family: $$,name: $$,clan: $$,ring1: $$,ring2: $$,source: $$,skillnumber: ,schoolskills: {Artisan:,Social:,Scholar:,Martial:,Trade:,},</v>
      </c>
      <c r="AF65" s="1" t="str">
        <f t="shared" si="1"/>
        <v>skills: [],honor: ,weapons: [],armor: [],role: [],techniquetypes: [],startingtechs: [],startingtechoptions: [],chooseoptions: ,ability: $$,rank1techs:[],rank2techs:[],rank3techs:[],rank4techs:[],rank5techs:[],keyword: $$,}</v>
      </c>
    </row>
    <row r="66" spans="31:32" x14ac:dyDescent="0.25">
      <c r="AE66" s="1" t="str">
        <f t="shared" si="0"/>
        <v>: {family: $$,name: $$,clan: $$,ring1: $$,ring2: $$,source: $$,skillnumber: ,schoolskills: {Artisan:,Social:,Scholar:,Martial:,Trade:,},</v>
      </c>
      <c r="AF66" s="1" t="str">
        <f t="shared" si="1"/>
        <v>skills: [],honor: ,weapons: [],armor: [],role: [],techniquetypes: [],startingtechs: [],startingtechoptions: [],chooseoptions: ,ability: $$,rank1techs:[],rank2techs:[],rank3techs:[],rank4techs:[],rank5techs:[],keyword: $$,}</v>
      </c>
    </row>
    <row r="67" spans="31:32" x14ac:dyDescent="0.25">
      <c r="AE67" s="1" t="str">
        <f t="shared" ref="AE67:AE100" si="3">CONCATENATE(A67,": {",$B$1,": $",B67,"$,",$C$1,": $",C67,"$,",$D$1,": $",D67,"$,",$E$1,": $",E67,"$,",$F$1,": $",F67,"$,",$G$1,": $",G67,"$,",$H$1,": ",H67,",",$I$1,": {",$J$1,":",J67,",",$K$1,":",K67,",",$L$1,":",L67,",",$M$1,":",M67,",",$N$1,":",N67,",},")</f>
        <v>: {family: $$,name: $$,clan: $$,ring1: $$,ring2: $$,source: $$,skillnumber: ,schoolskills: {Artisan:,Social:,Scholar:,Martial:,Trade:,},</v>
      </c>
      <c r="AF67" s="1" t="str">
        <f t="shared" ref="AF67:AF100" si="4">CONCATENATE($O$1,": [",O67,"],",$P$1,": ",P67,",",$Q$1,": [",Q67,"],",$R$1,": [",R67,"],",$S$1,": [",S67,"],",$T$1,": [",T67,"],",$U$1,": [",U67,"],",$V$1,": [",V67,"],",$W$1,": ",W67,",",$X$1,": $",X67,"$,",$Y$1,":[",Y67,"],",$Z$1,":[",Z67,"],",$AA$1,":[",AA67,"],",$AB$1,":[",AB67,"],",$AC$1,":[",AC67,"],",$AD$1,": $",AD67,"$,}")</f>
        <v>skills: [],honor: ,weapons: [],armor: [],role: [],techniquetypes: [],startingtechs: [],startingtechoptions: [],chooseoptions: ,ability: $$,rank1techs:[],rank2techs:[],rank3techs:[],rank4techs:[],rank5techs:[],keyword: $$,}</v>
      </c>
    </row>
    <row r="68" spans="31:32" x14ac:dyDescent="0.25">
      <c r="AE68" s="1" t="str">
        <f t="shared" si="3"/>
        <v>: {family: $$,name: $$,clan: $$,ring1: $$,ring2: $$,source: $$,skillnumber: ,schoolskills: {Artisan:,Social:,Scholar:,Martial:,Trade:,},</v>
      </c>
      <c r="AF68" s="1" t="str">
        <f t="shared" si="4"/>
        <v>skills: [],honor: ,weapons: [],armor: [],role: [],techniquetypes: [],startingtechs: [],startingtechoptions: [],chooseoptions: ,ability: $$,rank1techs:[],rank2techs:[],rank3techs:[],rank4techs:[],rank5techs:[],keyword: $$,}</v>
      </c>
    </row>
    <row r="69" spans="31:32" x14ac:dyDescent="0.25">
      <c r="AE69" s="1" t="str">
        <f t="shared" si="3"/>
        <v>: {family: $$,name: $$,clan: $$,ring1: $$,ring2: $$,source: $$,skillnumber: ,schoolskills: {Artisan:,Social:,Scholar:,Martial:,Trade:,},</v>
      </c>
      <c r="AF69" s="1" t="str">
        <f t="shared" si="4"/>
        <v>skills: [],honor: ,weapons: [],armor: [],role: [],techniquetypes: [],startingtechs: [],startingtechoptions: [],chooseoptions: ,ability: $$,rank1techs:[],rank2techs:[],rank3techs:[],rank4techs:[],rank5techs:[],keyword: $$,}</v>
      </c>
    </row>
    <row r="70" spans="31:32" x14ac:dyDescent="0.25">
      <c r="AE70" s="1" t="str">
        <f t="shared" si="3"/>
        <v>: {family: $$,name: $$,clan: $$,ring1: $$,ring2: $$,source: $$,skillnumber: ,schoolskills: {Artisan:,Social:,Scholar:,Martial:,Trade:,},</v>
      </c>
      <c r="AF70" s="1" t="str">
        <f t="shared" si="4"/>
        <v>skills: [],honor: ,weapons: [],armor: [],role: [],techniquetypes: [],startingtechs: [],startingtechoptions: [],chooseoptions: ,ability: $$,rank1techs:[],rank2techs:[],rank3techs:[],rank4techs:[],rank5techs:[],keyword: $$,}</v>
      </c>
    </row>
    <row r="71" spans="31:32" x14ac:dyDescent="0.25">
      <c r="AE71" s="1" t="str">
        <f t="shared" si="3"/>
        <v>: {family: $$,name: $$,clan: $$,ring1: $$,ring2: $$,source: $$,skillnumber: ,schoolskills: {Artisan:,Social:,Scholar:,Martial:,Trade:,},</v>
      </c>
      <c r="AF71" s="1" t="str">
        <f t="shared" si="4"/>
        <v>skills: [],honor: ,weapons: [],armor: [],role: [],techniquetypes: [],startingtechs: [],startingtechoptions: [],chooseoptions: ,ability: $$,rank1techs:[],rank2techs:[],rank3techs:[],rank4techs:[],rank5techs:[],keyword: $$,}</v>
      </c>
    </row>
    <row r="72" spans="31:32" x14ac:dyDescent="0.25">
      <c r="AE72" s="1" t="str">
        <f t="shared" si="3"/>
        <v>: {family: $$,name: $$,clan: $$,ring1: $$,ring2: $$,source: $$,skillnumber: ,schoolskills: {Artisan:,Social:,Scholar:,Martial:,Trade:,},</v>
      </c>
      <c r="AF72" s="1" t="str">
        <f t="shared" si="4"/>
        <v>skills: [],honor: ,weapons: [],armor: [],role: [],techniquetypes: [],startingtechs: [],startingtechoptions: [],chooseoptions: ,ability: $$,rank1techs:[],rank2techs:[],rank3techs:[],rank4techs:[],rank5techs:[],keyword: $$,}</v>
      </c>
    </row>
    <row r="73" spans="31:32" x14ac:dyDescent="0.25">
      <c r="AE73" s="1" t="str">
        <f t="shared" si="3"/>
        <v>: {family: $$,name: $$,clan: $$,ring1: $$,ring2: $$,source: $$,skillnumber: ,schoolskills: {Artisan:,Social:,Scholar:,Martial:,Trade:,},</v>
      </c>
      <c r="AF73" s="1" t="str">
        <f t="shared" si="4"/>
        <v>skills: [],honor: ,weapons: [],armor: [],role: [],techniquetypes: [],startingtechs: [],startingtechoptions: [],chooseoptions: ,ability: $$,rank1techs:[],rank2techs:[],rank3techs:[],rank4techs:[],rank5techs:[],keyword: $$,}</v>
      </c>
    </row>
    <row r="74" spans="31:32" x14ac:dyDescent="0.25">
      <c r="AE74" s="1" t="str">
        <f t="shared" si="3"/>
        <v>: {family: $$,name: $$,clan: $$,ring1: $$,ring2: $$,source: $$,skillnumber: ,schoolskills: {Artisan:,Social:,Scholar:,Martial:,Trade:,},</v>
      </c>
      <c r="AF74" s="1" t="str">
        <f t="shared" si="4"/>
        <v>skills: [],honor: ,weapons: [],armor: [],role: [],techniquetypes: [],startingtechs: [],startingtechoptions: [],chooseoptions: ,ability: $$,rank1techs:[],rank2techs:[],rank3techs:[],rank4techs:[],rank5techs:[],keyword: $$,}</v>
      </c>
    </row>
    <row r="75" spans="31:32" x14ac:dyDescent="0.25">
      <c r="AE75" s="1" t="str">
        <f t="shared" si="3"/>
        <v>: {family: $$,name: $$,clan: $$,ring1: $$,ring2: $$,source: $$,skillnumber: ,schoolskills: {Artisan:,Social:,Scholar:,Martial:,Trade:,},</v>
      </c>
      <c r="AF75" s="1" t="str">
        <f t="shared" si="4"/>
        <v>skills: [],honor: ,weapons: [],armor: [],role: [],techniquetypes: [],startingtechs: [],startingtechoptions: [],chooseoptions: ,ability: $$,rank1techs:[],rank2techs:[],rank3techs:[],rank4techs:[],rank5techs:[],keyword: $$,}</v>
      </c>
    </row>
    <row r="76" spans="31:32" x14ac:dyDescent="0.25">
      <c r="AE76" s="1" t="str">
        <f t="shared" si="3"/>
        <v>: {family: $$,name: $$,clan: $$,ring1: $$,ring2: $$,source: $$,skillnumber: ,schoolskills: {Artisan:,Social:,Scholar:,Martial:,Trade:,},</v>
      </c>
      <c r="AF76" s="1" t="str">
        <f t="shared" si="4"/>
        <v>skills: [],honor: ,weapons: [],armor: [],role: [],techniquetypes: [],startingtechs: [],startingtechoptions: [],chooseoptions: ,ability: $$,rank1techs:[],rank2techs:[],rank3techs:[],rank4techs:[],rank5techs:[],keyword: $$,}</v>
      </c>
    </row>
    <row r="77" spans="31:32" x14ac:dyDescent="0.25">
      <c r="AE77" s="1" t="str">
        <f t="shared" si="3"/>
        <v>: {family: $$,name: $$,clan: $$,ring1: $$,ring2: $$,source: $$,skillnumber: ,schoolskills: {Artisan:,Social:,Scholar:,Martial:,Trade:,},</v>
      </c>
      <c r="AF77" s="1" t="str">
        <f t="shared" si="4"/>
        <v>skills: [],honor: ,weapons: [],armor: [],role: [],techniquetypes: [],startingtechs: [],startingtechoptions: [],chooseoptions: ,ability: $$,rank1techs:[],rank2techs:[],rank3techs:[],rank4techs:[],rank5techs:[],keyword: $$,}</v>
      </c>
    </row>
    <row r="78" spans="31:32" x14ac:dyDescent="0.25">
      <c r="AE78" s="1" t="str">
        <f t="shared" si="3"/>
        <v>: {family: $$,name: $$,clan: $$,ring1: $$,ring2: $$,source: $$,skillnumber: ,schoolskills: {Artisan:,Social:,Scholar:,Martial:,Trade:,},</v>
      </c>
      <c r="AF78" s="1" t="str">
        <f t="shared" si="4"/>
        <v>skills: [],honor: ,weapons: [],armor: [],role: [],techniquetypes: [],startingtechs: [],startingtechoptions: [],chooseoptions: ,ability: $$,rank1techs:[],rank2techs:[],rank3techs:[],rank4techs:[],rank5techs:[],keyword: $$,}</v>
      </c>
    </row>
    <row r="79" spans="31:32" x14ac:dyDescent="0.25">
      <c r="AE79" s="1" t="str">
        <f t="shared" si="3"/>
        <v>: {family: $$,name: $$,clan: $$,ring1: $$,ring2: $$,source: $$,skillnumber: ,schoolskills: {Artisan:,Social:,Scholar:,Martial:,Trade:,},</v>
      </c>
      <c r="AF79" s="1" t="str">
        <f t="shared" si="4"/>
        <v>skills: [],honor: ,weapons: [],armor: [],role: [],techniquetypes: [],startingtechs: [],startingtechoptions: [],chooseoptions: ,ability: $$,rank1techs:[],rank2techs:[],rank3techs:[],rank4techs:[],rank5techs:[],keyword: $$,}</v>
      </c>
    </row>
    <row r="80" spans="31:32" x14ac:dyDescent="0.25">
      <c r="AE80" s="1" t="str">
        <f t="shared" si="3"/>
        <v>: {family: $$,name: $$,clan: $$,ring1: $$,ring2: $$,source: $$,skillnumber: ,schoolskills: {Artisan:,Social:,Scholar:,Martial:,Trade:,},</v>
      </c>
      <c r="AF80" s="1" t="str">
        <f t="shared" si="4"/>
        <v>skills: [],honor: ,weapons: [],armor: [],role: [],techniquetypes: [],startingtechs: [],startingtechoptions: [],chooseoptions: ,ability: $$,rank1techs:[],rank2techs:[],rank3techs:[],rank4techs:[],rank5techs:[],keyword: $$,}</v>
      </c>
    </row>
    <row r="81" spans="31:32" x14ac:dyDescent="0.25">
      <c r="AE81" s="1" t="str">
        <f t="shared" si="3"/>
        <v>: {family: $$,name: $$,clan: $$,ring1: $$,ring2: $$,source: $$,skillnumber: ,schoolskills: {Artisan:,Social:,Scholar:,Martial:,Trade:,},</v>
      </c>
      <c r="AF81" s="1" t="str">
        <f t="shared" si="4"/>
        <v>skills: [],honor: ,weapons: [],armor: [],role: [],techniquetypes: [],startingtechs: [],startingtechoptions: [],chooseoptions: ,ability: $$,rank1techs:[],rank2techs:[],rank3techs:[],rank4techs:[],rank5techs:[],keyword: $$,}</v>
      </c>
    </row>
    <row r="82" spans="31:32" x14ac:dyDescent="0.25">
      <c r="AE82" s="1" t="str">
        <f t="shared" si="3"/>
        <v>: {family: $$,name: $$,clan: $$,ring1: $$,ring2: $$,source: $$,skillnumber: ,schoolskills: {Artisan:,Social:,Scholar:,Martial:,Trade:,},</v>
      </c>
      <c r="AF82" s="1" t="str">
        <f t="shared" si="4"/>
        <v>skills: [],honor: ,weapons: [],armor: [],role: [],techniquetypes: [],startingtechs: [],startingtechoptions: [],chooseoptions: ,ability: $$,rank1techs:[],rank2techs:[],rank3techs:[],rank4techs:[],rank5techs:[],keyword: $$,}</v>
      </c>
    </row>
    <row r="83" spans="31:32" x14ac:dyDescent="0.25">
      <c r="AE83" s="1" t="str">
        <f t="shared" si="3"/>
        <v>: {family: $$,name: $$,clan: $$,ring1: $$,ring2: $$,source: $$,skillnumber: ,schoolskills: {Artisan:,Social:,Scholar:,Martial:,Trade:,},</v>
      </c>
      <c r="AF83" s="1" t="str">
        <f t="shared" si="4"/>
        <v>skills: [],honor: ,weapons: [],armor: [],role: [],techniquetypes: [],startingtechs: [],startingtechoptions: [],chooseoptions: ,ability: $$,rank1techs:[],rank2techs:[],rank3techs:[],rank4techs:[],rank5techs:[],keyword: $$,}</v>
      </c>
    </row>
    <row r="84" spans="31:32" x14ac:dyDescent="0.25">
      <c r="AE84" s="1" t="str">
        <f t="shared" si="3"/>
        <v>: {family: $$,name: $$,clan: $$,ring1: $$,ring2: $$,source: $$,skillnumber: ,schoolskills: {Artisan:,Social:,Scholar:,Martial:,Trade:,},</v>
      </c>
      <c r="AF84" s="1" t="str">
        <f t="shared" si="4"/>
        <v>skills: [],honor: ,weapons: [],armor: [],role: [],techniquetypes: [],startingtechs: [],startingtechoptions: [],chooseoptions: ,ability: $$,rank1techs:[],rank2techs:[],rank3techs:[],rank4techs:[],rank5techs:[],keyword: $$,}</v>
      </c>
    </row>
    <row r="85" spans="31:32" x14ac:dyDescent="0.25">
      <c r="AE85" s="1" t="str">
        <f t="shared" si="3"/>
        <v>: {family: $$,name: $$,clan: $$,ring1: $$,ring2: $$,source: $$,skillnumber: ,schoolskills: {Artisan:,Social:,Scholar:,Martial:,Trade:,},</v>
      </c>
      <c r="AF85" s="1" t="str">
        <f t="shared" si="4"/>
        <v>skills: [],honor: ,weapons: [],armor: [],role: [],techniquetypes: [],startingtechs: [],startingtechoptions: [],chooseoptions: ,ability: $$,rank1techs:[],rank2techs:[],rank3techs:[],rank4techs:[],rank5techs:[],keyword: $$,}</v>
      </c>
    </row>
    <row r="86" spans="31:32" x14ac:dyDescent="0.25">
      <c r="AE86" s="1" t="str">
        <f t="shared" si="3"/>
        <v>: {family: $$,name: $$,clan: $$,ring1: $$,ring2: $$,source: $$,skillnumber: ,schoolskills: {Artisan:,Social:,Scholar:,Martial:,Trade:,},</v>
      </c>
      <c r="AF86" s="1" t="str">
        <f t="shared" si="4"/>
        <v>skills: [],honor: ,weapons: [],armor: [],role: [],techniquetypes: [],startingtechs: [],startingtechoptions: [],chooseoptions: ,ability: $$,rank1techs:[],rank2techs:[],rank3techs:[],rank4techs:[],rank5techs:[],keyword: $$,}</v>
      </c>
    </row>
    <row r="87" spans="31:32" x14ac:dyDescent="0.25">
      <c r="AE87" s="1" t="str">
        <f t="shared" si="3"/>
        <v>: {family: $$,name: $$,clan: $$,ring1: $$,ring2: $$,source: $$,skillnumber: ,schoolskills: {Artisan:,Social:,Scholar:,Martial:,Trade:,},</v>
      </c>
      <c r="AF87" s="1" t="str">
        <f t="shared" si="4"/>
        <v>skills: [],honor: ,weapons: [],armor: [],role: [],techniquetypes: [],startingtechs: [],startingtechoptions: [],chooseoptions: ,ability: $$,rank1techs:[],rank2techs:[],rank3techs:[],rank4techs:[],rank5techs:[],keyword: $$,}</v>
      </c>
    </row>
    <row r="88" spans="31:32" x14ac:dyDescent="0.25">
      <c r="AE88" s="1" t="str">
        <f t="shared" si="3"/>
        <v>: {family: $$,name: $$,clan: $$,ring1: $$,ring2: $$,source: $$,skillnumber: ,schoolskills: {Artisan:,Social:,Scholar:,Martial:,Trade:,},</v>
      </c>
      <c r="AF88" s="1" t="str">
        <f t="shared" si="4"/>
        <v>skills: [],honor: ,weapons: [],armor: [],role: [],techniquetypes: [],startingtechs: [],startingtechoptions: [],chooseoptions: ,ability: $$,rank1techs:[],rank2techs:[],rank3techs:[],rank4techs:[],rank5techs:[],keyword: $$,}</v>
      </c>
    </row>
    <row r="89" spans="31:32" x14ac:dyDescent="0.25">
      <c r="AE89" s="1" t="str">
        <f t="shared" si="3"/>
        <v>: {family: $$,name: $$,clan: $$,ring1: $$,ring2: $$,source: $$,skillnumber: ,schoolskills: {Artisan:,Social:,Scholar:,Martial:,Trade:,},</v>
      </c>
      <c r="AF89" s="1" t="str">
        <f t="shared" si="4"/>
        <v>skills: [],honor: ,weapons: [],armor: [],role: [],techniquetypes: [],startingtechs: [],startingtechoptions: [],chooseoptions: ,ability: $$,rank1techs:[],rank2techs:[],rank3techs:[],rank4techs:[],rank5techs:[],keyword: $$,}</v>
      </c>
    </row>
    <row r="90" spans="31:32" x14ac:dyDescent="0.25">
      <c r="AE90" s="1" t="str">
        <f t="shared" si="3"/>
        <v>: {family: $$,name: $$,clan: $$,ring1: $$,ring2: $$,source: $$,skillnumber: ,schoolskills: {Artisan:,Social:,Scholar:,Martial:,Trade:,},</v>
      </c>
      <c r="AF90" s="1" t="str">
        <f t="shared" si="4"/>
        <v>skills: [],honor: ,weapons: [],armor: [],role: [],techniquetypes: [],startingtechs: [],startingtechoptions: [],chooseoptions: ,ability: $$,rank1techs:[],rank2techs:[],rank3techs:[],rank4techs:[],rank5techs:[],keyword: $$,}</v>
      </c>
    </row>
    <row r="91" spans="31:32" x14ac:dyDescent="0.25">
      <c r="AE91" s="1" t="str">
        <f t="shared" si="3"/>
        <v>: {family: $$,name: $$,clan: $$,ring1: $$,ring2: $$,source: $$,skillnumber: ,schoolskills: {Artisan:,Social:,Scholar:,Martial:,Trade:,},</v>
      </c>
      <c r="AF91" s="1" t="str">
        <f t="shared" si="4"/>
        <v>skills: [],honor: ,weapons: [],armor: [],role: [],techniquetypes: [],startingtechs: [],startingtechoptions: [],chooseoptions: ,ability: $$,rank1techs:[],rank2techs:[],rank3techs:[],rank4techs:[],rank5techs:[],keyword: $$,}</v>
      </c>
    </row>
    <row r="92" spans="31:32" x14ac:dyDescent="0.25">
      <c r="AE92" s="1" t="str">
        <f t="shared" si="3"/>
        <v>: {family: $$,name: $$,clan: $$,ring1: $$,ring2: $$,source: $$,skillnumber: ,schoolskills: {Artisan:,Social:,Scholar:,Martial:,Trade:,},</v>
      </c>
      <c r="AF92" s="1" t="str">
        <f t="shared" si="4"/>
        <v>skills: [],honor: ,weapons: [],armor: [],role: [],techniquetypes: [],startingtechs: [],startingtechoptions: [],chooseoptions: ,ability: $$,rank1techs:[],rank2techs:[],rank3techs:[],rank4techs:[],rank5techs:[],keyword: $$,}</v>
      </c>
    </row>
    <row r="93" spans="31:32" x14ac:dyDescent="0.25">
      <c r="AE93" s="1" t="str">
        <f t="shared" si="3"/>
        <v>: {family: $$,name: $$,clan: $$,ring1: $$,ring2: $$,source: $$,skillnumber: ,schoolskills: {Artisan:,Social:,Scholar:,Martial:,Trade:,},</v>
      </c>
      <c r="AF93" s="1" t="str">
        <f t="shared" si="4"/>
        <v>skills: [],honor: ,weapons: [],armor: [],role: [],techniquetypes: [],startingtechs: [],startingtechoptions: [],chooseoptions: ,ability: $$,rank1techs:[],rank2techs:[],rank3techs:[],rank4techs:[],rank5techs:[],keyword: $$,}</v>
      </c>
    </row>
    <row r="94" spans="31:32" x14ac:dyDescent="0.25">
      <c r="AE94" s="1" t="str">
        <f t="shared" si="3"/>
        <v>: {family: $$,name: $$,clan: $$,ring1: $$,ring2: $$,source: $$,skillnumber: ,schoolskills: {Artisan:,Social:,Scholar:,Martial:,Trade:,},</v>
      </c>
      <c r="AF94" s="1" t="str">
        <f t="shared" si="4"/>
        <v>skills: [],honor: ,weapons: [],armor: [],role: [],techniquetypes: [],startingtechs: [],startingtechoptions: [],chooseoptions: ,ability: $$,rank1techs:[],rank2techs:[],rank3techs:[],rank4techs:[],rank5techs:[],keyword: $$,}</v>
      </c>
    </row>
    <row r="95" spans="31:32" x14ac:dyDescent="0.25">
      <c r="AE95" s="1" t="str">
        <f t="shared" si="3"/>
        <v>: {family: $$,name: $$,clan: $$,ring1: $$,ring2: $$,source: $$,skillnumber: ,schoolskills: {Artisan:,Social:,Scholar:,Martial:,Trade:,},</v>
      </c>
      <c r="AF95" s="1" t="str">
        <f t="shared" si="4"/>
        <v>skills: [],honor: ,weapons: [],armor: [],role: [],techniquetypes: [],startingtechs: [],startingtechoptions: [],chooseoptions: ,ability: $$,rank1techs:[],rank2techs:[],rank3techs:[],rank4techs:[],rank5techs:[],keyword: $$,}</v>
      </c>
    </row>
    <row r="96" spans="31:32" x14ac:dyDescent="0.25">
      <c r="AE96" s="1" t="str">
        <f t="shared" si="3"/>
        <v>: {family: $$,name: $$,clan: $$,ring1: $$,ring2: $$,source: $$,skillnumber: ,schoolskills: {Artisan:,Social:,Scholar:,Martial:,Trade:,},</v>
      </c>
      <c r="AF96" s="1" t="str">
        <f t="shared" si="4"/>
        <v>skills: [],honor: ,weapons: [],armor: [],role: [],techniquetypes: [],startingtechs: [],startingtechoptions: [],chooseoptions: ,ability: $$,rank1techs:[],rank2techs:[],rank3techs:[],rank4techs:[],rank5techs:[],keyword: $$,}</v>
      </c>
    </row>
    <row r="97" spans="31:32" x14ac:dyDescent="0.25">
      <c r="AE97" s="1" t="str">
        <f t="shared" si="3"/>
        <v>: {family: $$,name: $$,clan: $$,ring1: $$,ring2: $$,source: $$,skillnumber: ,schoolskills: {Artisan:,Social:,Scholar:,Martial:,Trade:,},</v>
      </c>
      <c r="AF97" s="1" t="str">
        <f t="shared" si="4"/>
        <v>skills: [],honor: ,weapons: [],armor: [],role: [],techniquetypes: [],startingtechs: [],startingtechoptions: [],chooseoptions: ,ability: $$,rank1techs:[],rank2techs:[],rank3techs:[],rank4techs:[],rank5techs:[],keyword: $$,}</v>
      </c>
    </row>
    <row r="98" spans="31:32" x14ac:dyDescent="0.25">
      <c r="AE98" s="1" t="str">
        <f t="shared" si="3"/>
        <v>: {family: $$,name: $$,clan: $$,ring1: $$,ring2: $$,source: $$,skillnumber: ,schoolskills: {Artisan:,Social:,Scholar:,Martial:,Trade:,},</v>
      </c>
      <c r="AF98" s="1" t="str">
        <f t="shared" si="4"/>
        <v>skills: [],honor: ,weapons: [],armor: [],role: [],techniquetypes: [],startingtechs: [],startingtechoptions: [],chooseoptions: ,ability: $$,rank1techs:[],rank2techs:[],rank3techs:[],rank4techs:[],rank5techs:[],keyword: $$,}</v>
      </c>
    </row>
    <row r="99" spans="31:32" x14ac:dyDescent="0.25">
      <c r="AE99" s="1" t="str">
        <f t="shared" si="3"/>
        <v>: {family: $$,name: $$,clan: $$,ring1: $$,ring2: $$,source: $$,skillnumber: ,schoolskills: {Artisan:,Social:,Scholar:,Martial:,Trade:,},</v>
      </c>
      <c r="AF99" s="1" t="str">
        <f t="shared" si="4"/>
        <v>skills: [],honor: ,weapons: [],armor: [],role: [],techniquetypes: [],startingtechs: [],startingtechoptions: [],chooseoptions: ,ability: $$,rank1techs:[],rank2techs:[],rank3techs:[],rank4techs:[],rank5techs:[],keyword: $$,}</v>
      </c>
    </row>
    <row r="100" spans="31:32" x14ac:dyDescent="0.25">
      <c r="AE100" s="1" t="str">
        <f t="shared" si="3"/>
        <v>: {family: $$,name: $$,clan: $$,ring1: $$,ring2: $$,source: $$,skillnumber: ,schoolskills: {Artisan:,Social:,Scholar:,Martial:,Trade:,},</v>
      </c>
      <c r="AF100" s="1" t="str">
        <f t="shared" si="4"/>
        <v>skills: [],honor: ,weapons: [],armor: [],role: [],techniquetypes: [],startingtechs: [],startingtechoptions: [],chooseoptions: ,ability: $$,rank1techs:[],rank2techs:[],rank3techs:[],rank4techs:[],rank5techs:[],keyword: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
  <sheetViews>
    <sheetView workbookViewId="0">
      <selection activeCell="H17" sqref="H17"/>
    </sheetView>
  </sheetViews>
  <sheetFormatPr defaultRowHeight="15" x14ac:dyDescent="0.25"/>
  <sheetData>
    <row r="2" spans="1:2" x14ac:dyDescent="0.25">
      <c r="A2" t="s">
        <v>295</v>
      </c>
    </row>
    <row r="3" spans="1:2" x14ac:dyDescent="0.25">
      <c r="B3" t="s">
        <v>298</v>
      </c>
    </row>
    <row r="4" spans="1:2" x14ac:dyDescent="0.25">
      <c r="A4" t="s">
        <v>316</v>
      </c>
    </row>
    <row r="5" spans="1:2" x14ac:dyDescent="0.25">
      <c r="A5" t="s">
        <v>317</v>
      </c>
    </row>
    <row r="6" spans="1:2" x14ac:dyDescent="0.25">
      <c r="A6" t="s">
        <v>318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
  <sheetViews>
    <sheetView workbookViewId="0">
      <selection activeCell="I19" sqref="I19"/>
    </sheetView>
  </sheetViews>
  <sheetFormatPr defaultRowHeight="15" x14ac:dyDescent="0.25"/>
  <sheetData>
    <row r="1" spans="1:12" x14ac:dyDescent="0.25">
      <c r="A1" t="s">
        <v>0</v>
      </c>
      <c r="B1" t="s">
        <v>72</v>
      </c>
      <c r="C1" t="s">
        <v>73</v>
      </c>
      <c r="D1" t="s">
        <v>74</v>
      </c>
      <c r="E1" t="s">
        <v>75</v>
      </c>
      <c r="F1" t="s">
        <v>301</v>
      </c>
      <c r="G1" t="s">
        <v>302</v>
      </c>
      <c r="H1" t="s">
        <v>303</v>
      </c>
      <c r="I1" t="s">
        <v>304</v>
      </c>
      <c r="J1" t="s">
        <v>305</v>
      </c>
      <c r="K1" t="s">
        <v>306</v>
      </c>
      <c r="L1" t="s">
        <v>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enemy data entry</vt:lpstr>
      <vt:lpstr>Sheet2 (2)</vt:lpstr>
      <vt:lpstr>enemy copypaste</vt:lpstr>
      <vt:lpstr>techs</vt:lpstr>
      <vt:lpstr>schools</vt:lpstr>
      <vt:lpstr>to do</vt:lpstr>
      <vt:lpstr>families</vt:lpstr>
    </vt:vector>
  </TitlesOfParts>
  <Company>Walter Lilly &amp; 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Miwa Crane</dc:creator>
  <cp:lastModifiedBy>Miwa Crane</cp:lastModifiedBy>
  <dcterms:created xsi:type="dcterms:W3CDTF">2020-02-11T11:09:09Z</dcterms:created>
  <dcterms:modified xsi:type="dcterms:W3CDTF">2020-02-13T13:30:04Z</dcterms:modified>
</cp:coreProperties>
</file>