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Miwa and Bry\Desktop\"/>
    </mc:Choice>
  </mc:AlternateContent>
  <xr:revisionPtr revIDLastSave="0" documentId="8_{415E8B78-CDD3-44F2-9402-DEF4F51D97B8}" xr6:coauthVersionLast="44" xr6:coauthVersionMax="44" xr10:uidLastSave="{00000000-0000-0000-0000-000000000000}"/>
  <bookViews>
    <workbookView xWindow="4740" yWindow="1815" windowWidth="13980" windowHeight="8205" activeTab="4" xr2:uid="{00000000-000D-0000-FFFF-FFFF00000000}"/>
  </bookViews>
  <sheets>
    <sheet name="enemy data entry" sheetId="4" r:id="rId1"/>
    <sheet name="Sheet2 (2)" sheetId="5" state="hidden" r:id="rId2"/>
    <sheet name="enemy copypaste" sheetId="6" r:id="rId3"/>
    <sheet name="techs" sheetId="1" r:id="rId4"/>
    <sheet name="schools" sheetId="3" r:id="rId5"/>
    <sheet name="Sheet2" sheetId="2"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5" l="1"/>
  <c r="B2" i="5" s="1"/>
  <c r="D1" i="5"/>
  <c r="E1" i="5"/>
  <c r="F1" i="5"/>
  <c r="G1" i="5"/>
  <c r="H1" i="5"/>
  <c r="I1" i="5"/>
  <c r="J1" i="5"/>
  <c r="K1" i="5"/>
  <c r="L1" i="5"/>
  <c r="M1" i="5"/>
  <c r="N1" i="5"/>
  <c r="O1" i="5"/>
  <c r="P1" i="5"/>
  <c r="Q1" i="5"/>
  <c r="R1" i="5"/>
  <c r="S1" i="5"/>
  <c r="T1" i="5"/>
  <c r="U1" i="5"/>
  <c r="V1" i="5"/>
  <c r="W1" i="5"/>
  <c r="X1" i="5"/>
  <c r="Y1" i="5"/>
  <c r="Z1" i="5"/>
  <c r="AA1" i="5"/>
  <c r="AA2" i="5" s="1"/>
  <c r="AC1" i="5"/>
  <c r="AD1" i="5"/>
  <c r="AE1" i="5"/>
  <c r="AF1" i="5"/>
  <c r="AG1" i="5"/>
  <c r="AG2" i="5" s="1"/>
  <c r="AI1" i="5"/>
  <c r="AJ1" i="5"/>
  <c r="AK1" i="5"/>
  <c r="AL1" i="5"/>
  <c r="AM1" i="5"/>
  <c r="C2" i="5"/>
  <c r="D2" i="5"/>
  <c r="E2" i="5"/>
  <c r="F2" i="5"/>
  <c r="G2" i="5"/>
  <c r="H2" i="5"/>
  <c r="I2" i="5"/>
  <c r="J2" i="5"/>
  <c r="K2" i="5"/>
  <c r="L2" i="5"/>
  <c r="M2" i="5"/>
  <c r="N2" i="5"/>
  <c r="O2" i="5"/>
  <c r="P2" i="5"/>
  <c r="Q2" i="5"/>
  <c r="R2" i="5"/>
  <c r="S2" i="5"/>
  <c r="T2" i="5"/>
  <c r="U2" i="5"/>
  <c r="V2" i="5"/>
  <c r="W2" i="5"/>
  <c r="X2" i="5"/>
  <c r="Y2" i="5"/>
  <c r="Z2" i="5"/>
  <c r="AB2" i="5"/>
  <c r="A2" i="6" s="1"/>
  <c r="AC2" i="5"/>
  <c r="AD2" i="5"/>
  <c r="AE2" i="5"/>
  <c r="AF2" i="5"/>
  <c r="AH2" i="5"/>
  <c r="A3" i="6" s="1"/>
  <c r="AI2" i="5"/>
  <c r="AJ2" i="5"/>
  <c r="AK2" i="5"/>
  <c r="AL2" i="5"/>
  <c r="AM2" i="5"/>
  <c r="A1" i="6" l="1"/>
  <c r="AF2" i="3"/>
  <c r="AE2" i="3"/>
  <c r="G3" i="1"/>
  <c r="G4" i="1"/>
  <c r="G5" i="1"/>
  <c r="G6" i="1"/>
  <c r="G2" i="1"/>
  <c r="AG2" i="3" l="1"/>
</calcChain>
</file>

<file path=xl/sharedStrings.xml><?xml version="1.0" encoding="utf-8"?>
<sst xmlns="http://schemas.openxmlformats.org/spreadsheetml/2006/main" count="377" uniqueCount="284">
  <si>
    <t>title</t>
  </si>
  <si>
    <t>type</t>
  </si>
  <si>
    <t>rank</t>
  </si>
  <si>
    <t>reference</t>
  </si>
  <si>
    <t>effect</t>
  </si>
  <si>
    <t>Chaotic Scattering</t>
  </si>
  <si>
    <t>Kata</t>
  </si>
  <si>
    <t>Path of Waves</t>
  </si>
  <si>
    <t>ring</t>
  </si>
  <si>
    <t>Activation: As a Movement and Scheme action using a readied weapon, you may make a TN 2 Survival (Air) check targeting one position at range 1-2.  Effect: You throw the improvised weapon to the chosen position.  If you succeed, choose one of the following terrain qualities: Dangerous, Entangling or Obscuring.  The weapon lands at the target position.  All terrain within 1 range band of the targeted position gains that terrain quality.  This effect persists for one round, plus one additional round for every two bonus successes.  New Opportunities: O O: Choose one additional terrain quality (Dangerous, Entangling or Obscuring) to apply to the terrain.</t>
  </si>
  <si>
    <t>Air</t>
  </si>
  <si>
    <t>Iron Shell Style</t>
  </si>
  <si>
    <t>Activation: When you perform a Guard action, if you have not moved any range bands this turn, you may spend O in the following way: Earth or Void O O+: Choose one character you can perceive per O O spent this way.  The next time you defend against physical damage from that character, your fatigue cannot be increased to a value greater than your endurance.  This effect persists until the end of your next turn.</t>
  </si>
  <si>
    <t>Earth/Void</t>
  </si>
  <si>
    <t>Mind's Edge</t>
  </si>
  <si>
    <t>Void</t>
  </si>
  <si>
    <t>Activation: Once per scene, after you perform  an action that does not require a check while in a Void stance, you may make a TN 1 Meditation (Void) check.  Effects: If you succeed, the next time you would receive strife, reduce the amount you would receive by 3, plus 1 per two bonus successes.  This effect persists until the start of your next turn.  New Opportunities: Void O: This effect applies each time you would receive strife before the start of your next turn instead.  Void O O: You may use this technique one additional time this scene.</t>
  </si>
  <si>
    <t>Rider's Haste</t>
  </si>
  <si>
    <t>Any</t>
  </si>
  <si>
    <t>Activation: As a Movement and Support action, if you are riding a mount, you may spur it to move more quickly.  Effects: Your mount receives an amount of fatigue up to your ranks in Survival, then carries you that many range bands plus one, to a maximum of 6.</t>
  </si>
  <si>
    <t>Thunderous Hooves Style</t>
  </si>
  <si>
    <t>Activation: When you make a Fitness check as part of a Movement action while mounted, you may spend O in the following way: O+: One character at range 0 of your ending position per O spent this way suffers fatigue and strife equal to your mount's silhouette unless they choose to immediately move 1 range band away from you.  O O O: Your mount may perform a Strike action with your assistance, targeting one character at range 0 (Assistance, p26 Core)</t>
  </si>
  <si>
    <t>Void Embrace Style</t>
  </si>
  <si>
    <t>Improvised Assault</t>
  </si>
  <si>
    <t>Boar's Wrath Style</t>
  </si>
  <si>
    <t>Bonebreaker Style</t>
  </si>
  <si>
    <t>Daring Swing</t>
  </si>
  <si>
    <t>Deflective Defense</t>
  </si>
  <si>
    <t>Flashing Steel Strike</t>
  </si>
  <si>
    <t>Iaijutsu Cut: Reverse Draw</t>
  </si>
  <si>
    <t>Iaijutsu Cut: Sword and Sheath</t>
  </si>
  <si>
    <t>Landslide Strike</t>
  </si>
  <si>
    <t>Laughing Fox Style</t>
  </si>
  <si>
    <t>Piercing Bolt Style</t>
  </si>
  <si>
    <t>Reckless Lunge</t>
  </si>
  <si>
    <t>Rushing Ox Style</t>
  </si>
  <si>
    <t>Snapping Branch Strike</t>
  </si>
  <si>
    <t>Swirling Tempest Style</t>
  </si>
  <si>
    <t>Thunderous Blows Style</t>
  </si>
  <si>
    <t>Twin Streams Style</t>
  </si>
  <si>
    <t>Wheeling Sweep</t>
  </si>
  <si>
    <t>Eyeless Sight Style</t>
  </si>
  <si>
    <t>Falling Heavens Shot</t>
  </si>
  <si>
    <t>Staggering Shot</t>
  </si>
  <si>
    <t>Swirling Viper Style</t>
  </si>
  <si>
    <t>Wasp's Spite Style</t>
  </si>
  <si>
    <t>Shuji</t>
  </si>
  <si>
    <t>Bellow of Resolve</t>
  </si>
  <si>
    <t>Look Out!</t>
  </si>
  <si>
    <t>Mentor's Guidance</t>
  </si>
  <si>
    <t>Flowering Deceptions</t>
  </si>
  <si>
    <t>Pack Gambit</t>
  </si>
  <si>
    <t>Ruse of the Moon's Reflection</t>
  </si>
  <si>
    <t>Eyes Up!</t>
  </si>
  <si>
    <t>Fluent Bargaining</t>
  </si>
  <si>
    <t>Malleable Formation</t>
  </si>
  <si>
    <t>Watch My Back</t>
  </si>
  <si>
    <t>Illuminate the Way</t>
  </si>
  <si>
    <t>Goading Taunt</t>
  </si>
  <si>
    <t>Roar of Encouragement</t>
  </si>
  <si>
    <t>Wanderer's Resolve</t>
  </si>
  <si>
    <t>Tonight, I am Your Opponent</t>
  </si>
  <si>
    <t>Bond of Heroes</t>
  </si>
  <si>
    <t>Balancing Salve</t>
  </si>
  <si>
    <t>Elixir of Recovery</t>
  </si>
  <si>
    <t>Fortitude Draught</t>
  </si>
  <si>
    <t>Restorative Transmutation</t>
  </si>
  <si>
    <t>Cleansing of Coral and Gold</t>
  </si>
  <si>
    <t>Wayfarer's Path</t>
  </si>
  <si>
    <t>Summoning Mantra: Celestial Implement</t>
  </si>
  <si>
    <t>Countering Mantra</t>
  </si>
  <si>
    <t>New Table for Celestial Implements</t>
  </si>
  <si>
    <t>Peasant/Other Backgrounds</t>
  </si>
  <si>
    <t>The Ronin Builder doesn't work - not all stats are added, Rank 1 start with 8 instead of 10 total rings</t>
  </si>
  <si>
    <t>This is because the Any ring for school isn't randomising properly</t>
  </si>
  <si>
    <t>family</t>
  </si>
  <si>
    <t>name</t>
  </si>
  <si>
    <t>clan</t>
  </si>
  <si>
    <t>ring1</t>
  </si>
  <si>
    <t>ring2</t>
  </si>
  <si>
    <t>source</t>
  </si>
  <si>
    <t>skillnumber</t>
  </si>
  <si>
    <t>schoolskills</t>
  </si>
  <si>
    <t>Artisan</t>
  </si>
  <si>
    <t>Social</t>
  </si>
  <si>
    <t>Martial</t>
  </si>
  <si>
    <t>Trade</t>
  </si>
  <si>
    <t>Scholar</t>
  </si>
  <si>
    <t>skills</t>
  </si>
  <si>
    <t>honor</t>
  </si>
  <si>
    <t>weapons</t>
  </si>
  <si>
    <t>armor</t>
  </si>
  <si>
    <t>role</t>
  </si>
  <si>
    <t>techniquetypes</t>
  </si>
  <si>
    <t>startingtechs</t>
  </si>
  <si>
    <t>startingtechoptions</t>
  </si>
  <si>
    <t>chooseoptions</t>
  </si>
  <si>
    <t>ability</t>
  </si>
  <si>
    <t>rank1techs</t>
  </si>
  <si>
    <t>rank2techs</t>
  </si>
  <si>
    <t>rank3techs</t>
  </si>
  <si>
    <t>rank4techs</t>
  </si>
  <si>
    <t>rank5techs</t>
  </si>
  <si>
    <t>keyword</t>
  </si>
  <si>
    <t>wanderingblade</t>
  </si>
  <si>
    <t>Other</t>
  </si>
  <si>
    <t>Wandering Blade</t>
  </si>
  <si>
    <t>Earth</t>
  </si>
  <si>
    <t>"Fitness","Melee","Ranged","Unarmed","Meditation","Performance","Smithing"</t>
  </si>
  <si>
    <t>"Kata","Rituals","Shuji"</t>
  </si>
  <si>
    <t>"Striking as Air","Striking as Earth","Striking as Water","Striking as Fire"</t>
  </si>
  <si>
    <t>"Wanderer's Resolve"</t>
  </si>
  <si>
    <t>"Bellow of Resolve","Tactical Assessment",</t>
  </si>
  <si>
    <t>"Rushing Ox Style","Wayfarer's Path",</t>
  </si>
  <si>
    <t>"Iron in the Mountains Style","Tonight, I am Your Opponent",</t>
  </si>
  <si>
    <t>"Bravado","Void's Embrace Style",</t>
  </si>
  <si>
    <t>"Bond of Heroes","Roar of Encouragement",</t>
  </si>
  <si>
    <t>Same phenomenon for Isawa and for other Any schools</t>
  </si>
  <si>
    <t>Signature Weapon: Choose a signature weapon category (or unarmed) with GM approval.  When using a weapon from this category for an Attack action or Performance check, roll one additional skill die.  Additionally, when making such a check, you may suffer fatigue up to your school rank to alter that many results of your kept dice to O results.</t>
  </si>
  <si>
    <t>Shadowlands p48</t>
  </si>
  <si>
    <t>Ferocious defender: A feral nezumi can never gain the Afflicted condition or the Shadowlands Taint disadvantage.  When it is the target of an Attack action check, it may receive 1 strife to remove O from the attacker's check value.</t>
  </si>
  <si>
    <t>Fur</t>
  </si>
  <si>
    <t>3</t>
  </si>
  <si>
    <t>2</t>
  </si>
  <si>
    <t>0</t>
  </si>
  <si>
    <t>Nezumi Claws and Teeth</t>
  </si>
  <si>
    <t>Always Hungry (Earth) [Martial; Mental]</t>
  </si>
  <si>
    <t>Instinctive Behavior (Fire) [Martial; Physical]</t>
  </si>
  <si>
    <t>Feral</t>
  </si>
  <si>
    <t>natural</t>
  </si>
  <si>
    <t>Creatures</t>
  </si>
  <si>
    <t>Nezumi, feral</t>
  </si>
  <si>
    <t>source:</t>
  </si>
  <si>
    <t>abilities:</t>
  </si>
  <si>
    <t>qualities:</t>
  </si>
  <si>
    <t>sup:</t>
  </si>
  <si>
    <t>phys:</t>
  </si>
  <si>
    <t>armor:</t>
  </si>
  <si>
    <t>deadliness:</t>
  </si>
  <si>
    <t>damage:</t>
  </si>
  <si>
    <t>range:</t>
  </si>
  <si>
    <t>weapon:</t>
  </si>
  <si>
    <t>disadvantages:</t>
  </si>
  <si>
    <t>advantages:</t>
  </si>
  <si>
    <t>demeanor:</t>
  </si>
  <si>
    <t>tradeskill:</t>
  </si>
  <si>
    <t>socialskill:</t>
  </si>
  <si>
    <t>scholarskill:</t>
  </si>
  <si>
    <t>martialskill:</t>
  </si>
  <si>
    <t>artisanskill:</t>
  </si>
  <si>
    <t>equiptype:</t>
  </si>
  <si>
    <t>vigilance:</t>
  </si>
  <si>
    <t>focus:</t>
  </si>
  <si>
    <t>composure:</t>
  </si>
  <si>
    <t>endurance:</t>
  </si>
  <si>
    <t>status:</t>
  </si>
  <si>
    <t>glory:</t>
  </si>
  <si>
    <t>honor:</t>
  </si>
  <si>
    <t>Void:</t>
  </si>
  <si>
    <t>Water:</t>
  </si>
  <si>
    <t>Fire:</t>
  </si>
  <si>
    <t>Air:</t>
  </si>
  <si>
    <t>Earth:</t>
  </si>
  <si>
    <t>conflictintrigue:</t>
  </si>
  <si>
    <t>conflictcombat:</t>
  </si>
  <si>
    <t>type:</t>
  </si>
  <si>
    <t>title:</t>
  </si>
  <si>
    <t>,</t>
  </si>
  <si>
    <t>"</t>
  </si>
  <si>
    <t>{
title:"Nezumi, feral",
type:"Creatures",
conflictcombat:3,
conflictintrigue:1,
ring:{type:'set',Earth:2,Air:1,Fire:3,Water:2,Void:1,},
honor:0,glory:3,status:0,
endurance:10,composure:8,focus:4,vigilance:2,
equiptype:"natural",
skills:{artisanskill:0,martialskill:3,scholarskill:0,socialskill:1,tradeskill:2,},
demeanor:["Feral"],
advantages:["Instinctive Behavior (Fire) [Martial; Physical]"],
disadvantages:["Always Hungry (Earth) [Martial; Mental]"],
weapon:["Nezumi Claws and Teeth"],armor:["Fur"],
abilities:["Ferocious defender: A feral nezumi can never gain the Afflicted condition or the Shadowlands Taint disadvantage.  When it is the target of an Attack action check, it may receive 1 strife to remove O from the attacker's check value."],
source:"Shadowlands p48",
},</t>
  </si>
  <si>
    <t>studentofthetalon</t>
  </si>
  <si>
    <t>treasurehunter</t>
  </si>
  <si>
    <t>schoolofleaves</t>
  </si>
  <si>
    <t>voiceofthewilds</t>
  </si>
  <si>
    <t>artisanoftheroads</t>
  </si>
  <si>
    <t>mysticofthemountain</t>
  </si>
  <si>
    <t>ujikdiviner</t>
  </si>
  <si>
    <t>qamaristshieldbearer</t>
  </si>
  <si>
    <t>qamaristalchemist</t>
  </si>
  <si>
    <t>ivorykingdomsage</t>
  </si>
  <si>
    <t>ivorykingdomdancingblades</t>
  </si>
  <si>
    <t>Student of the Talon</t>
  </si>
  <si>
    <t>Water</t>
  </si>
  <si>
    <t>"Fitness","Melee","Ranged","Meditation","Sentiment","Skulduggery", "Survival"</t>
  </si>
  <si>
    <t>"Bushi"</t>
  </si>
  <si>
    <t>"Bushi","Shinobi"</t>
  </si>
  <si>
    <t>"Skulk"</t>
  </si>
  <si>
    <t>"Soaring Slice","Hawk's Precision"</t>
  </si>
  <si>
    <t xml:space="preserve">Piercing Insight: Once per round, in a skirmish, when you inflict a critical strike on a character at range 2-5, or when a character at range 2-5 inflicts a critical strike on you, you may increase or decrease the severity by your school rank. </t>
  </si>
  <si>
    <t>"Flowering Deception","Chaotic Scattering"</t>
  </si>
  <si>
    <t>"Heartpiercing Strike","Swirling Viper Style"</t>
  </si>
  <si>
    <t>"Wasp's Spite Style","Eyeless Sight Shot"</t>
  </si>
  <si>
    <t>"Wolf's Proposal","Falling Heavens Shot"</t>
  </si>
  <si>
    <t>"Deadly Sting","Watch my Back"</t>
  </si>
  <si>
    <t>"Traveling Clothes"</t>
  </si>
  <si>
    <t>Treasure Hunter</t>
  </si>
  <si>
    <t>"Commerce","Courtesy","Fitness","Games","Melee","Sentiment","Skulduggery"</t>
  </si>
  <si>
    <t>"Tactical Assessment"</t>
  </si>
  <si>
    <t>"All in Jest","Rustling of Leaves"</t>
  </si>
  <si>
    <t>Risk and Reward: You have an uncanny sense for dangerous situations.  Your Vigilance and Focus are increased by your school rank unless you are Compromised.</t>
  </si>
  <si>
    <t>"Striking as Air","Chaotic Scattering"</t>
  </si>
  <si>
    <t>"Daring Swing","Reckless Lunge"</t>
  </si>
  <si>
    <t>"Dazzling Performance","Laughing Fox Style"</t>
  </si>
  <si>
    <t>"Regal Bearing","Ruse of Moon's Reflection"</t>
  </si>
  <si>
    <t>"Watch My Back","Roar of Encouragement"</t>
  </si>
  <si>
    <t>School of Leaves</t>
  </si>
  <si>
    <t>Fire</t>
  </si>
  <si>
    <t>"Fitness","Melee","Ranged","Performance","Sentiment","Skulduggery","Survival"</t>
  </si>
  <si>
    <t>"Shinobi","Courtier"</t>
  </si>
  <si>
    <t>"Skulk","Deadly Sting"</t>
  </si>
  <si>
    <t>"Honest Assessment","Whispers of Court"</t>
  </si>
  <si>
    <t>Tactical Cover: While you are in Obscuring terrain, you may treat your physical resistance as increased by your school rank.</t>
  </si>
  <si>
    <t>"Prey on the Weak","Rustling of Leaves"</t>
  </si>
  <si>
    <t>"Staggering Shot","Crimson Leaves Strike"</t>
  </si>
  <si>
    <t>"Noxious Cloud","Wasp's Spite Style"</t>
  </si>
  <si>
    <t>"Iaijutsu Cut: Reverse Draw","Ruse of Moon's Reflection"</t>
  </si>
  <si>
    <t>"Bend with the Storm","Silencing Strike"</t>
  </si>
  <si>
    <t>Voice of the Wilds</t>
  </si>
  <si>
    <t>"Composition","Courtesy","Games","Meditation","Sentiment","Theology"</t>
  </si>
  <si>
    <t>"Shugenja","Courtier"</t>
  </si>
  <si>
    <t>"Rituals","Shuji"</t>
  </si>
  <si>
    <t>"Commune with Spirits","Divination","Well of Desire","Weight of Duty","Rustling of Leaves","Sensational Distraction"</t>
  </si>
  <si>
    <t>Naturally Attuned: As a downtime activity you may select any number of invocations with total school rank prerequisites equal to double your school rank.  You can perform these invocations as if you knew them.</t>
  </si>
  <si>
    <t>"Nature's Touch","Threshold Barrier"</t>
  </si>
  <si>
    <t>"Earth Becomes Sky","Tactical Assessment"</t>
  </si>
  <si>
    <t>"Fury of Osano-wo","Hands of the Tides"</t>
  </si>
  <si>
    <t>"Mentor's Guidance","False Realm of the Fox Spirits"</t>
  </si>
  <si>
    <t>"Ever Changing Waves"</t>
  </si>
  <si>
    <t>Artisan of the Roads</t>
  </si>
  <si>
    <t>"Aesthetics","Courtesy","Commerce","Composition","Culture",Design","Smithing"</t>
  </si>
  <si>
    <t>"Artisan"</t>
  </si>
  <si>
    <t>"Fanning the Flames"</t>
  </si>
  <si>
    <t>"Shallow Waters","Whispers of Court"</t>
  </si>
  <si>
    <t>Resourceful Artistry: Once per game session, when performing a downtime activity to craft, you may scavenge supplies for your craft worth an amount of koku equal to your school rank.  This might include finding plants to make paints, wood for carvings, horsehair for brushes, or convincing peasants to give you parchment, ink or other supplies.</t>
  </si>
  <si>
    <t>"Fluent Bargaining","Artisan's Appraisal"</t>
  </si>
  <si>
    <t>"Dazzling Performance","Improvised Assault"</t>
  </si>
  <si>
    <t>"Bravado","Wheeling Sweep"</t>
  </si>
  <si>
    <t>"Mentor's Guidance","Laughing Fox Style"</t>
  </si>
  <si>
    <t>"Roar of Encouragement","Rouse the Soul"</t>
  </si>
  <si>
    <t>Mystic of the Mountains</t>
  </si>
  <si>
    <t>"Melee","Unarmed","Performance","Sentiment","Survival","Theology"</t>
  </si>
  <si>
    <t>"Monk","Courtier"</t>
  </si>
  <si>
    <t>"Cleansing Rite","Artisan's Approval"</t>
  </si>
  <si>
    <t>"Ki Protection","The Great Silence","Honest Assessment","Stirring the Embers"</t>
  </si>
  <si>
    <t>Unexpected Wisdom: You are a wealth of wisdom, which you dispense a number of times per game session equal to your school rank.  On your turn or at any appropriate time during a narrative scene, you may dispense a small bit of wisdom to a character who can hear you and has not benefitted from this ability this scene.  The next time a character, including yourself, employs that wisdom they may reduce the TN of that check by 1 and may negate a number of strife up to your ranks in Sentiment or Theology (your choice).</t>
  </si>
  <si>
    <t>"Way of the Earthquake","Air Fist"</t>
  </si>
  <si>
    <t>"Way of the Willow","Channel the Fire Dragon"</t>
  </si>
  <si>
    <t>"Way of the Falling Star","Ride the Water Dragon"</t>
  </si>
  <si>
    <t>"Touch the Void Dragon","Pillar of Calm"</t>
  </si>
  <si>
    <t>"Way of the Edgeless Sword","Bend the Storm"</t>
  </si>
  <si>
    <t>Ujik Diviner</t>
  </si>
  <si>
    <t>"Command","Games",Meditation","Performance","Sentiment","Theology"</t>
  </si>
  <si>
    <t>"Sage"</t>
  </si>
  <si>
    <t>"Earth and Water Invocations","Rituals","Shuji"</t>
  </si>
  <si>
    <t>"Ancestry Unearthed"</t>
  </si>
  <si>
    <t>"Commune with Spirits","Embrace of Kenro-Ji-Jin","Caress of Earth","Jurojin's Balm","Wall of Earth","Dance of Seasons","Heart of the Water Dragon","Dominion of Suijin","Inari's Blessing","Reflections of P'an Ku"</t>
  </si>
  <si>
    <t>Seer of the Lords of Death: You can channel rituals in the same way as invocations (Core p189).  Once per scene, when you channel, you may receive fatigue up to your schol rank.  If you do, you may immediately make another check to perform an invocation of the same element using the reserved dice from your channel.  For each fatigue received this way, you may add one kept die set to a S result.</t>
  </si>
  <si>
    <t>"Divination","Fukurokujin's Wit"</t>
  </si>
  <si>
    <t>"Ebb and Flow","Mask of Wind"</t>
  </si>
  <si>
    <t>"Chaotic Scattering","Vapor of Nightmares"</t>
  </si>
  <si>
    <t>"Laughing Fox Style","Mentor's Guidance"</t>
  </si>
  <si>
    <t>"Roar of Encouragement","Bond of Heroes"</t>
  </si>
  <si>
    <t>Activation: When you make a Meditation (Void) check during a duel or skirmish, you may spend O in the following way: O O: Choose one character you can perceive, then secretly select a number.  The next time you are dealt damage by that character, reveal the number you chose.  If the number is higher than the damage or the severity of the critical strike (before any reductions), you suffer it a normal and the effect ends.  If the number is lower than or equal to the damage or the severity of the critical strike, reduce it by that amount, to a minimum of 0.  If you reduce it to 0, the character you chose suffers 5 strife.  If you reduce the severity of a critical strike to 0 this way, you do not suffer it.  This effect persists until the end of your next turn.</t>
  </si>
  <si>
    <t>Activation: As a Movement and Support action, you may make a TN 2 Tactics (Water) or Smithing (Water) check using a readied improvised weapon.  Effects: If you succeed, you may choose a Martial Arts [Melee] weapon profile for a weapon similar in shape to the improvised weapon (the GM has discretion over whether the substitution is appropriate).  Treat the improvised weapon as having that profile, with its damage and deadliness reduced by 1.  This effect persists until the end of the scene, at which point the improvised weapon gains the Destroyed quality.  New Opportunities: Water O O: You may immediately perform a Strike action using the readied weapon.  Water O O O: If you succeed, choose one of the following item qualities: Cumbersome, Razor-Edged, or Snaring.  The weapon is treated as having that quality.</t>
  </si>
  <si>
    <t>Fire/Void</t>
  </si>
  <si>
    <t>Activation: When you make a check to resist a critical strike during a skirmish, if you are Enraged and not Incapacitated, you may spend O in the following way: Fire or Void O+: Choose one of your unarmed profiles or a readied improvised weapon.  Each other character at range 0-1 with Vigilance lower than or equal to O spent this way suffers physical damage equal to the base damage of your unarmed profile plus 1 for each O spent in excess of their Vigilance.</t>
  </si>
  <si>
    <t>Activation: When you make an Attack action check with a Cumbersome weapon, you may spend O in the following way: O O: If your target would suffer a critical strike as a result of this check, instead of making a check to resist, they suffer the severity 5-6: Debilitating Gash result (Critical Strikes, Core p270)</t>
  </si>
  <si>
    <t>Activation: As an Attack and Movement action using a readied Snaring weapon, you may make a TN 3 Melee (Water) check targeting one position within range of your weapon that you could not normally reach.  The GM is the final arbiter of whether it is reasonable that you could swing to this position.  Effects: If you succeed, you snag your weapon on that position (or another nearby feature of that terrain, such as a beam or a tree branch) and then swing to the position.  New Opportunities: Water O+: Choose a character at range 0 of your final position with Vigilance lower than or equal to the O you spent this way.  That character suffers physical damage equal to the number of range bands you traveled this round plus your bonus successes.</t>
  </si>
  <si>
    <t>Activation: As a Movement and Support action using a readied Cumbersome weapon, you may make a TN 2 Melee (Earth) check.  Effects: If you succeed, treat your physical resistance against attacks made by characters at range 2-6 as increased by your ranks in Fitness.  New Opportunities: Earth O O: After you defend against physical damage from an attack made by a character at range 2-6, that character suffers 2 strife.</t>
  </si>
  <si>
    <t>Air/Fire</t>
  </si>
  <si>
    <t>Activation: As an Attack and Scheme action using a readied weapon, you may make a Melee (Air or Fire) check targeting one character in your weapon's range.  The TN of this check is equal to your target's Vigilance.   Effects: If you succeed, your target must choose one of the following: &lt;br&gt;Recieve strife equal to your ranks in Performance and the Dazed condition.  &lt;br&gt;Suffer a critical strike with severity equal to your weapon's deadliness.  New Opportunities: O O+: If your weapon is Cumbersome, choose one additional target with Vigilance lower than or equal to your original target's Vigilance per O O spent this way.</t>
  </si>
  <si>
    <t>Activation: As an Attack, Movement and Scheme action using a sheathed Razor-Edged weapon, you may make a Melee check targeting one character at range 1.  The TN of this check is equal to your target's Vigilance.  Effects: You draw and ready the sheathed weapon in a one-handed grip.  You suffer the Disoriented condition.  If you succeed, your target suffers physical damage equal to your weapon's deadliness plus 1 for every two bonus successes.  New Opportunities: O O: If this damage causes your target to become Incapacitated, they suffer a critical strike with severity equal to the weapon's deadliness plus your bonus successes.</t>
  </si>
  <si>
    <t>Activation: As an Attack and Movement action using a sheathed Razor-Edged weapon, you may make a TN 2 Melee check targeting one character at range 0-1.  Effects: If you succeed, your target suffers 5 physical damage with deadliness 2, plus additional damage equal to your bonus successes.  &lt;br&gt;You draw and ready the sheathed weapon in a one-handed grip in one hand and its sheath in a one handed grip in the other hand.  New Opportunities: O O: If you succeed, your target suffers the Dazed condition.</t>
  </si>
  <si>
    <t>Earth/Water</t>
  </si>
  <si>
    <t>Activation: As an Attack and Scheme action, you may make a Melee (Earth or Water) check targeting one character in your weapon's range.  The TN is equal to the target's Vigilance.  If your target is in Dangerous, Entangling or Obscuring terrain, the TN is 1 instead.  Effects: If you succeed, your target must choose one of the following:&lt;br&gt;Receive fatigue equal to your ranks in Fitness and the Prone condition.&lt;br&gt;Switch to a different stance of their choice and suffer the Immobilized condition.  New Opportunities: O O+: If your weapon has the Cumbersome quality, choose one additional target with Vigilance lower than or equal to your original target's Vigilance per O O spent this way.</t>
  </si>
  <si>
    <t>Activation: When you are targeted by an Attack action, if you have an empty hand you may spend 1 Void point to immediately make an Unarmed (Air) check targeting another character at range 0-1 other than the attacker.  The TN is equal to the new target's Vigilance.  Effects: If you succeed, you cease being the target of the Attack action, and your target becomes the target of that action instead.  New Opportunities: O: If you succeed, move 1 range band away from the attacker.  O O: If you succeed, the new target also suffers physical damage equal to your ranks in Skulduggery. O O: If you succeed, both the attacker and the new target suffer the Prone condition.</t>
  </si>
  <si>
    <t>Qamarist Shield Bearer</t>
  </si>
  <si>
    <t>"Command","Fitness","Melee","Unarmed","Meditation","Tactics","Theology"</t>
  </si>
  <si>
    <t>"Traveling Clothes","Lacquered Armor"</t>
  </si>
  <si>
    <t>"Yari","Naginata","Qamarist Heavy Shield"</t>
  </si>
  <si>
    <t>"Bushi","Sage"</t>
  </si>
  <si>
    <t>"Divination","Wanderer's Resolve",</t>
  </si>
  <si>
    <t>"Goading Taunt","Iron Shield Style","Deflective Defense","Iron in the Mountains Style",</t>
  </si>
  <si>
    <t>"Crescent Moon Style","Courtier's Resolve"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</si>
</sst>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2" borderId="0" xfId="0" applyFill="1" applyAlignment="1"/>
    <xf numFmtId="49" fontId="0" fillId="0" borderId="0" xfId="0" applyNumberFormat="1"/>
    <xf numFmtId="49" fontId="0" fillId="2" borderId="0" xfId="0" applyNumberFormat="1"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441B0-7AE4-49B1-BAFF-9E01C2FE5F92}">
  <dimension ref="A1:AJ2"/>
  <sheetViews>
    <sheetView topLeftCell="S1" workbookViewId="0">
      <selection activeCell="E18" sqref="E18"/>
    </sheetView>
  </sheetViews>
  <sheetFormatPr defaultRowHeight="15" x14ac:dyDescent="0.25"/>
  <cols>
    <col min="1" max="1" width="27" bestFit="1" customWidth="1"/>
    <col min="2" max="2" width="9.5703125" bestFit="1" customWidth="1"/>
    <col min="3" max="3" width="14.85546875" bestFit="1" customWidth="1"/>
    <col min="4" max="4" width="15.28515625" bestFit="1" customWidth="1"/>
    <col min="5" max="5" width="6.140625" bestFit="1" customWidth="1"/>
    <col min="6" max="6" width="4.140625" bestFit="1" customWidth="1"/>
    <col min="7" max="7" width="5" bestFit="1" customWidth="1"/>
    <col min="8" max="8" width="7" bestFit="1" customWidth="1"/>
    <col min="9" max="9" width="5.7109375" bestFit="1" customWidth="1"/>
    <col min="10" max="10" width="6.85546875" bestFit="1" customWidth="1"/>
    <col min="11" max="11" width="6" bestFit="1" customWidth="1"/>
    <col min="12" max="12" width="6.85546875" bestFit="1" customWidth="1"/>
    <col min="13" max="13" width="11" bestFit="1" customWidth="1"/>
    <col min="14" max="14" width="11.42578125" bestFit="1" customWidth="1"/>
    <col min="15" max="15" width="6.28515625" bestFit="1" customWidth="1"/>
    <col min="16" max="16" width="9.42578125" bestFit="1" customWidth="1"/>
    <col min="17" max="17" width="10.7109375" bestFit="1" customWidth="1"/>
    <col min="18" max="18" width="11.140625" bestFit="1" customWidth="1"/>
    <col min="19" max="20" width="11.42578125" bestFit="1" customWidth="1"/>
    <col min="21" max="21" width="10.140625" bestFit="1" customWidth="1"/>
    <col min="22" max="22" width="9.85546875" bestFit="1" customWidth="1"/>
    <col min="23" max="23" width="10.7109375" bestFit="1" customWidth="1"/>
    <col min="24" max="24" width="11.5703125" bestFit="1" customWidth="1"/>
    <col min="25" max="25" width="14.28515625" bestFit="1" customWidth="1"/>
    <col min="26" max="26" width="8.7109375" bestFit="1" customWidth="1"/>
    <col min="27" max="27" width="8.7109375" style="3" customWidth="1"/>
    <col min="28" max="30" width="8.7109375" customWidth="1"/>
    <col min="31" max="31" width="6.85546875" bestFit="1" customWidth="1"/>
    <col min="32" max="34" width="6.85546875" customWidth="1"/>
    <col min="35" max="35" width="8.7109375" bestFit="1" customWidth="1"/>
    <col min="36" max="36" width="7.42578125" bestFit="1" customWidth="1"/>
  </cols>
  <sheetData>
    <row r="1" spans="1:36" s="1" customFormat="1" x14ac:dyDescent="0.25">
      <c r="A1" s="1" t="s">
        <v>166</v>
      </c>
      <c r="B1" s="1" t="s">
        <v>165</v>
      </c>
      <c r="C1" s="1" t="s">
        <v>164</v>
      </c>
      <c r="D1" s="1" t="s">
        <v>163</v>
      </c>
      <c r="E1" s="1" t="s">
        <v>162</v>
      </c>
      <c r="F1" s="1" t="s">
        <v>161</v>
      </c>
      <c r="G1" s="1" t="s">
        <v>160</v>
      </c>
      <c r="H1" s="1" t="s">
        <v>159</v>
      </c>
      <c r="I1" s="1" t="s">
        <v>158</v>
      </c>
      <c r="J1" s="1" t="s">
        <v>157</v>
      </c>
      <c r="K1" s="1" t="s">
        <v>156</v>
      </c>
      <c r="L1" s="1" t="s">
        <v>155</v>
      </c>
      <c r="M1" s="1" t="s">
        <v>154</v>
      </c>
      <c r="N1" s="1" t="s">
        <v>153</v>
      </c>
      <c r="O1" s="1" t="s">
        <v>152</v>
      </c>
      <c r="P1" s="1" t="s">
        <v>151</v>
      </c>
      <c r="Q1" s="1" t="s">
        <v>150</v>
      </c>
      <c r="R1" s="1" t="s">
        <v>149</v>
      </c>
      <c r="S1" s="1" t="s">
        <v>148</v>
      </c>
      <c r="T1" s="1" t="s">
        <v>147</v>
      </c>
      <c r="U1" s="1" t="s">
        <v>146</v>
      </c>
      <c r="V1" s="1" t="s">
        <v>145</v>
      </c>
      <c r="W1" s="1" t="s">
        <v>144</v>
      </c>
      <c r="X1" s="1" t="s">
        <v>143</v>
      </c>
      <c r="Y1" s="1" t="s">
        <v>142</v>
      </c>
      <c r="Z1" s="1" t="s">
        <v>141</v>
      </c>
      <c r="AA1" s="4" t="s">
        <v>140</v>
      </c>
      <c r="AB1" s="1" t="s">
        <v>139</v>
      </c>
      <c r="AC1" s="1" t="s">
        <v>138</v>
      </c>
      <c r="AD1" s="1" t="s">
        <v>134</v>
      </c>
      <c r="AE1" s="1" t="s">
        <v>137</v>
      </c>
      <c r="AF1" s="1" t="s">
        <v>136</v>
      </c>
      <c r="AG1" s="1" t="s">
        <v>135</v>
      </c>
      <c r="AH1" s="1" t="s">
        <v>134</v>
      </c>
      <c r="AI1" s="1" t="s">
        <v>133</v>
      </c>
      <c r="AJ1" s="1" t="s">
        <v>132</v>
      </c>
    </row>
    <row r="2" spans="1:36" x14ac:dyDescent="0.25">
      <c r="A2" t="s">
        <v>131</v>
      </c>
      <c r="B2" t="s">
        <v>130</v>
      </c>
      <c r="C2">
        <v>3</v>
      </c>
      <c r="D2">
        <v>1</v>
      </c>
      <c r="E2">
        <v>2</v>
      </c>
      <c r="F2">
        <v>1</v>
      </c>
      <c r="G2">
        <v>3</v>
      </c>
      <c r="H2">
        <v>2</v>
      </c>
      <c r="I2">
        <v>1</v>
      </c>
      <c r="J2">
        <v>0</v>
      </c>
      <c r="K2">
        <v>3</v>
      </c>
      <c r="L2">
        <v>0</v>
      </c>
      <c r="M2">
        <v>10</v>
      </c>
      <c r="N2">
        <v>8</v>
      </c>
      <c r="O2">
        <v>4</v>
      </c>
      <c r="P2">
        <v>2</v>
      </c>
      <c r="Q2" t="s">
        <v>129</v>
      </c>
      <c r="R2">
        <v>0</v>
      </c>
      <c r="S2">
        <v>3</v>
      </c>
      <c r="T2">
        <v>0</v>
      </c>
      <c r="U2">
        <v>1</v>
      </c>
      <c r="V2">
        <v>2</v>
      </c>
      <c r="W2" t="s">
        <v>128</v>
      </c>
      <c r="X2" t="s">
        <v>127</v>
      </c>
      <c r="Y2" t="s">
        <v>126</v>
      </c>
      <c r="Z2" t="s">
        <v>125</v>
      </c>
      <c r="AA2" s="3" t="s">
        <v>124</v>
      </c>
      <c r="AB2" s="3" t="s">
        <v>123</v>
      </c>
      <c r="AC2" s="3" t="s">
        <v>122</v>
      </c>
      <c r="AD2" s="3"/>
      <c r="AE2" t="s">
        <v>121</v>
      </c>
      <c r="AF2">
        <v>1</v>
      </c>
      <c r="AG2">
        <v>0</v>
      </c>
      <c r="AI2" t="s">
        <v>120</v>
      </c>
      <c r="AJ2" t="s">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AB5E0-B295-4EE5-9F3C-3F8A536095D1}">
  <dimension ref="A1:AM2"/>
  <sheetViews>
    <sheetView zoomScale="70" zoomScaleNormal="70" workbookViewId="0">
      <selection activeCell="E18" sqref="E18"/>
    </sheetView>
  </sheetViews>
  <sheetFormatPr defaultRowHeight="15" x14ac:dyDescent="0.25"/>
  <cols>
    <col min="4" max="4" width="15.85546875" bestFit="1" customWidth="1"/>
    <col min="6" max="6" width="21.5703125" bestFit="1" customWidth="1"/>
    <col min="24" max="24" width="20.7109375" bestFit="1" customWidth="1"/>
    <col min="25" max="25" width="47.5703125" bestFit="1" customWidth="1"/>
    <col min="26" max="26" width="61.7109375" bestFit="1" customWidth="1"/>
    <col min="27" max="27" width="26.140625" bestFit="1" customWidth="1"/>
    <col min="28" max="28" width="26.140625" customWidth="1"/>
    <col min="33" max="33" width="21.42578125" bestFit="1" customWidth="1"/>
    <col min="34" max="34" width="16.42578125" bestFit="1" customWidth="1"/>
    <col min="38" max="38" width="85.28515625" customWidth="1"/>
  </cols>
  <sheetData>
    <row r="1" spans="1:39" x14ac:dyDescent="0.25">
      <c r="A1" t="s">
        <v>168</v>
      </c>
      <c r="B1" t="str">
        <f>CONCATENATE('enemy data entry'!A1,$A$1,'enemy data entry'!A2,$A$1)</f>
        <v>title:"Nezumi, feral"</v>
      </c>
      <c r="D1" t="str">
        <f>CONCATENATE('enemy data entry'!C1,'enemy data entry'!C2)</f>
        <v>conflictcombat:3</v>
      </c>
      <c r="E1" t="str">
        <f>CONCATENATE('enemy data entry'!D1,'enemy data entry'!D2)</f>
        <v>conflictintrigue:1</v>
      </c>
      <c r="F1" t="str">
        <f>CONCATENATE('enemy data entry'!E1,'enemy data entry'!E2)</f>
        <v>Earth:2</v>
      </c>
      <c r="G1" t="str">
        <f>CONCATENATE('enemy data entry'!F1,'enemy data entry'!F2)</f>
        <v>Air:1</v>
      </c>
      <c r="H1" t="str">
        <f>CONCATENATE('enemy data entry'!G1,'enemy data entry'!G2)</f>
        <v>Fire:3</v>
      </c>
      <c r="I1" t="str">
        <f>CONCATENATE('enemy data entry'!H1,'enemy data entry'!H2)</f>
        <v>Water:2</v>
      </c>
      <c r="J1" t="str">
        <f>CONCATENATE('enemy data entry'!I1,'enemy data entry'!I2)</f>
        <v>Void:1</v>
      </c>
      <c r="K1" t="str">
        <f>CONCATENATE('enemy data entry'!J1,'enemy data entry'!J2)</f>
        <v>honor:0</v>
      </c>
      <c r="L1" t="str">
        <f>CONCATENATE('enemy data entry'!K1,'enemy data entry'!K2)</f>
        <v>glory:3</v>
      </c>
      <c r="M1" t="str">
        <f>CONCATENATE('enemy data entry'!L1,'enemy data entry'!L2)</f>
        <v>status:0</v>
      </c>
      <c r="N1" t="str">
        <f>CONCATENATE('enemy data entry'!M1,'enemy data entry'!M2)</f>
        <v>endurance:10</v>
      </c>
      <c r="O1" t="str">
        <f>CONCATENATE('enemy data entry'!N1,'enemy data entry'!N2)</f>
        <v>composure:8</v>
      </c>
      <c r="P1" t="str">
        <f>CONCATENATE('enemy data entry'!O1,'enemy data entry'!O2)</f>
        <v>focus:4</v>
      </c>
      <c r="Q1" t="str">
        <f>CONCATENATE('enemy data entry'!P1,'enemy data entry'!P2)</f>
        <v>vigilance:2</v>
      </c>
      <c r="R1" t="str">
        <f>CONCATENATE('enemy data entry'!Q1,$A$1,'enemy data entry'!Q2,$A$1)</f>
        <v>equiptype:"natural"</v>
      </c>
      <c r="S1" t="str">
        <f>CONCATENATE('enemy data entry'!R1,'enemy data entry'!R2)</f>
        <v>artisanskill:0</v>
      </c>
      <c r="T1" t="str">
        <f>CONCATENATE('enemy data entry'!S1,'enemy data entry'!S2)</f>
        <v>martialskill:3</v>
      </c>
      <c r="U1" t="str">
        <f>CONCATENATE('enemy data entry'!T1,'enemy data entry'!T2)</f>
        <v>scholarskill:0</v>
      </c>
      <c r="V1" t="str">
        <f>CONCATENATE('enemy data entry'!U1,'enemy data entry'!U2)</f>
        <v>socialskill:1</v>
      </c>
      <c r="W1" t="str">
        <f>CONCATENATE('enemy data entry'!V1,'enemy data entry'!V2)</f>
        <v>tradeskill:2</v>
      </c>
      <c r="X1" t="str">
        <f>CONCATENATE('enemy data entry'!W1,"[",$A$1,'enemy data entry'!W2,$A$1)</f>
        <v>demeanor:["Feral"</v>
      </c>
      <c r="Y1" t="str">
        <f>CONCATENATE('enemy data entry'!X1,"[",$A$1,'enemy data entry'!X2,$A$1,"]")</f>
        <v>advantages:["Instinctive Behavior (Fire) [Martial; Physical]"]</v>
      </c>
      <c r="Z1" t="str">
        <f>CONCATENATE('enemy data entry'!Y1,"[",$A$1,'enemy data entry'!Y2,$A$1)</f>
        <v>disadvantages:["Always Hungry (Earth) [Martial; Mental]"</v>
      </c>
      <c r="AA1" t="str">
        <f>CONCATENATE('enemy data entry'!Z1,"[",$A$1,'enemy data entry'!Z2,$A$1,"]")</f>
        <v>weapon:["Nezumi Claws and Teeth"]</v>
      </c>
      <c r="AB1" t="s">
        <v>166</v>
      </c>
      <c r="AC1" t="str">
        <f>CONCATENATE('enemy data entry'!AA1,$A$1,'enemy data entry'!AA2,$A$1)</f>
        <v>range:"0"</v>
      </c>
      <c r="AD1" t="str">
        <f>CONCATENATE('enemy data entry'!AB1,'enemy data entry'!AB2)</f>
        <v>damage:2</v>
      </c>
      <c r="AE1" t="str">
        <f>CONCATENATE('enemy data entry'!AC1,'enemy data entry'!AC2)</f>
        <v>deadliness:3</v>
      </c>
      <c r="AF1" t="str">
        <f>CONCATENATE('enemy data entry'!AD1,$A$1,'enemy data entry'!AD2,$A$1)</f>
        <v>qualities:""</v>
      </c>
      <c r="AG1" t="str">
        <f>CONCATENATE('enemy data entry'!AE1,"[",$A$1,'enemy data entry'!AE2,$A$1,"]")</f>
        <v>armor:["Fur"]</v>
      </c>
      <c r="AH1" t="s">
        <v>166</v>
      </c>
      <c r="AI1" t="str">
        <f>CONCATENATE('enemy data entry'!AF1,'enemy data entry'!AF2)</f>
        <v>phys:1</v>
      </c>
      <c r="AJ1" t="str">
        <f>CONCATENATE('enemy data entry'!AG1,'enemy data entry'!AG2)</f>
        <v>sup:0</v>
      </c>
      <c r="AK1" t="str">
        <f>CONCATENATE('enemy data entry'!AH1,$A$1,'enemy data entry'!AH2,$A$1)</f>
        <v>qualities:""</v>
      </c>
      <c r="AL1" t="str">
        <f>CONCATENATE('enemy data entry'!AI1,"[",$A$1,'enemy data entry'!AI2,$A$1,"]",)</f>
        <v>abilities:["Ferocious defender: A feral nezumi can never gain the Afflicted condition or the Shadowlands Taint disadvantage.  When it is the target of an Attack action check, it may receive 1 strife to remove O from the attacker's check value."]</v>
      </c>
      <c r="AM1" t="str">
        <f>CONCATENATE('enemy data entry'!AJ1,$A$1,'enemy data entry'!AJ2,$A$1)</f>
        <v>source:"Shadowlands p48"</v>
      </c>
    </row>
    <row r="2" spans="1:39" x14ac:dyDescent="0.25">
      <c r="A2" t="s">
        <v>167</v>
      </c>
      <c r="B2" t="str">
        <f>CONCATENATE("{",CHAR(10),B1,$A$2,CHAR(10))</f>
        <v xml:space="preserve">{
title:"Nezumi, feral",
</v>
      </c>
      <c r="C2" t="str">
        <f>CONCATENATE('enemy data entry'!B1,'Sheet2 (2)'!A1,'enemy data entry'!B2,'Sheet2 (2)'!A1,'Sheet2 (2)'!A2,CHAR(10))</f>
        <v xml:space="preserve">type:"Creatures",
</v>
      </c>
      <c r="D2" t="str">
        <f>CONCATENATE(D1,$A$2,CHAR(10))</f>
        <v xml:space="preserve">conflictcombat:3,
</v>
      </c>
      <c r="E2" t="str">
        <f>CONCATENATE(E1,$A$2,CHAR(10))</f>
        <v xml:space="preserve">conflictintrigue:1,
</v>
      </c>
      <c r="F2" t="str">
        <f>CONCATENATE("ring:{type:'set'",$A$2,F1,$A$2)</f>
        <v>ring:{type:'set',Earth:2,</v>
      </c>
      <c r="G2" t="str">
        <f>CONCATENATE(G1,$A$2)</f>
        <v>Air:1,</v>
      </c>
      <c r="H2" t="str">
        <f>CONCATENATE(H1,$A$2)</f>
        <v>Fire:3,</v>
      </c>
      <c r="I2" t="str">
        <f>CONCATENATE(I1,$A$2)</f>
        <v>Water:2,</v>
      </c>
      <c r="J2" t="str">
        <f>CONCATENATE(J1,$A$2,"}",$A$2,CHAR(10))</f>
        <v xml:space="preserve">Void:1,},
</v>
      </c>
      <c r="K2" t="str">
        <f>CONCATENATE(K1,$A$2)</f>
        <v>honor:0,</v>
      </c>
      <c r="L2" t="str">
        <f>CONCATENATE(L1,$A$2)</f>
        <v>glory:3,</v>
      </c>
      <c r="M2" t="str">
        <f>CONCATENATE(M1,$A$2,CHAR(10))</f>
        <v xml:space="preserve">status:0,
</v>
      </c>
      <c r="N2" t="str">
        <f>CONCATENATE(N1,$A$2)</f>
        <v>endurance:10,</v>
      </c>
      <c r="O2" t="str">
        <f>CONCATENATE(O1,$A$2)</f>
        <v>composure:8,</v>
      </c>
      <c r="P2" t="str">
        <f>CONCATENATE(P1,$A$2)</f>
        <v>focus:4,</v>
      </c>
      <c r="Q2" t="str">
        <f>CONCATENATE(Q1,$A$2,CHAR(10))</f>
        <v xml:space="preserve">vigilance:2,
</v>
      </c>
      <c r="R2" t="str">
        <f>CONCATENATE(R1,$A$2,CHAR(10))</f>
        <v xml:space="preserve">equiptype:"natural",
</v>
      </c>
      <c r="S2" t="str">
        <f>CONCATENATE("skills:{",S1,$A$2)</f>
        <v>skills:{artisanskill:0,</v>
      </c>
      <c r="T2" t="str">
        <f>CONCATENATE(T1,$A$2)</f>
        <v>martialskill:3,</v>
      </c>
      <c r="U2" t="str">
        <f>CONCATENATE(U1,$A$2)</f>
        <v>scholarskill:0,</v>
      </c>
      <c r="V2" t="str">
        <f>CONCATENATE(V1,$A$2)</f>
        <v>socialskill:1,</v>
      </c>
      <c r="W2" t="str">
        <f>CONCATENATE(W1,$A$2,"}",$A$2,CHAR(10))</f>
        <v xml:space="preserve">tradeskill:2,},
</v>
      </c>
      <c r="X2" t="str">
        <f>CONCATENATE(X1,"]",$A$2,CHAR(10))</f>
        <v xml:space="preserve">demeanor:["Feral"],
</v>
      </c>
      <c r="Y2" t="str">
        <f>CONCATENATE(Y1,$A$2,CHAR(10))</f>
        <v xml:space="preserve">advantages:["Instinctive Behavior (Fire) [Martial; Physical]"],
</v>
      </c>
      <c r="Z2" t="str">
        <f>CONCATENATE(Z1,"]",$A$2,CHAR(10))</f>
        <v xml:space="preserve">disadvantages:["Always Hungry (Earth) [Martial; Mental]"],
</v>
      </c>
      <c r="AA2" t="str">
        <f>CONCATENATE(AA1,$A$2)</f>
        <v>weapon:["Nezumi Claws and Teeth"],</v>
      </c>
      <c r="AB2" t="str">
        <f>CONCATENATE(AB1,A1,'enemy data entry'!Z2,A1,$A$2)</f>
        <v>title:"Nezumi Claws and Teeth",</v>
      </c>
      <c r="AC2" t="str">
        <f>CONCATENATE(AC1,$A$2)</f>
        <v>range:"0",</v>
      </c>
      <c r="AD2" t="str">
        <f>CONCATENATE(AD1,$A$2)</f>
        <v>damage:2,</v>
      </c>
      <c r="AE2" t="str">
        <f>CONCATENATE(AE1,$A$2)</f>
        <v>deadliness:3,</v>
      </c>
      <c r="AF2" t="str">
        <f>CONCATENATE(AF1,$A$2)</f>
        <v>qualities:"",</v>
      </c>
      <c r="AG2" t="str">
        <f>CONCATENATE(AG1,$A$2,CHAR(10))</f>
        <v xml:space="preserve">armor:["Fur"],
</v>
      </c>
      <c r="AH2" t="str">
        <f>CONCATENATE(AH1,'Sheet2 (2)'!A1,'enemy data entry'!AE2,'Sheet2 (2)'!A1,A2)</f>
        <v>title:"Fur",</v>
      </c>
      <c r="AI2" t="str">
        <f>CONCATENATE(AI1,$A$2)</f>
        <v>phys:1,</v>
      </c>
      <c r="AJ2" t="str">
        <f>CONCATENATE(AJ1,$A$2)</f>
        <v>sup:0,</v>
      </c>
      <c r="AK2" t="str">
        <f>CONCATENATE(AK1,$A$2)</f>
        <v>qualities:"",</v>
      </c>
      <c r="AL2" t="str">
        <f>CONCATENATE(AL1,$A$2,CHAR(10))</f>
        <v xml:space="preserve">abilities:["Ferocious defender: A feral nezumi can never gain the Afflicted condition or the Shadowlands Taint disadvantage.  When it is the target of an Attack action check, it may receive 1 strife to remove O from the attacker's check value."],
</v>
      </c>
      <c r="AM2" t="str">
        <f>CONCATENATE(AM1,$A$2,CHAR(10),"}",$A$2)</f>
        <v>source:"Shadowlands p48",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DABE7-02D0-40B4-808D-81ADBE2B15CA}">
  <dimension ref="A1:A6"/>
  <sheetViews>
    <sheetView workbookViewId="0">
      <selection activeCell="A5" sqref="A5"/>
    </sheetView>
  </sheetViews>
  <sheetFormatPr defaultRowHeight="15" x14ac:dyDescent="0.25"/>
  <cols>
    <col min="1" max="1" width="118.28515625" customWidth="1"/>
  </cols>
  <sheetData>
    <row r="1" spans="1:1" ht="39.75" customHeight="1" x14ac:dyDescent="0.25">
      <c r="A1" s="5" t="str">
        <f>CONCATENATE('Sheet2 (2)'!B2,'Sheet2 (2)'!C2,'Sheet2 (2)'!D2,'Sheet2 (2)'!E2,'Sheet2 (2)'!F2,'Sheet2 (2)'!G2,'Sheet2 (2)'!H2,'Sheet2 (2)'!I2,'Sheet2 (2)'!J2,'Sheet2 (2)'!K2,'Sheet2 (2)'!L2,'Sheet2 (2)'!M2,'Sheet2 (2)'!N2,'Sheet2 (2)'!O2,'Sheet2 (2)'!P2,'Sheet2 (2)'!Q2,'Sheet2 (2)'!R2,'Sheet2 (2)'!S2,'Sheet2 (2)'!T2,'Sheet2 (2)'!U2,'Sheet2 (2)'!V2,'Sheet2 (2)'!W2,'Sheet2 (2)'!X2,'Sheet2 (2)'!Y2,'Sheet2 (2)'!Z2,'Sheet2 (2)'!AA2,'Sheet2 (2)'!AG2,'Sheet2 (2)'!AL2,'Sheet2 (2)'!AM2)</f>
        <v>{
title:"Nezumi, feral",
type:"Creatures",
conflictcombat:3,
conflictintrigue:1,
ring:{type:'set',Earth:2,Air:1,Fire:3,Water:2,Void:1,},
honor:0,glory:3,status:0,
endurance:10,composure:8,focus:4,vigilance:2,
equiptype:"natural",
skills:{artisanskill:0,martialskill:3,scholarskill:0,socialskill:1,tradeskill:2,},
demeanor:["Feral"],
advantages:["Instinctive Behavior (Fire) [Martial; Physical]"],
disadvantages:["Always Hungry (Earth) [Martial; Mental]"],
weapon:["Nezumi Claws and Teeth"],armor:["Fur"],
abilities:["Ferocious defender: A feral nezumi can never gain the Afflicted condition or the Shadowlands Taint disadvantage.  When it is the target of an Attack action check, it may receive 1 strife to remove O from the attacker's check value."],
source:"Shadowlands p48",
},</v>
      </c>
    </row>
    <row r="2" spans="1:1" x14ac:dyDescent="0.25">
      <c r="A2" t="str">
        <f>CONCATENATE("{",'Sheet2 (2)'!AB2,'Sheet2 (2)'!AC2,'Sheet2 (2)'!AD2,'Sheet2 (2)'!AE2,'Sheet2 (2)'!AF2,"type:",'Sheet2 (2)'!A1,'enemy data entry'!Q2,'Sheet2 (2)'!A1,"}",'Sheet2 (2)'!A2)</f>
        <v>{title:"Nezumi Claws and Teeth",range:"0",damage:2,deadliness:3,qualities:"",type:"natural"},</v>
      </c>
    </row>
    <row r="3" spans="1:1" x14ac:dyDescent="0.25">
      <c r="A3" t="str">
        <f>CONCATENATE("{",'Sheet2 (2)'!AH2,'Sheet2 (2)'!AI2,'Sheet2 (2)'!AJ2,'Sheet2 (2)'!AK2,,"type:",'Sheet2 (2)'!A1,'enemy data entry'!Q2,'Sheet2 (2)'!A1,"}",'Sheet2 (2)'!A2)</f>
        <v>{title:"Fur",phys:1,sup:0,qualities:"",type:"natural"},</v>
      </c>
    </row>
    <row r="5" spans="1:1" ht="270" x14ac:dyDescent="0.25">
      <c r="A5" s="5" t="s">
        <v>169</v>
      </c>
    </row>
    <row r="6" spans="1:1" x14ac:dyDescent="0.25">
      <c r="A6"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4"/>
  <sheetViews>
    <sheetView topLeftCell="A46" workbookViewId="0">
      <selection activeCell="B18" sqref="B18"/>
    </sheetView>
  </sheetViews>
  <sheetFormatPr defaultRowHeight="15" x14ac:dyDescent="0.25"/>
  <cols>
    <col min="1" max="1" width="28.7109375" customWidth="1"/>
    <col min="2" max="2" width="5" bestFit="1" customWidth="1"/>
    <col min="3" max="3" width="4.85546875" bestFit="1" customWidth="1"/>
    <col min="4" max="4" width="9.7109375" bestFit="1" customWidth="1"/>
    <col min="5" max="5" width="9.7109375" customWidth="1"/>
    <col min="6" max="6" width="12.5703125" customWidth="1"/>
    <col min="7" max="7" width="95.42578125" style="1" customWidth="1"/>
  </cols>
  <sheetData>
    <row r="1" spans="1:7" x14ac:dyDescent="0.25">
      <c r="A1" t="s">
        <v>0</v>
      </c>
      <c r="B1" t="s">
        <v>1</v>
      </c>
      <c r="C1" t="s">
        <v>2</v>
      </c>
      <c r="D1" t="s">
        <v>3</v>
      </c>
      <c r="E1" t="s">
        <v>8</v>
      </c>
      <c r="F1" t="s">
        <v>4</v>
      </c>
    </row>
    <row r="2" spans="1:7" x14ac:dyDescent="0.25">
      <c r="A2" t="s">
        <v>5</v>
      </c>
      <c r="B2" t="s">
        <v>6</v>
      </c>
      <c r="C2">
        <v>2</v>
      </c>
      <c r="D2" t="s">
        <v>7</v>
      </c>
      <c r="E2" t="s">
        <v>10</v>
      </c>
      <c r="F2" t="s">
        <v>9</v>
      </c>
      <c r="G2" s="2" t="str">
        <f>CONCATENATE("{",$A$1,": $",A2,"$,",$B$1,": $",B2,"$,",$C$1,": $",C2,"$,",$D$1,": $",D2,"$,",$E$1,": $",E2,"$,",$F$1,": $",F2,"$,},")</f>
        <v>{title: $Chaotic Scattering$,type: $Kata$,rank: $2$,reference: $Path of Waves$,ring: $Air$,effect: $Activation: As a Movement and Scheme action using a readied weapon, you may make a TN 2 Survival (Air) check targeting one position at range 1-2.  Effect: You throw the improvised weapon to the chosen position.  If you succeed, choose one of the following terrain qualities: Dangerous, Entangling or Obscuring.  The weapon lands at the target position.  All terrain within 1 range band of the targeted position gains that terrain quality.  This effect persists for one round, plus one additional round for every two bonus successes.  New Opportunities: O O: Choose one additional terrain quality (Dangerous, Entangling or Obscuring) to apply to the terrain.$,},</v>
      </c>
    </row>
    <row r="3" spans="1:7" x14ac:dyDescent="0.25">
      <c r="A3" t="s">
        <v>11</v>
      </c>
      <c r="B3" t="s">
        <v>6</v>
      </c>
      <c r="C3">
        <v>3</v>
      </c>
      <c r="D3" t="s">
        <v>7</v>
      </c>
      <c r="E3" t="s">
        <v>13</v>
      </c>
      <c r="F3" t="s">
        <v>12</v>
      </c>
      <c r="G3" s="2" t="str">
        <f t="shared" ref="G3:G6" si="0">CONCATENATE("{",$A$1,": $",A3,"$,",$B$1,": $",B3,"$,",$C$1,": $",C3,"$,",$D$1,": $",D3,"$,",$E$1,": $",E3,"$,",$F$1,": $",F3,"$,},")</f>
        <v>{title: $Iron Shell Style$,type: $Kata$,rank: $3$,reference: $Path of Waves$,ring: $Earth/Void$,effect: $Activation: When you perform a Guard action, if you have not moved any range bands this turn, you may spend O in the following way: Earth or Void O O+: Choose one character you can perceive per O O spent this way.  The next time you defend against physical damage from that character, your fatigue cannot be increased to a value greater than your endurance.  This effect persists until the end of your next turn.$,},</v>
      </c>
    </row>
    <row r="4" spans="1:7" x14ac:dyDescent="0.25">
      <c r="A4" t="s">
        <v>14</v>
      </c>
      <c r="B4" t="s">
        <v>6</v>
      </c>
      <c r="C4">
        <v>1</v>
      </c>
      <c r="D4" t="s">
        <v>7</v>
      </c>
      <c r="E4" t="s">
        <v>15</v>
      </c>
      <c r="F4" t="s">
        <v>16</v>
      </c>
      <c r="G4" s="2" t="str">
        <f t="shared" si="0"/>
        <v>{title: $Mind's Edge$,type: $Kata$,rank: $1$,reference: $Path of Waves$,ring: $Void$,effect: $Activation: Once per scene, after you perform  an action that does not require a check while in a Void stance, you may make a TN 1 Meditation (Void) check.  Effects: If you succeed, the next time you would receive strife, reduce the amount you would receive by 3, plus 1 per two bonus successes.  This effect persists until the start of your next turn.  New Opportunities: Void O: This effect applies each time you would receive strife before the start of your next turn instead.  Void O O: You may use this technique one additional time this scene.$,},</v>
      </c>
    </row>
    <row r="5" spans="1:7" x14ac:dyDescent="0.25">
      <c r="A5" t="s">
        <v>17</v>
      </c>
      <c r="B5" t="s">
        <v>6</v>
      </c>
      <c r="C5">
        <v>2</v>
      </c>
      <c r="D5" t="s">
        <v>7</v>
      </c>
      <c r="E5" t="s">
        <v>18</v>
      </c>
      <c r="F5" t="s">
        <v>19</v>
      </c>
      <c r="G5" s="2" t="str">
        <f t="shared" si="0"/>
        <v>{title: $Rider's Haste$,type: $Kata$,rank: $2$,reference: $Path of Waves$,ring: $Any$,effect: $Activation: As a Movement and Support action, if you are riding a mount, you may spur it to move more quickly.  Effects: Your mount receives an amount of fatigue up to your ranks in Survival, then carries you that many range bands plus one, to a maximum of 6.$,},</v>
      </c>
    </row>
    <row r="6" spans="1:7" x14ac:dyDescent="0.25">
      <c r="A6" t="s">
        <v>20</v>
      </c>
      <c r="B6" t="s">
        <v>6</v>
      </c>
      <c r="C6">
        <v>4</v>
      </c>
      <c r="D6" t="s">
        <v>7</v>
      </c>
      <c r="E6" t="s">
        <v>18</v>
      </c>
      <c r="F6" t="s">
        <v>21</v>
      </c>
      <c r="G6" s="2" t="str">
        <f t="shared" si="0"/>
        <v>{title: $Thunderous Hooves Style$,type: $Kata$,rank: $4$,reference: $Path of Waves$,ring: $Any$,effect: $Activation: When you make a Fitness check as part of a Movement action while mounted, you may spend O in the following way: O+: One character at range 0 of your ending position per O spent this way suffers fatigue and strife equal to your mount's silhouette unless they choose to immediately move 1 range band away from you.  O O O: Your mount may perform a Strike action with your assistance, targeting one character at range 0 (Assistance, p26 Core)$,},</v>
      </c>
    </row>
    <row r="7" spans="1:7" x14ac:dyDescent="0.25">
      <c r="A7" t="s">
        <v>22</v>
      </c>
      <c r="B7" t="s">
        <v>6</v>
      </c>
      <c r="C7">
        <v>5</v>
      </c>
      <c r="E7" t="s">
        <v>15</v>
      </c>
      <c r="F7" t="s">
        <v>262</v>
      </c>
    </row>
    <row r="8" spans="1:7" x14ac:dyDescent="0.25">
      <c r="A8" t="s">
        <v>23</v>
      </c>
      <c r="B8" t="s">
        <v>6</v>
      </c>
      <c r="C8">
        <v>3</v>
      </c>
      <c r="E8" t="s">
        <v>182</v>
      </c>
      <c r="F8" t="s">
        <v>263</v>
      </c>
    </row>
    <row r="9" spans="1:7" x14ac:dyDescent="0.25">
      <c r="A9" t="s">
        <v>24</v>
      </c>
      <c r="B9" t="s">
        <v>6</v>
      </c>
      <c r="C9">
        <v>3</v>
      </c>
      <c r="E9" t="s">
        <v>264</v>
      </c>
      <c r="F9" t="s">
        <v>265</v>
      </c>
    </row>
    <row r="10" spans="1:7" x14ac:dyDescent="0.25">
      <c r="A10" t="s">
        <v>25</v>
      </c>
      <c r="B10" t="s">
        <v>6</v>
      </c>
      <c r="C10">
        <v>5</v>
      </c>
      <c r="E10" t="s">
        <v>18</v>
      </c>
      <c r="F10" t="s">
        <v>266</v>
      </c>
    </row>
    <row r="11" spans="1:7" x14ac:dyDescent="0.25">
      <c r="A11" t="s">
        <v>26</v>
      </c>
      <c r="B11" t="s">
        <v>6</v>
      </c>
      <c r="C11">
        <v>3</v>
      </c>
      <c r="E11" t="s">
        <v>182</v>
      </c>
      <c r="F11" t="s">
        <v>267</v>
      </c>
    </row>
    <row r="12" spans="1:7" x14ac:dyDescent="0.25">
      <c r="A12" t="s">
        <v>27</v>
      </c>
      <c r="B12" t="s">
        <v>6</v>
      </c>
      <c r="C12">
        <v>3</v>
      </c>
      <c r="E12" t="s">
        <v>107</v>
      </c>
      <c r="F12" t="s">
        <v>268</v>
      </c>
    </row>
    <row r="13" spans="1:7" x14ac:dyDescent="0.25">
      <c r="A13" t="s">
        <v>28</v>
      </c>
      <c r="B13" t="s">
        <v>6</v>
      </c>
      <c r="C13">
        <v>2</v>
      </c>
      <c r="E13" t="s">
        <v>269</v>
      </c>
      <c r="F13" t="s">
        <v>270</v>
      </c>
    </row>
    <row r="14" spans="1:7" x14ac:dyDescent="0.25">
      <c r="A14" t="s">
        <v>29</v>
      </c>
      <c r="B14" t="s">
        <v>6</v>
      </c>
      <c r="C14">
        <v>4</v>
      </c>
      <c r="E14" t="s">
        <v>18</v>
      </c>
      <c r="F14" t="s">
        <v>271</v>
      </c>
    </row>
    <row r="15" spans="1:7" x14ac:dyDescent="0.25">
      <c r="A15" t="s">
        <v>30</v>
      </c>
      <c r="B15" t="s">
        <v>6</v>
      </c>
      <c r="C15">
        <v>2</v>
      </c>
      <c r="E15" t="s">
        <v>18</v>
      </c>
      <c r="F15" t="s">
        <v>272</v>
      </c>
    </row>
    <row r="16" spans="1:7" x14ac:dyDescent="0.25">
      <c r="A16" t="s">
        <v>31</v>
      </c>
      <c r="B16" t="s">
        <v>6</v>
      </c>
      <c r="C16">
        <v>2</v>
      </c>
      <c r="E16" t="s">
        <v>273</v>
      </c>
      <c r="F16" t="s">
        <v>274</v>
      </c>
    </row>
    <row r="17" spans="1:6" x14ac:dyDescent="0.25">
      <c r="A17" t="s">
        <v>32</v>
      </c>
      <c r="B17" t="s">
        <v>6</v>
      </c>
      <c r="C17">
        <v>4</v>
      </c>
      <c r="E17" t="s">
        <v>10</v>
      </c>
      <c r="F17" t="s">
        <v>275</v>
      </c>
    </row>
    <row r="18" spans="1:6" x14ac:dyDescent="0.25">
      <c r="A18" t="s">
        <v>33</v>
      </c>
    </row>
    <row r="19" spans="1:6" x14ac:dyDescent="0.25">
      <c r="A19" t="s">
        <v>34</v>
      </c>
    </row>
    <row r="20" spans="1:6" x14ac:dyDescent="0.25">
      <c r="A20" t="s">
        <v>35</v>
      </c>
    </row>
    <row r="21" spans="1:6" x14ac:dyDescent="0.25">
      <c r="A21" t="s">
        <v>36</v>
      </c>
    </row>
    <row r="22" spans="1:6" x14ac:dyDescent="0.25">
      <c r="A22" t="s">
        <v>37</v>
      </c>
    </row>
    <row r="23" spans="1:6" x14ac:dyDescent="0.25">
      <c r="A23" t="s">
        <v>38</v>
      </c>
    </row>
    <row r="24" spans="1:6" x14ac:dyDescent="0.25">
      <c r="A24" t="s">
        <v>39</v>
      </c>
    </row>
    <row r="25" spans="1:6" x14ac:dyDescent="0.25">
      <c r="A25" t="s">
        <v>40</v>
      </c>
    </row>
    <row r="26" spans="1:6" x14ac:dyDescent="0.25">
      <c r="A26" t="s">
        <v>41</v>
      </c>
    </row>
    <row r="27" spans="1:6" x14ac:dyDescent="0.25">
      <c r="A27" t="s">
        <v>42</v>
      </c>
    </row>
    <row r="28" spans="1:6" x14ac:dyDescent="0.25">
      <c r="A28" t="s">
        <v>43</v>
      </c>
    </row>
    <row r="29" spans="1:6" x14ac:dyDescent="0.25">
      <c r="A29" t="s">
        <v>44</v>
      </c>
    </row>
    <row r="30" spans="1:6" x14ac:dyDescent="0.25">
      <c r="A30" t="s">
        <v>45</v>
      </c>
    </row>
    <row r="31" spans="1:6" x14ac:dyDescent="0.25">
      <c r="A31" t="s">
        <v>47</v>
      </c>
      <c r="B31" t="s">
        <v>46</v>
      </c>
    </row>
    <row r="32" spans="1:6" x14ac:dyDescent="0.25">
      <c r="A32" t="s">
        <v>48</v>
      </c>
    </row>
    <row r="33" spans="1:1" x14ac:dyDescent="0.25">
      <c r="A33" t="s">
        <v>49</v>
      </c>
    </row>
    <row r="34" spans="1:1" x14ac:dyDescent="0.25">
      <c r="A34" t="s">
        <v>50</v>
      </c>
    </row>
    <row r="35" spans="1:1" x14ac:dyDescent="0.25">
      <c r="A35" t="s">
        <v>51</v>
      </c>
    </row>
    <row r="36" spans="1:1" x14ac:dyDescent="0.25">
      <c r="A36" t="s">
        <v>52</v>
      </c>
    </row>
    <row r="37" spans="1:1" x14ac:dyDescent="0.25">
      <c r="A37" t="s">
        <v>53</v>
      </c>
    </row>
    <row r="38" spans="1:1" x14ac:dyDescent="0.25">
      <c r="A38" t="s">
        <v>54</v>
      </c>
    </row>
    <row r="39" spans="1:1" x14ac:dyDescent="0.25">
      <c r="A39" t="s">
        <v>55</v>
      </c>
    </row>
    <row r="40" spans="1:1" x14ac:dyDescent="0.25">
      <c r="A40" t="s">
        <v>56</v>
      </c>
    </row>
    <row r="41" spans="1:1" x14ac:dyDescent="0.25">
      <c r="A41" t="s">
        <v>57</v>
      </c>
    </row>
    <row r="42" spans="1:1" x14ac:dyDescent="0.25">
      <c r="A42" t="s">
        <v>58</v>
      </c>
    </row>
    <row r="43" spans="1:1" x14ac:dyDescent="0.25">
      <c r="A43" t="s">
        <v>59</v>
      </c>
    </row>
    <row r="44" spans="1:1" x14ac:dyDescent="0.25">
      <c r="A44" t="s">
        <v>60</v>
      </c>
    </row>
    <row r="45" spans="1:1" x14ac:dyDescent="0.25">
      <c r="A45" t="s">
        <v>61</v>
      </c>
    </row>
    <row r="46" spans="1:1" x14ac:dyDescent="0.25">
      <c r="A46" t="s">
        <v>62</v>
      </c>
    </row>
    <row r="47" spans="1:1" x14ac:dyDescent="0.25">
      <c r="A47" t="s">
        <v>63</v>
      </c>
    </row>
    <row r="48" spans="1:1" x14ac:dyDescent="0.25">
      <c r="A48" t="s">
        <v>64</v>
      </c>
    </row>
    <row r="49" spans="1:1" x14ac:dyDescent="0.25">
      <c r="A49" t="s">
        <v>65</v>
      </c>
    </row>
    <row r="50" spans="1:1" x14ac:dyDescent="0.25">
      <c r="A50" t="s">
        <v>66</v>
      </c>
    </row>
    <row r="51" spans="1:1" x14ac:dyDescent="0.25">
      <c r="A51" t="s">
        <v>67</v>
      </c>
    </row>
    <row r="52" spans="1:1" x14ac:dyDescent="0.25">
      <c r="A52" t="s">
        <v>68</v>
      </c>
    </row>
    <row r="53" spans="1:1" x14ac:dyDescent="0.25">
      <c r="A53" t="s">
        <v>69</v>
      </c>
    </row>
    <row r="54" spans="1:1" x14ac:dyDescent="0.25">
      <c r="A54" t="s">
        <v>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3"/>
  <sheetViews>
    <sheetView tabSelected="1" topLeftCell="O4" workbookViewId="0">
      <selection activeCell="T10" sqref="T10"/>
    </sheetView>
  </sheetViews>
  <sheetFormatPr defaultRowHeight="15" x14ac:dyDescent="0.25"/>
  <cols>
    <col min="1" max="1" width="17.5703125" bestFit="1" customWidth="1"/>
    <col min="31" max="31" width="18" style="1" hidden="1" customWidth="1"/>
    <col min="32" max="32" width="0" style="1" hidden="1" customWidth="1"/>
    <col min="33" max="33" width="9.140625" style="1"/>
  </cols>
  <sheetData>
    <row r="1" spans="1:33" ht="35.25" customHeight="1" x14ac:dyDescent="0.25">
      <c r="A1" t="s">
        <v>0</v>
      </c>
      <c r="B1" t="s">
        <v>75</v>
      </c>
      <c r="C1" t="s">
        <v>76</v>
      </c>
      <c r="D1" t="s">
        <v>77</v>
      </c>
      <c r="E1" t="s">
        <v>78</v>
      </c>
      <c r="F1" t="s">
        <v>79</v>
      </c>
      <c r="G1" t="s">
        <v>80</v>
      </c>
      <c r="H1" t="s">
        <v>81</v>
      </c>
      <c r="I1" t="s">
        <v>82</v>
      </c>
      <c r="J1" t="s">
        <v>83</v>
      </c>
      <c r="K1" t="s">
        <v>84</v>
      </c>
      <c r="L1" t="s">
        <v>87</v>
      </c>
      <c r="M1" t="s">
        <v>85</v>
      </c>
      <c r="N1" t="s">
        <v>86</v>
      </c>
      <c r="O1" t="s">
        <v>88</v>
      </c>
      <c r="P1" t="s">
        <v>89</v>
      </c>
      <c r="Q1" t="s">
        <v>90</v>
      </c>
      <c r="R1" t="s">
        <v>91</v>
      </c>
      <c r="S1" t="s">
        <v>92</v>
      </c>
      <c r="T1" t="s">
        <v>93</v>
      </c>
      <c r="U1" t="s">
        <v>94</v>
      </c>
      <c r="V1" t="s">
        <v>95</v>
      </c>
      <c r="W1" t="s">
        <v>96</v>
      </c>
      <c r="X1" t="s">
        <v>97</v>
      </c>
      <c r="Y1" t="s">
        <v>98</v>
      </c>
      <c r="Z1" t="s">
        <v>99</v>
      </c>
      <c r="AA1" t="s">
        <v>100</v>
      </c>
      <c r="AB1" t="s">
        <v>101</v>
      </c>
      <c r="AC1" t="s">
        <v>102</v>
      </c>
      <c r="AD1" t="s">
        <v>103</v>
      </c>
    </row>
    <row r="2" spans="1:33" x14ac:dyDescent="0.25">
      <c r="A2" t="s">
        <v>104</v>
      </c>
      <c r="B2" t="s">
        <v>105</v>
      </c>
      <c r="C2" t="s">
        <v>106</v>
      </c>
      <c r="D2" t="s">
        <v>105</v>
      </c>
      <c r="E2" t="s">
        <v>107</v>
      </c>
      <c r="F2" t="s">
        <v>18</v>
      </c>
      <c r="G2" t="s">
        <v>7</v>
      </c>
      <c r="H2">
        <v>5</v>
      </c>
      <c r="J2">
        <v>0</v>
      </c>
      <c r="K2">
        <v>0</v>
      </c>
      <c r="L2">
        <v>0</v>
      </c>
      <c r="M2">
        <v>1</v>
      </c>
      <c r="N2">
        <v>1</v>
      </c>
      <c r="O2" t="s">
        <v>108</v>
      </c>
      <c r="P2">
        <v>35</v>
      </c>
      <c r="R2" t="s">
        <v>194</v>
      </c>
      <c r="S2" t="s">
        <v>184</v>
      </c>
      <c r="T2" t="s">
        <v>109</v>
      </c>
      <c r="U2" t="s">
        <v>111</v>
      </c>
      <c r="V2" t="s">
        <v>110</v>
      </c>
      <c r="W2">
        <v>1</v>
      </c>
      <c r="X2" t="s">
        <v>118</v>
      </c>
      <c r="Y2" t="s">
        <v>112</v>
      </c>
      <c r="Z2" t="s">
        <v>113</v>
      </c>
      <c r="AA2" t="s">
        <v>114</v>
      </c>
      <c r="AB2" t="s">
        <v>115</v>
      </c>
      <c r="AC2" t="s">
        <v>116</v>
      </c>
      <c r="AE2" s="1" t="str">
        <f>CONCATENATE(A2,": {",$B$1,": $",B2,"$,",$C$1,": $",C2,"$,",$D$1,": $",D2,"$,",$E$1,": $",E2,"$,",$F$1,": $",F2,"$,",$G$1,": $",G2,"$,",$H$1,": ",H2,",",$I$1,": {",$J$1,":",J2,",",$K$1,":",K2,",",$L$1,":",L2,",",$M$1,":",M2,",",$N$1,":",N2,",},")</f>
        <v>wanderingblade: {family: $Other$,name: $Wandering Blade$,clan: $Other$,ring1: $Earth$,ring2: $Any$,source: $Path of Waves$,skillnumber: 5,schoolskills: {Artisan:0,Social:0,Scholar:0,Martial:1,Trade:1,},</v>
      </c>
      <c r="AF2" s="1" t="str">
        <f>CONCATENATE($O$1,": [",O2,"],",$P$1,": ",P2,",",$Q$1,": [",Q2,"],",$R$1,": [",R2,"],",$S$1,": [",S2,"],",$T$1,": [",T2,"],",$U$1,": [",U2,"],",$V$1,": [",V2,"],",$W$1,": ",W2,",",$X$1,": $",X2,"$,",$Y$1,":[",Y2,"],",$Z$1,":[",Z2,"],",$AA$1,":[",AA2,"],",$AB$1,":[",AB2,"],",$AC$1,":[",AC2,"],",$AD$1,": $",AD2,"$,}")</f>
        <v>skills: ["Fitness","Melee","Ranged","Unarmed","Meditation","Performance","Smithing"],honor: 35,weapons: [],armor: ["Traveling Clothes"],role: ["Bushi"],techniquetypes: ["Kata","Rituals","Shuji"],startingtechs: ["Wanderer's Resolve"],startingtechoptions: ["Striking as Air","Striking as Earth","Striking as Water","Striking as Fire"],chooseoptions: 1,ability: $Signature Weapon: Choose a signature weapon category (or unarmed) with GM approval.  When using a weapon from this category for an Attack action or Performance check, roll one additional skill die.  Additionally, when making such a check, you may suffer fatigue up to your school rank to alter that many results of your kept dice to O results.$,rank1techs:["Bellow of Resolve","Tactical Assessment",],rank2techs:["Rushing Ox Style","Wayfarer's Path",],rank3techs:["Iron in the Mountains Style","Tonight, I am Your Opponent",],rank4techs:["Bravado","Void's Embrace Style",],rank5techs:["Bond of Heroes","Roar of Encouragement",],keyword: $$,}</v>
      </c>
      <c r="AG2" s="1" t="str">
        <f>CONCATENATE(AE2,AF2)</f>
        <v>wanderingblade: {family: $Other$,name: $Wandering Blade$,clan: $Other$,ring1: $Earth$,ring2: $Any$,source: $Path of Waves$,skillnumber: 5,schoolskills: {Artisan:0,Social:0,Scholar:0,Martial:1,Trade:1,},skills: ["Fitness","Melee","Ranged","Unarmed","Meditation","Performance","Smithing"],honor: 35,weapons: [],armor: ["Traveling Clothes"],role: ["Bushi"],techniquetypes: ["Kata","Rituals","Shuji"],startingtechs: ["Wanderer's Resolve"],startingtechoptions: ["Striking as Air","Striking as Earth","Striking as Water","Striking as Fire"],chooseoptions: 1,ability: $Signature Weapon: Choose a signature weapon category (or unarmed) with GM approval.  When using a weapon from this category for an Attack action or Performance check, roll one additional skill die.  Additionally, when making such a check, you may suffer fatigue up to your school rank to alter that many results of your kept dice to O results.$,rank1techs:["Bellow of Resolve","Tactical Assessment",],rank2techs:["Rushing Ox Style","Wayfarer's Path",],rank3techs:["Iron in the Mountains Style","Tonight, I am Your Opponent",],rank4techs:["Bravado","Void's Embrace Style",],rank5techs:["Bond of Heroes","Roar of Encouragement",],keyword: $$,}</v>
      </c>
    </row>
    <row r="3" spans="1:33" x14ac:dyDescent="0.25">
      <c r="A3" t="s">
        <v>170</v>
      </c>
      <c r="B3" t="s">
        <v>105</v>
      </c>
      <c r="C3" t="s">
        <v>181</v>
      </c>
      <c r="D3" t="s">
        <v>105</v>
      </c>
      <c r="E3" t="s">
        <v>10</v>
      </c>
      <c r="F3" t="s">
        <v>182</v>
      </c>
      <c r="G3" t="s">
        <v>7</v>
      </c>
      <c r="H3">
        <v>5</v>
      </c>
      <c r="J3">
        <v>0</v>
      </c>
      <c r="K3">
        <v>0</v>
      </c>
      <c r="L3">
        <v>0</v>
      </c>
      <c r="M3">
        <v>1</v>
      </c>
      <c r="N3">
        <v>1</v>
      </c>
      <c r="O3" t="s">
        <v>183</v>
      </c>
      <c r="P3">
        <v>30</v>
      </c>
      <c r="R3" t="s">
        <v>194</v>
      </c>
      <c r="S3" t="s">
        <v>185</v>
      </c>
      <c r="T3" t="s">
        <v>109</v>
      </c>
      <c r="U3" t="s">
        <v>186</v>
      </c>
      <c r="V3" t="s">
        <v>187</v>
      </c>
      <c r="W3">
        <v>1</v>
      </c>
      <c r="X3" t="s">
        <v>188</v>
      </c>
      <c r="Y3" t="s">
        <v>189</v>
      </c>
      <c r="Z3" t="s">
        <v>190</v>
      </c>
      <c r="AA3" t="s">
        <v>191</v>
      </c>
      <c r="AB3" t="s">
        <v>192</v>
      </c>
      <c r="AC3" t="s">
        <v>193</v>
      </c>
    </row>
    <row r="4" spans="1:33" x14ac:dyDescent="0.25">
      <c r="A4" t="s">
        <v>171</v>
      </c>
      <c r="B4" t="s">
        <v>105</v>
      </c>
      <c r="C4" t="s">
        <v>195</v>
      </c>
      <c r="D4" t="s">
        <v>105</v>
      </c>
      <c r="E4" t="s">
        <v>10</v>
      </c>
      <c r="F4" t="s">
        <v>182</v>
      </c>
      <c r="G4" t="s">
        <v>7</v>
      </c>
      <c r="H4">
        <v>5</v>
      </c>
      <c r="J4">
        <v>0</v>
      </c>
      <c r="K4">
        <v>1</v>
      </c>
      <c r="L4">
        <v>0</v>
      </c>
      <c r="M4">
        <v>0</v>
      </c>
      <c r="N4">
        <v>1</v>
      </c>
      <c r="O4" t="s">
        <v>196</v>
      </c>
      <c r="P4">
        <v>27</v>
      </c>
      <c r="R4" t="s">
        <v>194</v>
      </c>
      <c r="T4" t="s">
        <v>109</v>
      </c>
      <c r="U4" t="s">
        <v>197</v>
      </c>
      <c r="V4" t="s">
        <v>198</v>
      </c>
      <c r="W4">
        <v>1</v>
      </c>
      <c r="X4" t="s">
        <v>199</v>
      </c>
      <c r="Y4" t="s">
        <v>200</v>
      </c>
      <c r="Z4" t="s">
        <v>201</v>
      </c>
      <c r="AA4" t="s">
        <v>202</v>
      </c>
      <c r="AB4" t="s">
        <v>203</v>
      </c>
      <c r="AC4" t="s">
        <v>204</v>
      </c>
    </row>
    <row r="5" spans="1:33" x14ac:dyDescent="0.25">
      <c r="A5" t="s">
        <v>172</v>
      </c>
      <c r="B5" t="s">
        <v>105</v>
      </c>
      <c r="C5" t="s">
        <v>205</v>
      </c>
      <c r="D5" t="s">
        <v>105</v>
      </c>
      <c r="E5" t="s">
        <v>206</v>
      </c>
      <c r="F5" t="s">
        <v>10</v>
      </c>
      <c r="G5" t="s">
        <v>7</v>
      </c>
      <c r="H5">
        <v>5</v>
      </c>
      <c r="J5">
        <v>0</v>
      </c>
      <c r="K5">
        <v>1</v>
      </c>
      <c r="L5">
        <v>0</v>
      </c>
      <c r="M5">
        <v>1</v>
      </c>
      <c r="N5">
        <v>0</v>
      </c>
      <c r="O5" t="s">
        <v>207</v>
      </c>
      <c r="P5">
        <v>26</v>
      </c>
      <c r="R5" t="s">
        <v>194</v>
      </c>
      <c r="S5" t="s">
        <v>208</v>
      </c>
      <c r="T5" t="s">
        <v>109</v>
      </c>
      <c r="U5" t="s">
        <v>209</v>
      </c>
      <c r="V5" t="s">
        <v>210</v>
      </c>
      <c r="W5">
        <v>1</v>
      </c>
      <c r="X5" t="s">
        <v>211</v>
      </c>
      <c r="Y5" t="s">
        <v>212</v>
      </c>
      <c r="Z5" t="s">
        <v>213</v>
      </c>
      <c r="AA5" t="s">
        <v>214</v>
      </c>
      <c r="AB5" t="s">
        <v>215</v>
      </c>
      <c r="AC5" t="s">
        <v>216</v>
      </c>
    </row>
    <row r="6" spans="1:33" x14ac:dyDescent="0.25">
      <c r="A6" t="s">
        <v>173</v>
      </c>
      <c r="B6" t="s">
        <v>105</v>
      </c>
      <c r="C6" t="s">
        <v>217</v>
      </c>
      <c r="D6" t="s">
        <v>105</v>
      </c>
      <c r="E6" t="s">
        <v>18</v>
      </c>
      <c r="F6" t="s">
        <v>18</v>
      </c>
      <c r="G6" t="s">
        <v>7</v>
      </c>
      <c r="H6">
        <v>3</v>
      </c>
      <c r="O6" t="s">
        <v>218</v>
      </c>
      <c r="P6">
        <v>35</v>
      </c>
      <c r="R6" t="s">
        <v>194</v>
      </c>
      <c r="S6" t="s">
        <v>219</v>
      </c>
      <c r="T6" t="s">
        <v>220</v>
      </c>
      <c r="V6" t="s">
        <v>221</v>
      </c>
      <c r="W6">
        <v>3</v>
      </c>
      <c r="X6" t="s">
        <v>222</v>
      </c>
      <c r="Y6" t="s">
        <v>223</v>
      </c>
      <c r="Z6" t="s">
        <v>224</v>
      </c>
      <c r="AA6" t="s">
        <v>225</v>
      </c>
      <c r="AB6" t="s">
        <v>226</v>
      </c>
      <c r="AC6" t="s">
        <v>227</v>
      </c>
    </row>
    <row r="7" spans="1:33" x14ac:dyDescent="0.25">
      <c r="A7" t="s">
        <v>174</v>
      </c>
      <c r="B7" t="s">
        <v>105</v>
      </c>
      <c r="C7" t="s">
        <v>228</v>
      </c>
      <c r="D7" t="s">
        <v>105</v>
      </c>
      <c r="E7" t="s">
        <v>206</v>
      </c>
      <c r="F7" t="s">
        <v>18</v>
      </c>
      <c r="G7" t="s">
        <v>7</v>
      </c>
      <c r="H7">
        <v>5</v>
      </c>
      <c r="O7" t="s">
        <v>229</v>
      </c>
      <c r="P7">
        <v>30</v>
      </c>
      <c r="R7" t="s">
        <v>194</v>
      </c>
      <c r="S7" t="s">
        <v>230</v>
      </c>
      <c r="T7" t="s">
        <v>109</v>
      </c>
      <c r="U7" t="s">
        <v>231</v>
      </c>
      <c r="V7" t="s">
        <v>232</v>
      </c>
      <c r="W7">
        <v>1</v>
      </c>
      <c r="X7" t="s">
        <v>233</v>
      </c>
      <c r="Y7" t="s">
        <v>234</v>
      </c>
      <c r="Z7" t="s">
        <v>235</v>
      </c>
      <c r="AA7" t="s">
        <v>236</v>
      </c>
      <c r="AB7" t="s">
        <v>237</v>
      </c>
      <c r="AC7" t="s">
        <v>238</v>
      </c>
    </row>
    <row r="8" spans="1:33" x14ac:dyDescent="0.25">
      <c r="A8" t="s">
        <v>175</v>
      </c>
      <c r="B8" t="s">
        <v>105</v>
      </c>
      <c r="C8" t="s">
        <v>239</v>
      </c>
      <c r="D8" t="s">
        <v>105</v>
      </c>
      <c r="E8" t="s">
        <v>15</v>
      </c>
      <c r="F8" t="s">
        <v>10</v>
      </c>
      <c r="G8" t="s">
        <v>7</v>
      </c>
      <c r="H8">
        <v>4</v>
      </c>
      <c r="O8" t="s">
        <v>240</v>
      </c>
      <c r="P8">
        <v>40</v>
      </c>
      <c r="R8" t="s">
        <v>194</v>
      </c>
      <c r="S8" t="s">
        <v>241</v>
      </c>
      <c r="T8" t="s">
        <v>109</v>
      </c>
      <c r="U8" t="s">
        <v>242</v>
      </c>
      <c r="V8" t="s">
        <v>243</v>
      </c>
      <c r="W8">
        <v>2</v>
      </c>
      <c r="X8" t="s">
        <v>244</v>
      </c>
      <c r="Y8" t="s">
        <v>245</v>
      </c>
      <c r="Z8" t="s">
        <v>246</v>
      </c>
      <c r="AA8" t="s">
        <v>247</v>
      </c>
      <c r="AB8" t="s">
        <v>248</v>
      </c>
      <c r="AC8" t="s">
        <v>249</v>
      </c>
    </row>
    <row r="9" spans="1:33" x14ac:dyDescent="0.25">
      <c r="A9" t="s">
        <v>176</v>
      </c>
      <c r="B9" t="s">
        <v>105</v>
      </c>
      <c r="C9" t="s">
        <v>250</v>
      </c>
      <c r="D9" t="s">
        <v>105</v>
      </c>
      <c r="E9" t="s">
        <v>15</v>
      </c>
      <c r="F9" t="s">
        <v>182</v>
      </c>
      <c r="G9" t="s">
        <v>7</v>
      </c>
      <c r="H9">
        <v>3</v>
      </c>
      <c r="O9" t="s">
        <v>251</v>
      </c>
      <c r="P9">
        <v>40</v>
      </c>
      <c r="S9" t="s">
        <v>252</v>
      </c>
      <c r="T9" t="s">
        <v>253</v>
      </c>
      <c r="U9" t="s">
        <v>254</v>
      </c>
      <c r="V9" t="s">
        <v>255</v>
      </c>
      <c r="W9">
        <v>4</v>
      </c>
      <c r="X9" t="s">
        <v>256</v>
      </c>
      <c r="Y9" t="s">
        <v>257</v>
      </c>
      <c r="Z9" t="s">
        <v>258</v>
      </c>
      <c r="AA9" t="s">
        <v>259</v>
      </c>
      <c r="AB9" t="s">
        <v>260</v>
      </c>
      <c r="AC9" t="s">
        <v>261</v>
      </c>
    </row>
    <row r="10" spans="1:33" x14ac:dyDescent="0.25">
      <c r="A10" t="s">
        <v>177</v>
      </c>
      <c r="B10" t="s">
        <v>105</v>
      </c>
      <c r="C10" t="s">
        <v>276</v>
      </c>
      <c r="D10" t="s">
        <v>105</v>
      </c>
      <c r="E10" t="s">
        <v>107</v>
      </c>
      <c r="F10" t="s">
        <v>15</v>
      </c>
      <c r="G10" t="s">
        <v>7</v>
      </c>
      <c r="H10">
        <v>5</v>
      </c>
      <c r="O10" t="s">
        <v>277</v>
      </c>
      <c r="P10">
        <v>50</v>
      </c>
      <c r="Q10" t="s">
        <v>279</v>
      </c>
      <c r="R10" t="s">
        <v>278</v>
      </c>
      <c r="S10" t="s">
        <v>280</v>
      </c>
      <c r="U10" t="s">
        <v>283</v>
      </c>
      <c r="Y10" t="s">
        <v>281</v>
      </c>
      <c r="Z10" t="s">
        <v>282</v>
      </c>
    </row>
    <row r="11" spans="1:33" x14ac:dyDescent="0.25">
      <c r="A11" t="s">
        <v>178</v>
      </c>
      <c r="B11" t="s">
        <v>105</v>
      </c>
      <c r="D11" t="s">
        <v>105</v>
      </c>
      <c r="G11" t="s">
        <v>7</v>
      </c>
    </row>
    <row r="12" spans="1:33" x14ac:dyDescent="0.25">
      <c r="A12" t="s">
        <v>179</v>
      </c>
      <c r="B12" t="s">
        <v>105</v>
      </c>
      <c r="D12" t="s">
        <v>105</v>
      </c>
      <c r="G12" t="s">
        <v>7</v>
      </c>
    </row>
    <row r="13" spans="1:33" x14ac:dyDescent="0.25">
      <c r="A13" t="s">
        <v>180</v>
      </c>
      <c r="B13" t="s">
        <v>105</v>
      </c>
      <c r="D13" t="s">
        <v>105</v>
      </c>
      <c r="G13" t="s">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election activeCell="J6" sqref="J6"/>
    </sheetView>
  </sheetViews>
  <sheetFormatPr defaultRowHeight="15" x14ac:dyDescent="0.25"/>
  <sheetData>
    <row r="1" spans="1:2" x14ac:dyDescent="0.25">
      <c r="A1" t="s">
        <v>71</v>
      </c>
    </row>
    <row r="2" spans="1:2" x14ac:dyDescent="0.25">
      <c r="A2" t="s">
        <v>72</v>
      </c>
    </row>
    <row r="3" spans="1:2" x14ac:dyDescent="0.25">
      <c r="A3" t="s">
        <v>73</v>
      </c>
    </row>
    <row r="4" spans="1:2" x14ac:dyDescent="0.25">
      <c r="B4" t="s">
        <v>74</v>
      </c>
    </row>
    <row r="5" spans="1:2" x14ac:dyDescent="0.25">
      <c r="B5" t="s">
        <v>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enemy data entry</vt:lpstr>
      <vt:lpstr>Sheet2 (2)</vt:lpstr>
      <vt:lpstr>enemy copypaste</vt:lpstr>
      <vt:lpstr>techs</vt:lpstr>
      <vt:lpstr>schools</vt:lpstr>
      <vt:lpstr>Sheet2</vt:lpstr>
    </vt:vector>
  </TitlesOfParts>
  <Company>Walter Lilly &amp;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Miwa Crane</dc:creator>
  <cp:lastModifiedBy>Miwa and Bry</cp:lastModifiedBy>
  <dcterms:created xsi:type="dcterms:W3CDTF">2020-02-11T11:09:09Z</dcterms:created>
  <dcterms:modified xsi:type="dcterms:W3CDTF">2020-02-11T22:24:12Z</dcterms:modified>
</cp:coreProperties>
</file>