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omputasi Cerdas\Data Mining\Descision Tree\"/>
    </mc:Choice>
  </mc:AlternateContent>
  <bookViews>
    <workbookView xWindow="0" yWindow="0" windowWidth="20490" windowHeight="7755"/>
  </bookViews>
  <sheets>
    <sheet name="Descision Tree" sheetId="1" r:id="rId1"/>
  </sheets>
  <definedNames>
    <definedName name="_xlnm._FilterDatabase" localSheetId="0" hidden="1">'Descision Tree'!$C$39:$H$39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  <c r="C26" i="1"/>
  <c r="C27" i="1" s="1"/>
  <c r="C28" i="1" s="1"/>
  <c r="C24" i="1"/>
  <c r="C5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4" i="1"/>
  <c r="C58" i="1"/>
  <c r="C59" i="1"/>
  <c r="C60" i="1" s="1"/>
  <c r="C61" i="1" s="1"/>
  <c r="C57" i="1"/>
  <c r="H58" i="1"/>
  <c r="H59" i="1"/>
  <c r="H60" i="1"/>
  <c r="H61" i="1"/>
  <c r="H57" i="1"/>
  <c r="P34" i="1" l="1"/>
  <c r="P31" i="1"/>
  <c r="P27" i="1"/>
  <c r="P28" i="1"/>
  <c r="P26" i="1"/>
  <c r="J40" i="1"/>
  <c r="N40" i="1"/>
  <c r="O40" i="1"/>
  <c r="M42" i="1"/>
  <c r="N42" i="1"/>
  <c r="O42" i="1"/>
  <c r="M43" i="1"/>
  <c r="N43" i="1"/>
  <c r="O43" i="1"/>
  <c r="M45" i="1"/>
  <c r="N45" i="1"/>
  <c r="O45" i="1"/>
  <c r="M46" i="1"/>
  <c r="N46" i="1"/>
  <c r="O46" i="1"/>
  <c r="M48" i="1"/>
  <c r="N48" i="1"/>
  <c r="O48" i="1"/>
  <c r="M49" i="1"/>
  <c r="N49" i="1"/>
  <c r="O49" i="1"/>
  <c r="J24" i="1"/>
  <c r="M24" i="1"/>
  <c r="N24" i="1"/>
  <c r="O24" i="1"/>
  <c r="M26" i="1"/>
  <c r="N26" i="1"/>
  <c r="O26" i="1"/>
  <c r="M27" i="1"/>
  <c r="N27" i="1"/>
  <c r="O27" i="1"/>
  <c r="M28" i="1"/>
  <c r="N28" i="1"/>
  <c r="O28" i="1"/>
  <c r="M30" i="1"/>
  <c r="N30" i="1"/>
  <c r="O30" i="1"/>
  <c r="M31" i="1"/>
  <c r="N31" i="1"/>
  <c r="O31" i="1"/>
  <c r="M33" i="1"/>
  <c r="N33" i="1"/>
  <c r="O33" i="1"/>
  <c r="P33" i="1"/>
  <c r="M34" i="1"/>
  <c r="N34" i="1"/>
  <c r="O34" i="1"/>
  <c r="P43" i="1" l="1"/>
  <c r="P48" i="1"/>
  <c r="P46" i="1"/>
  <c r="P42" i="1"/>
  <c r="P49" i="1"/>
  <c r="P45" i="1"/>
  <c r="P24" i="1"/>
  <c r="Q25" i="1" s="1"/>
  <c r="P30" i="1"/>
  <c r="Q32" i="1"/>
  <c r="M4" i="1"/>
  <c r="O15" i="1"/>
  <c r="N15" i="1"/>
  <c r="O18" i="1"/>
  <c r="N18" i="1"/>
  <c r="O17" i="1"/>
  <c r="N17" i="1"/>
  <c r="O14" i="1"/>
  <c r="N14" i="1"/>
  <c r="M18" i="1"/>
  <c r="M17" i="1"/>
  <c r="M15" i="1"/>
  <c r="M14" i="1"/>
  <c r="O11" i="1"/>
  <c r="O12" i="1"/>
  <c r="O10" i="1"/>
  <c r="N11" i="1"/>
  <c r="N12" i="1"/>
  <c r="N10" i="1"/>
  <c r="M11" i="1"/>
  <c r="M12" i="1"/>
  <c r="M10" i="1"/>
  <c r="O8" i="1"/>
  <c r="O7" i="1"/>
  <c r="O6" i="1"/>
  <c r="N8" i="1"/>
  <c r="N7" i="1"/>
  <c r="N6" i="1"/>
  <c r="M7" i="1"/>
  <c r="M8" i="1"/>
  <c r="M6" i="1"/>
  <c r="O4" i="1"/>
  <c r="N4" i="1"/>
  <c r="Q29" i="1" l="1"/>
  <c r="P6" i="1"/>
  <c r="P12" i="1"/>
  <c r="P4" i="1"/>
  <c r="P7" i="1"/>
  <c r="P8" i="1"/>
  <c r="P10" i="1"/>
  <c r="P11" i="1"/>
  <c r="P14" i="1"/>
  <c r="P17" i="1"/>
  <c r="P18" i="1"/>
  <c r="P15" i="1"/>
  <c r="Q13" i="1" l="1"/>
  <c r="Q5" i="1"/>
  <c r="Q9" i="1"/>
  <c r="Q16" i="1"/>
  <c r="C40" i="1" l="1"/>
  <c r="C41" i="1" s="1"/>
  <c r="C42" i="1" s="1"/>
  <c r="C43" i="1" s="1"/>
  <c r="C44" i="1" s="1"/>
  <c r="M40" i="1" l="1"/>
  <c r="P40" i="1" s="1"/>
  <c r="Q47" i="1" l="1"/>
  <c r="Q44" i="1"/>
  <c r="Q41" i="1"/>
</calcChain>
</file>

<file path=xl/sharedStrings.xml><?xml version="1.0" encoding="utf-8"?>
<sst xmlns="http://schemas.openxmlformats.org/spreadsheetml/2006/main" count="222" uniqueCount="30">
  <si>
    <t>income</t>
  </si>
  <si>
    <t>student</t>
  </si>
  <si>
    <t>credit_rating</t>
  </si>
  <si>
    <t>buys_computer</t>
  </si>
  <si>
    <t>&lt;=30</t>
  </si>
  <si>
    <t>&gt;40</t>
  </si>
  <si>
    <t>high</t>
  </si>
  <si>
    <t>medium</t>
  </si>
  <si>
    <t>low</t>
  </si>
  <si>
    <t>no</t>
  </si>
  <si>
    <t>yes</t>
  </si>
  <si>
    <t>fair</t>
  </si>
  <si>
    <t>excellent</t>
  </si>
  <si>
    <t>No</t>
  </si>
  <si>
    <t>NODE</t>
  </si>
  <si>
    <t>ATRIBUT</t>
  </si>
  <si>
    <t>JML KASUS (S)</t>
  </si>
  <si>
    <t>ENTROPY</t>
  </si>
  <si>
    <t>GAIN</t>
  </si>
  <si>
    <t>TOTAL</t>
  </si>
  <si>
    <t>AGE</t>
  </si>
  <si>
    <t>INCOME</t>
  </si>
  <si>
    <t>STUDENT</t>
  </si>
  <si>
    <t>CREDIT RATING</t>
  </si>
  <si>
    <t>age</t>
  </si>
  <si>
    <t>31…40</t>
  </si>
  <si>
    <t>YES (Si)</t>
  </si>
  <si>
    <t>NO (Si)</t>
  </si>
  <si>
    <t>Data uji</t>
  </si>
  <si>
    <t>31...40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</si>
</sst>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1" xfId="0" applyFont="1" applyFill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center" vertical="center" readingOrder="1"/>
    </xf>
    <xf numFmtId="0" fontId="1" fillId="2" borderId="1" xfId="0" applyFont="1" applyFill="1" applyBorder="1" applyAlignment="1">
      <alignment horizontal="justify" vertical="center" readingOrder="1"/>
    </xf>
    <xf numFmtId="0" fontId="2" fillId="2" borderId="1" xfId="0" applyFont="1" applyFill="1" applyBorder="1" applyAlignment="1">
      <alignment horizontal="justify" vertical="center" readingOrder="1"/>
    </xf>
    <xf numFmtId="0" fontId="1" fillId="2" borderId="1" xfId="0" applyFont="1" applyFill="1" applyBorder="1" applyAlignment="1">
      <alignment horizontal="left" vertical="center" readingOrder="1"/>
    </xf>
    <xf numFmtId="0" fontId="3" fillId="2" borderId="1" xfId="0" applyFont="1" applyFill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left" vertical="center" readingOrder="1"/>
    </xf>
    <xf numFmtId="0" fontId="2" fillId="2" borderId="2" xfId="0" applyFont="1" applyFill="1" applyBorder="1" applyAlignment="1">
      <alignment horizontal="center" vertical="center" readingOrder="1"/>
    </xf>
    <xf numFmtId="0" fontId="0" fillId="0" borderId="1" xfId="0" applyBorder="1" applyAlignment="1">
      <alignment horizontal="center" vertical="center"/>
    </xf>
    <xf numFmtId="0" fontId="0" fillId="0" borderId="0" xfId="0" applyAlignme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justify" vertical="center" wrapText="1" readingOrder="1"/>
    </xf>
    <xf numFmtId="0" fontId="2" fillId="3" borderId="1" xfId="0" applyFont="1" applyFill="1" applyBorder="1" applyAlignment="1">
      <alignment horizontal="justify" vertical="center" wrapText="1" readingOrder="1"/>
    </xf>
    <xf numFmtId="0" fontId="1" fillId="3" borderId="1" xfId="0" applyFont="1" applyFill="1" applyBorder="1" applyAlignment="1">
      <alignment horizontal="left" vertical="center" readingOrder="1"/>
    </xf>
    <xf numFmtId="0" fontId="0" fillId="3" borderId="1" xfId="0" applyFill="1" applyBorder="1"/>
    <xf numFmtId="0" fontId="2" fillId="3" borderId="1" xfId="0" applyFont="1" applyFill="1" applyBorder="1" applyAlignment="1">
      <alignment horizontal="center" vertical="center" readingOrder="1"/>
    </xf>
    <xf numFmtId="0" fontId="3" fillId="3" borderId="1" xfId="0" applyFont="1" applyFill="1" applyBorder="1" applyAlignment="1">
      <alignment horizontal="center" vertical="center" readingOrder="1"/>
    </xf>
    <xf numFmtId="20" fontId="2" fillId="2" borderId="1" xfId="0" applyNumberFormat="1" applyFont="1" applyFill="1" applyBorder="1" applyAlignment="1">
      <alignment horizontal="center" vertical="center" wrapText="1" readingOrder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/>
    <xf numFmtId="0" fontId="0" fillId="0" borderId="0" xfId="0" applyBorder="1" applyAlignment="1"/>
    <xf numFmtId="0" fontId="0" fillId="0" borderId="9" xfId="0" applyBorder="1" applyAlignment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20" fontId="2" fillId="3" borderId="1" xfId="0" applyNumberFormat="1" applyFont="1" applyFill="1" applyBorder="1" applyAlignment="1">
      <alignment horizontal="center" vertical="center" wrapText="1" readingOrder="1"/>
    </xf>
    <xf numFmtId="0" fontId="2" fillId="3" borderId="1" xfId="0" applyFont="1" applyFill="1" applyBorder="1" applyAlignment="1">
      <alignment horizontal="justify" vertical="center" readingOrder="1"/>
    </xf>
    <xf numFmtId="0" fontId="3" fillId="0" borderId="1" xfId="0" applyFont="1" applyFill="1" applyBorder="1" applyAlignment="1">
      <alignment horizontal="center" vertical="center" readingOrder="1"/>
    </xf>
    <xf numFmtId="20" fontId="2" fillId="0" borderId="1" xfId="0" applyNumberFormat="1" applyFont="1" applyFill="1" applyBorder="1" applyAlignment="1">
      <alignment horizontal="center" vertical="center" wrapText="1" readingOrder="1"/>
    </xf>
    <xf numFmtId="0" fontId="1" fillId="0" borderId="1" xfId="0" applyFont="1" applyFill="1" applyBorder="1" applyAlignment="1">
      <alignment horizontal="left" vertical="center" readingOrder="1"/>
    </xf>
    <xf numFmtId="0" fontId="2" fillId="0" borderId="1" xfId="0" applyFont="1" applyFill="1" applyBorder="1" applyAlignment="1">
      <alignment horizontal="justify" vertical="center" readingOrder="1"/>
    </xf>
    <xf numFmtId="0" fontId="2" fillId="0" borderId="1" xfId="0" applyFont="1" applyFill="1" applyBorder="1" applyAlignment="1">
      <alignment horizontal="center" vertical="center" readingOrder="1"/>
    </xf>
    <xf numFmtId="0" fontId="1" fillId="2" borderId="1" xfId="0" applyFont="1" applyFill="1" applyBorder="1" applyAlignment="1">
      <alignment horizontal="center" vertical="center" readingOrder="1"/>
    </xf>
    <xf numFmtId="0" fontId="1" fillId="2" borderId="13" xfId="0" applyFont="1" applyFill="1" applyBorder="1" applyAlignment="1">
      <alignment horizontal="center" vertical="center" readingOrder="1"/>
    </xf>
    <xf numFmtId="0" fontId="1" fillId="2" borderId="4" xfId="0" applyFont="1" applyFill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218593</xdr:colOff>
      <xdr:row>53</xdr:row>
      <xdr:rowOff>6790</xdr:rowOff>
    </xdr:from>
    <xdr:to>
      <xdr:col>17</xdr:col>
      <xdr:colOff>340303</xdr:colOff>
      <xdr:row>83</xdr:row>
      <xdr:rowOff>148725</xdr:rowOff>
    </xdr:to>
    <xdr:grpSp>
      <xdr:nvGrpSpPr>
        <xdr:cNvPr id="49" name="Group 48"/>
        <xdr:cNvGrpSpPr/>
      </xdr:nvGrpSpPr>
      <xdr:grpSpPr>
        <a:xfrm>
          <a:off x="6090475" y="10338614"/>
          <a:ext cx="6934887" cy="5868140"/>
          <a:chOff x="7290473" y="10528451"/>
          <a:chExt cx="8100000" cy="6840000"/>
        </a:xfrm>
      </xdr:grpSpPr>
      <xdr:sp macro="" textlink="">
        <xdr:nvSpPr>
          <xdr:cNvPr id="25" name="Rectangle 24"/>
          <xdr:cNvSpPr/>
        </xdr:nvSpPr>
        <xdr:spPr>
          <a:xfrm>
            <a:off x="7290473" y="10528451"/>
            <a:ext cx="8100000" cy="6840000"/>
          </a:xfrm>
          <a:prstGeom prst="rect">
            <a:avLst/>
          </a:prstGeom>
          <a:solidFill>
            <a:schemeClr val="bg1"/>
          </a:solidFill>
          <a:ln w="190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050"/>
          </a:p>
        </xdr:txBody>
      </xdr:sp>
      <xdr:grpSp>
        <xdr:nvGrpSpPr>
          <xdr:cNvPr id="26" name="Group 25"/>
          <xdr:cNvGrpSpPr/>
        </xdr:nvGrpSpPr>
        <xdr:grpSpPr>
          <a:xfrm>
            <a:off x="7434686" y="10675823"/>
            <a:ext cx="7811575" cy="6545257"/>
            <a:chOff x="856713" y="431390"/>
            <a:chExt cx="7887775" cy="6541546"/>
          </a:xfrm>
        </xdr:grpSpPr>
        <xdr:cxnSp macro="">
          <xdr:nvCxnSpPr>
            <xdr:cNvPr id="27" name="Straight Arrow Connector 26"/>
            <xdr:cNvCxnSpPr>
              <a:stCxn id="33" idx="3"/>
              <a:endCxn id="35" idx="0"/>
            </xdr:cNvCxnSpPr>
          </xdr:nvCxnSpPr>
          <xdr:spPr>
            <a:xfrm flipH="1">
              <a:off x="2213570" y="1411057"/>
              <a:ext cx="2116083" cy="1487524"/>
            </a:xfrm>
            <a:prstGeom prst="straightConnector1">
              <a:avLst/>
            </a:prstGeom>
            <a:ln w="12700"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" name="Straight Arrow Connector 27"/>
            <xdr:cNvCxnSpPr>
              <a:stCxn id="33" idx="4"/>
              <a:endCxn id="34" idx="0"/>
            </xdr:cNvCxnSpPr>
          </xdr:nvCxnSpPr>
          <xdr:spPr>
            <a:xfrm>
              <a:off x="4800552" y="1579141"/>
              <a:ext cx="0" cy="1319440"/>
            </a:xfrm>
            <a:prstGeom prst="straightConnector1">
              <a:avLst/>
            </a:prstGeom>
            <a:ln w="12700"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" name="Straight Arrow Connector 28"/>
            <xdr:cNvCxnSpPr>
              <a:stCxn id="33" idx="5"/>
              <a:endCxn id="36" idx="0"/>
            </xdr:cNvCxnSpPr>
          </xdr:nvCxnSpPr>
          <xdr:spPr>
            <a:xfrm>
              <a:off x="5271450" y="1411057"/>
              <a:ext cx="2116132" cy="1487524"/>
            </a:xfrm>
            <a:prstGeom prst="straightConnector1">
              <a:avLst/>
            </a:prstGeom>
            <a:ln w="12700"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30" name="TextBox 20"/>
            <xdr:cNvSpPr txBox="1"/>
          </xdr:nvSpPr>
          <xdr:spPr>
            <a:xfrm>
              <a:off x="4437836" y="2006856"/>
              <a:ext cx="682229" cy="307880"/>
            </a:xfrm>
            <a:prstGeom prst="rect">
              <a:avLst/>
            </a:prstGeom>
            <a:solidFill>
              <a:schemeClr val="bg1"/>
            </a:solidFill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1075334" rtl="0" eaLnBrk="1" latinLnBrk="0" hangingPunct="1">
                <a:defRPr sz="211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537667" algn="l" defTabSz="1075334" rtl="0" eaLnBrk="1" latinLnBrk="0" hangingPunct="1">
                <a:defRPr sz="211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1075334" algn="l" defTabSz="1075334" rtl="0" eaLnBrk="1" latinLnBrk="0" hangingPunct="1">
                <a:defRPr sz="211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613002" algn="l" defTabSz="1075334" rtl="0" eaLnBrk="1" latinLnBrk="0" hangingPunct="1">
                <a:defRPr sz="211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2150669" algn="l" defTabSz="1075334" rtl="0" eaLnBrk="1" latinLnBrk="0" hangingPunct="1">
                <a:defRPr sz="211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688336" algn="l" defTabSz="1075334" rtl="0" eaLnBrk="1" latinLnBrk="0" hangingPunct="1">
                <a:defRPr sz="211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3226003" algn="l" defTabSz="1075334" rtl="0" eaLnBrk="1" latinLnBrk="0" hangingPunct="1">
                <a:defRPr sz="211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763670" algn="l" defTabSz="1075334" rtl="0" eaLnBrk="1" latinLnBrk="0" hangingPunct="1">
                <a:defRPr sz="211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4301338" algn="l" defTabSz="1075334" rtl="0" eaLnBrk="1" latinLnBrk="0" hangingPunct="1">
                <a:defRPr sz="211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id-ID" sz="1100"/>
                <a:t>&gt;40</a:t>
              </a:r>
              <a:endParaRPr lang="en-US" sz="1100"/>
            </a:p>
          </xdr:txBody>
        </xdr:sp>
        <xdr:sp macro="" textlink="">
          <xdr:nvSpPr>
            <xdr:cNvPr id="31" name="TextBox 21"/>
            <xdr:cNvSpPr txBox="1"/>
          </xdr:nvSpPr>
          <xdr:spPr>
            <a:xfrm>
              <a:off x="2875311" y="1993249"/>
              <a:ext cx="916295" cy="307880"/>
            </a:xfrm>
            <a:prstGeom prst="rect">
              <a:avLst/>
            </a:prstGeom>
            <a:solidFill>
              <a:schemeClr val="bg1"/>
            </a:solidFill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1075334" rtl="0" eaLnBrk="1" latinLnBrk="0" hangingPunct="1">
                <a:defRPr sz="211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537667" algn="l" defTabSz="1075334" rtl="0" eaLnBrk="1" latinLnBrk="0" hangingPunct="1">
                <a:defRPr sz="211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1075334" algn="l" defTabSz="1075334" rtl="0" eaLnBrk="1" latinLnBrk="0" hangingPunct="1">
                <a:defRPr sz="211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613002" algn="l" defTabSz="1075334" rtl="0" eaLnBrk="1" latinLnBrk="0" hangingPunct="1">
                <a:defRPr sz="211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2150669" algn="l" defTabSz="1075334" rtl="0" eaLnBrk="1" latinLnBrk="0" hangingPunct="1">
                <a:defRPr sz="211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688336" algn="l" defTabSz="1075334" rtl="0" eaLnBrk="1" latinLnBrk="0" hangingPunct="1">
                <a:defRPr sz="211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3226003" algn="l" defTabSz="1075334" rtl="0" eaLnBrk="1" latinLnBrk="0" hangingPunct="1">
                <a:defRPr sz="211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763670" algn="l" defTabSz="1075334" rtl="0" eaLnBrk="1" latinLnBrk="0" hangingPunct="1">
                <a:defRPr sz="211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4301338" algn="l" defTabSz="1075334" rtl="0" eaLnBrk="1" latinLnBrk="0" hangingPunct="1">
                <a:defRPr sz="211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id-ID" sz="1100"/>
                <a:t>&lt;= 30</a:t>
              </a:r>
              <a:endParaRPr lang="en-US" sz="1100"/>
            </a:p>
          </xdr:txBody>
        </xdr:sp>
        <xdr:sp macro="" textlink="">
          <xdr:nvSpPr>
            <xdr:cNvPr id="32" name="TextBox 22"/>
            <xdr:cNvSpPr txBox="1"/>
          </xdr:nvSpPr>
          <xdr:spPr>
            <a:xfrm>
              <a:off x="5841458" y="1993249"/>
              <a:ext cx="938433" cy="307880"/>
            </a:xfrm>
            <a:prstGeom prst="rect">
              <a:avLst/>
            </a:prstGeom>
            <a:solidFill>
              <a:schemeClr val="bg1"/>
            </a:solidFill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1075334" rtl="0" eaLnBrk="1" latinLnBrk="0" hangingPunct="1">
                <a:defRPr sz="211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537667" algn="l" defTabSz="1075334" rtl="0" eaLnBrk="1" latinLnBrk="0" hangingPunct="1">
                <a:defRPr sz="211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1075334" algn="l" defTabSz="1075334" rtl="0" eaLnBrk="1" latinLnBrk="0" hangingPunct="1">
                <a:defRPr sz="211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613002" algn="l" defTabSz="1075334" rtl="0" eaLnBrk="1" latinLnBrk="0" hangingPunct="1">
                <a:defRPr sz="211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2150669" algn="l" defTabSz="1075334" rtl="0" eaLnBrk="1" latinLnBrk="0" hangingPunct="1">
                <a:defRPr sz="211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688336" algn="l" defTabSz="1075334" rtl="0" eaLnBrk="1" latinLnBrk="0" hangingPunct="1">
                <a:defRPr sz="211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3226003" algn="l" defTabSz="1075334" rtl="0" eaLnBrk="1" latinLnBrk="0" hangingPunct="1">
                <a:defRPr sz="211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763670" algn="l" defTabSz="1075334" rtl="0" eaLnBrk="1" latinLnBrk="0" hangingPunct="1">
                <a:defRPr sz="211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4301338" algn="l" defTabSz="1075334" rtl="0" eaLnBrk="1" latinLnBrk="0" hangingPunct="1">
                <a:defRPr sz="211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id-ID" sz="1100"/>
                <a:t>31...40</a:t>
              </a:r>
              <a:endParaRPr lang="en-US" sz="1100"/>
            </a:p>
          </xdr:txBody>
        </xdr:sp>
        <xdr:sp macro="" textlink="">
          <xdr:nvSpPr>
            <xdr:cNvPr id="33" name="Oval 32"/>
            <xdr:cNvSpPr/>
          </xdr:nvSpPr>
          <xdr:spPr>
            <a:xfrm>
              <a:off x="4134601" y="431390"/>
              <a:ext cx="1331901" cy="1147751"/>
            </a:xfrm>
            <a:prstGeom prst="ellipse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rot="0" spcFirstLastPara="0" vert="horz" wrap="square" lIns="170688" tIns="85344" rIns="170688" bIns="85344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1075334" rtl="0" eaLnBrk="1" latinLnBrk="0" hangingPunct="1">
                <a:defRPr sz="2117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537667" algn="l" defTabSz="1075334" rtl="0" eaLnBrk="1" latinLnBrk="0" hangingPunct="1">
                <a:defRPr sz="2117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1075334" algn="l" defTabSz="1075334" rtl="0" eaLnBrk="1" latinLnBrk="0" hangingPunct="1">
                <a:defRPr sz="2117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613002" algn="l" defTabSz="1075334" rtl="0" eaLnBrk="1" latinLnBrk="0" hangingPunct="1">
                <a:defRPr sz="2117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2150669" algn="l" defTabSz="1075334" rtl="0" eaLnBrk="1" latinLnBrk="0" hangingPunct="1">
                <a:defRPr sz="2117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688336" algn="l" defTabSz="1075334" rtl="0" eaLnBrk="1" latinLnBrk="0" hangingPunct="1">
                <a:defRPr sz="2117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3226003" algn="l" defTabSz="1075334" rtl="0" eaLnBrk="1" latinLnBrk="0" hangingPunct="1">
                <a:defRPr sz="2117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763670" algn="l" defTabSz="1075334" rtl="0" eaLnBrk="1" latinLnBrk="0" hangingPunct="1">
                <a:defRPr sz="2117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4301338" algn="l" defTabSz="1075334" rtl="0" eaLnBrk="1" latinLnBrk="0" hangingPunct="1">
                <a:defRPr sz="2117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id-ID" sz="1100"/>
                <a:t>1. AGE</a:t>
              </a:r>
              <a:endParaRPr lang="en-US" sz="1100"/>
            </a:p>
          </xdr:txBody>
        </xdr:sp>
        <xdr:sp macro="" textlink="">
          <xdr:nvSpPr>
            <xdr:cNvPr id="34" name="Oval 33"/>
            <xdr:cNvSpPr/>
          </xdr:nvSpPr>
          <xdr:spPr>
            <a:xfrm>
              <a:off x="4134601" y="2898581"/>
              <a:ext cx="1331901" cy="1147751"/>
            </a:xfrm>
            <a:prstGeom prst="ellipse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rot="0" spcFirstLastPara="0" vert="horz" wrap="square" lIns="170688" tIns="85344" rIns="170688" bIns="85344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1075334" rtl="0" eaLnBrk="1" latinLnBrk="0" hangingPunct="1">
                <a:defRPr sz="2117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537667" algn="l" defTabSz="1075334" rtl="0" eaLnBrk="1" latinLnBrk="0" hangingPunct="1">
                <a:defRPr sz="2117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1075334" algn="l" defTabSz="1075334" rtl="0" eaLnBrk="1" latinLnBrk="0" hangingPunct="1">
                <a:defRPr sz="2117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613002" algn="l" defTabSz="1075334" rtl="0" eaLnBrk="1" latinLnBrk="0" hangingPunct="1">
                <a:defRPr sz="2117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2150669" algn="l" defTabSz="1075334" rtl="0" eaLnBrk="1" latinLnBrk="0" hangingPunct="1">
                <a:defRPr sz="2117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688336" algn="l" defTabSz="1075334" rtl="0" eaLnBrk="1" latinLnBrk="0" hangingPunct="1">
                <a:defRPr sz="2117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3226003" algn="l" defTabSz="1075334" rtl="0" eaLnBrk="1" latinLnBrk="0" hangingPunct="1">
                <a:defRPr sz="2117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763670" algn="l" defTabSz="1075334" rtl="0" eaLnBrk="1" latinLnBrk="0" hangingPunct="1">
                <a:defRPr sz="2117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4301338" algn="l" defTabSz="1075334" rtl="0" eaLnBrk="1" latinLnBrk="0" hangingPunct="1">
                <a:defRPr sz="2117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id-ID" sz="1100"/>
                <a:t>1.2 CREDIT RATING</a:t>
              </a:r>
              <a:endParaRPr lang="en-US" sz="1100"/>
            </a:p>
          </xdr:txBody>
        </xdr:sp>
        <xdr:sp macro="" textlink="">
          <xdr:nvSpPr>
            <xdr:cNvPr id="35" name="Oval 34"/>
            <xdr:cNvSpPr/>
          </xdr:nvSpPr>
          <xdr:spPr>
            <a:xfrm>
              <a:off x="1547619" y="2898581"/>
              <a:ext cx="1331901" cy="1147751"/>
            </a:xfrm>
            <a:prstGeom prst="ellipse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rot="0" spcFirstLastPara="0" vert="horz" wrap="square" lIns="170688" tIns="85344" rIns="170688" bIns="85344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1075334" rtl="0" eaLnBrk="1" latinLnBrk="0" hangingPunct="1">
                <a:defRPr sz="2117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537667" algn="l" defTabSz="1075334" rtl="0" eaLnBrk="1" latinLnBrk="0" hangingPunct="1">
                <a:defRPr sz="2117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1075334" algn="l" defTabSz="1075334" rtl="0" eaLnBrk="1" latinLnBrk="0" hangingPunct="1">
                <a:defRPr sz="2117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613002" algn="l" defTabSz="1075334" rtl="0" eaLnBrk="1" latinLnBrk="0" hangingPunct="1">
                <a:defRPr sz="2117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2150669" algn="l" defTabSz="1075334" rtl="0" eaLnBrk="1" latinLnBrk="0" hangingPunct="1">
                <a:defRPr sz="2117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688336" algn="l" defTabSz="1075334" rtl="0" eaLnBrk="1" latinLnBrk="0" hangingPunct="1">
                <a:defRPr sz="2117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3226003" algn="l" defTabSz="1075334" rtl="0" eaLnBrk="1" latinLnBrk="0" hangingPunct="1">
                <a:defRPr sz="2117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763670" algn="l" defTabSz="1075334" rtl="0" eaLnBrk="1" latinLnBrk="0" hangingPunct="1">
                <a:defRPr sz="2117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4301338" algn="l" defTabSz="1075334" rtl="0" eaLnBrk="1" latinLnBrk="0" hangingPunct="1">
                <a:defRPr sz="2117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id-ID" sz="900"/>
                <a:t>1.1 STUDENT</a:t>
              </a:r>
              <a:endParaRPr lang="en-US" sz="900"/>
            </a:p>
          </xdr:txBody>
        </xdr:sp>
        <xdr:sp macro="" textlink="">
          <xdr:nvSpPr>
            <xdr:cNvPr id="36" name="Rectangle 35"/>
            <xdr:cNvSpPr/>
          </xdr:nvSpPr>
          <xdr:spPr>
            <a:xfrm>
              <a:off x="6721582" y="2898581"/>
              <a:ext cx="1332000" cy="1148400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1075334" rtl="0" eaLnBrk="1" latinLnBrk="0" hangingPunct="1">
                <a:defRPr sz="2117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537667" algn="l" defTabSz="1075334" rtl="0" eaLnBrk="1" latinLnBrk="0" hangingPunct="1">
                <a:defRPr sz="2117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1075334" algn="l" defTabSz="1075334" rtl="0" eaLnBrk="1" latinLnBrk="0" hangingPunct="1">
                <a:defRPr sz="2117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613002" algn="l" defTabSz="1075334" rtl="0" eaLnBrk="1" latinLnBrk="0" hangingPunct="1">
                <a:defRPr sz="2117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2150669" algn="l" defTabSz="1075334" rtl="0" eaLnBrk="1" latinLnBrk="0" hangingPunct="1">
                <a:defRPr sz="2117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688336" algn="l" defTabSz="1075334" rtl="0" eaLnBrk="1" latinLnBrk="0" hangingPunct="1">
                <a:defRPr sz="2117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3226003" algn="l" defTabSz="1075334" rtl="0" eaLnBrk="1" latinLnBrk="0" hangingPunct="1">
                <a:defRPr sz="2117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763670" algn="l" defTabSz="1075334" rtl="0" eaLnBrk="1" latinLnBrk="0" hangingPunct="1">
                <a:defRPr sz="2117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4301338" algn="l" defTabSz="1075334" rtl="0" eaLnBrk="1" latinLnBrk="0" hangingPunct="1">
                <a:defRPr sz="2117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id-ID" sz="2000"/>
                <a:t>YES</a:t>
              </a:r>
              <a:endParaRPr lang="en-US" sz="2000"/>
            </a:p>
          </xdr:txBody>
        </xdr:sp>
        <xdr:cxnSp macro="">
          <xdr:nvCxnSpPr>
            <xdr:cNvPr id="37" name="Straight Arrow Connector 36"/>
            <xdr:cNvCxnSpPr>
              <a:stCxn id="35" idx="4"/>
              <a:endCxn id="45" idx="0"/>
            </xdr:cNvCxnSpPr>
          </xdr:nvCxnSpPr>
          <xdr:spPr>
            <a:xfrm flipH="1">
              <a:off x="1522713" y="4046332"/>
              <a:ext cx="690857" cy="1778204"/>
            </a:xfrm>
            <a:prstGeom prst="straightConnector1">
              <a:avLst/>
            </a:prstGeom>
            <a:ln w="12700"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8" name="Straight Arrow Connector 37"/>
            <xdr:cNvCxnSpPr>
              <a:stCxn id="35" idx="4"/>
              <a:endCxn id="46" idx="0"/>
            </xdr:cNvCxnSpPr>
          </xdr:nvCxnSpPr>
          <xdr:spPr>
            <a:xfrm>
              <a:off x="2213570" y="4046332"/>
              <a:ext cx="1494401" cy="1778204"/>
            </a:xfrm>
            <a:prstGeom prst="straightConnector1">
              <a:avLst/>
            </a:prstGeom>
            <a:ln w="12700"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9" name="Straight Arrow Connector 38"/>
            <xdr:cNvCxnSpPr>
              <a:stCxn id="34" idx="4"/>
              <a:endCxn id="47" idx="0"/>
            </xdr:cNvCxnSpPr>
          </xdr:nvCxnSpPr>
          <xdr:spPr>
            <a:xfrm>
              <a:off x="4800552" y="4046332"/>
              <a:ext cx="1092677" cy="1778204"/>
            </a:xfrm>
            <a:prstGeom prst="straightConnector1">
              <a:avLst/>
            </a:prstGeom>
            <a:ln w="12700"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0" name="Straight Arrow Connector 39"/>
            <xdr:cNvCxnSpPr>
              <a:stCxn id="34" idx="5"/>
              <a:endCxn id="48" idx="0"/>
            </xdr:cNvCxnSpPr>
          </xdr:nvCxnSpPr>
          <xdr:spPr>
            <a:xfrm>
              <a:off x="5271450" y="3878248"/>
              <a:ext cx="2807038" cy="1946288"/>
            </a:xfrm>
            <a:prstGeom prst="straightConnector1">
              <a:avLst/>
            </a:prstGeom>
            <a:ln w="12700"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41" name="TextBox 37"/>
            <xdr:cNvSpPr txBox="1"/>
          </xdr:nvSpPr>
          <xdr:spPr>
            <a:xfrm>
              <a:off x="2615293" y="4674665"/>
              <a:ext cx="708836" cy="307880"/>
            </a:xfrm>
            <a:prstGeom prst="rect">
              <a:avLst/>
            </a:prstGeom>
            <a:solidFill>
              <a:schemeClr val="bg1"/>
            </a:solidFill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1075334" rtl="0" eaLnBrk="1" latinLnBrk="0" hangingPunct="1">
                <a:defRPr sz="211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537667" algn="l" defTabSz="1075334" rtl="0" eaLnBrk="1" latinLnBrk="0" hangingPunct="1">
                <a:defRPr sz="211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1075334" algn="l" defTabSz="1075334" rtl="0" eaLnBrk="1" latinLnBrk="0" hangingPunct="1">
                <a:defRPr sz="211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613002" algn="l" defTabSz="1075334" rtl="0" eaLnBrk="1" latinLnBrk="0" hangingPunct="1">
                <a:defRPr sz="211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2150669" algn="l" defTabSz="1075334" rtl="0" eaLnBrk="1" latinLnBrk="0" hangingPunct="1">
                <a:defRPr sz="211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688336" algn="l" defTabSz="1075334" rtl="0" eaLnBrk="1" latinLnBrk="0" hangingPunct="1">
                <a:defRPr sz="211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3226003" algn="l" defTabSz="1075334" rtl="0" eaLnBrk="1" latinLnBrk="0" hangingPunct="1">
                <a:defRPr sz="211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763670" algn="l" defTabSz="1075334" rtl="0" eaLnBrk="1" latinLnBrk="0" hangingPunct="1">
                <a:defRPr sz="211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4301338" algn="l" defTabSz="1075334" rtl="0" eaLnBrk="1" latinLnBrk="0" hangingPunct="1">
                <a:defRPr sz="211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id-ID" sz="1100"/>
                <a:t>yes</a:t>
              </a:r>
              <a:endParaRPr lang="en-US" sz="1100"/>
            </a:p>
          </xdr:txBody>
        </xdr:sp>
        <xdr:sp macro="" textlink="">
          <xdr:nvSpPr>
            <xdr:cNvPr id="42" name="TextBox 38"/>
            <xdr:cNvSpPr txBox="1"/>
          </xdr:nvSpPr>
          <xdr:spPr>
            <a:xfrm>
              <a:off x="1760063" y="4674667"/>
              <a:ext cx="651742" cy="307880"/>
            </a:xfrm>
            <a:prstGeom prst="rect">
              <a:avLst/>
            </a:prstGeom>
            <a:solidFill>
              <a:schemeClr val="bg1"/>
            </a:solidFill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1075334" rtl="0" eaLnBrk="1" latinLnBrk="0" hangingPunct="1">
                <a:defRPr sz="211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537667" algn="l" defTabSz="1075334" rtl="0" eaLnBrk="1" latinLnBrk="0" hangingPunct="1">
                <a:defRPr sz="211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1075334" algn="l" defTabSz="1075334" rtl="0" eaLnBrk="1" latinLnBrk="0" hangingPunct="1">
                <a:defRPr sz="211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613002" algn="l" defTabSz="1075334" rtl="0" eaLnBrk="1" latinLnBrk="0" hangingPunct="1">
                <a:defRPr sz="211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2150669" algn="l" defTabSz="1075334" rtl="0" eaLnBrk="1" latinLnBrk="0" hangingPunct="1">
                <a:defRPr sz="211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688336" algn="l" defTabSz="1075334" rtl="0" eaLnBrk="1" latinLnBrk="0" hangingPunct="1">
                <a:defRPr sz="211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3226003" algn="l" defTabSz="1075334" rtl="0" eaLnBrk="1" latinLnBrk="0" hangingPunct="1">
                <a:defRPr sz="211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763670" algn="l" defTabSz="1075334" rtl="0" eaLnBrk="1" latinLnBrk="0" hangingPunct="1">
                <a:defRPr sz="211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4301338" algn="l" defTabSz="1075334" rtl="0" eaLnBrk="1" latinLnBrk="0" hangingPunct="1">
                <a:defRPr sz="211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id-ID" sz="1100"/>
                <a:t>no</a:t>
              </a:r>
              <a:endParaRPr lang="en-US" sz="1100"/>
            </a:p>
          </xdr:txBody>
        </xdr:sp>
        <xdr:sp macro="" textlink="">
          <xdr:nvSpPr>
            <xdr:cNvPr id="43" name="TextBox 44"/>
            <xdr:cNvSpPr txBox="1"/>
          </xdr:nvSpPr>
          <xdr:spPr>
            <a:xfrm>
              <a:off x="4921188" y="4567871"/>
              <a:ext cx="891091" cy="307880"/>
            </a:xfrm>
            <a:prstGeom prst="rect">
              <a:avLst/>
            </a:prstGeom>
            <a:solidFill>
              <a:schemeClr val="bg1"/>
            </a:solidFill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1075334" rtl="0" eaLnBrk="1" latinLnBrk="0" hangingPunct="1">
                <a:defRPr sz="211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537667" algn="l" defTabSz="1075334" rtl="0" eaLnBrk="1" latinLnBrk="0" hangingPunct="1">
                <a:defRPr sz="211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1075334" algn="l" defTabSz="1075334" rtl="0" eaLnBrk="1" latinLnBrk="0" hangingPunct="1">
                <a:defRPr sz="211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613002" algn="l" defTabSz="1075334" rtl="0" eaLnBrk="1" latinLnBrk="0" hangingPunct="1">
                <a:defRPr sz="211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2150669" algn="l" defTabSz="1075334" rtl="0" eaLnBrk="1" latinLnBrk="0" hangingPunct="1">
                <a:defRPr sz="211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688336" algn="l" defTabSz="1075334" rtl="0" eaLnBrk="1" latinLnBrk="0" hangingPunct="1">
                <a:defRPr sz="211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3226003" algn="l" defTabSz="1075334" rtl="0" eaLnBrk="1" latinLnBrk="0" hangingPunct="1">
                <a:defRPr sz="211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763670" algn="l" defTabSz="1075334" rtl="0" eaLnBrk="1" latinLnBrk="0" hangingPunct="1">
                <a:defRPr sz="211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4301338" algn="l" defTabSz="1075334" rtl="0" eaLnBrk="1" latinLnBrk="0" hangingPunct="1">
                <a:defRPr sz="211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id-ID" sz="1100"/>
                <a:t>excellent</a:t>
              </a:r>
              <a:endParaRPr lang="en-US" sz="1100"/>
            </a:p>
          </xdr:txBody>
        </xdr:sp>
        <xdr:sp macro="" textlink="">
          <xdr:nvSpPr>
            <xdr:cNvPr id="44" name="TextBox 45"/>
            <xdr:cNvSpPr txBox="1"/>
          </xdr:nvSpPr>
          <xdr:spPr>
            <a:xfrm>
              <a:off x="6311191" y="4567870"/>
              <a:ext cx="525418" cy="307880"/>
            </a:xfrm>
            <a:prstGeom prst="rect">
              <a:avLst/>
            </a:prstGeom>
            <a:solidFill>
              <a:schemeClr val="bg1"/>
            </a:solidFill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1075334" rtl="0" eaLnBrk="1" latinLnBrk="0" hangingPunct="1">
                <a:defRPr sz="211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537667" algn="l" defTabSz="1075334" rtl="0" eaLnBrk="1" latinLnBrk="0" hangingPunct="1">
                <a:defRPr sz="211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1075334" algn="l" defTabSz="1075334" rtl="0" eaLnBrk="1" latinLnBrk="0" hangingPunct="1">
                <a:defRPr sz="211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613002" algn="l" defTabSz="1075334" rtl="0" eaLnBrk="1" latinLnBrk="0" hangingPunct="1">
                <a:defRPr sz="211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2150669" algn="l" defTabSz="1075334" rtl="0" eaLnBrk="1" latinLnBrk="0" hangingPunct="1">
                <a:defRPr sz="211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688336" algn="l" defTabSz="1075334" rtl="0" eaLnBrk="1" latinLnBrk="0" hangingPunct="1">
                <a:defRPr sz="211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3226003" algn="l" defTabSz="1075334" rtl="0" eaLnBrk="1" latinLnBrk="0" hangingPunct="1">
                <a:defRPr sz="211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763670" algn="l" defTabSz="1075334" rtl="0" eaLnBrk="1" latinLnBrk="0" hangingPunct="1">
                <a:defRPr sz="211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4301338" algn="l" defTabSz="1075334" rtl="0" eaLnBrk="1" latinLnBrk="0" hangingPunct="1">
                <a:defRPr sz="211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id-ID" sz="1100"/>
                <a:t>fair</a:t>
              </a:r>
              <a:endParaRPr lang="en-US" sz="1100"/>
            </a:p>
          </xdr:txBody>
        </xdr:sp>
        <xdr:sp macro="" textlink="">
          <xdr:nvSpPr>
            <xdr:cNvPr id="45" name="Rectangle 44"/>
            <xdr:cNvSpPr/>
          </xdr:nvSpPr>
          <xdr:spPr>
            <a:xfrm>
              <a:off x="856713" y="5824536"/>
              <a:ext cx="1332000" cy="1148400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1075334" rtl="0" eaLnBrk="1" latinLnBrk="0" hangingPunct="1">
                <a:defRPr sz="2117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537667" algn="l" defTabSz="1075334" rtl="0" eaLnBrk="1" latinLnBrk="0" hangingPunct="1">
                <a:defRPr sz="2117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1075334" algn="l" defTabSz="1075334" rtl="0" eaLnBrk="1" latinLnBrk="0" hangingPunct="1">
                <a:defRPr sz="2117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613002" algn="l" defTabSz="1075334" rtl="0" eaLnBrk="1" latinLnBrk="0" hangingPunct="1">
                <a:defRPr sz="2117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2150669" algn="l" defTabSz="1075334" rtl="0" eaLnBrk="1" latinLnBrk="0" hangingPunct="1">
                <a:defRPr sz="2117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688336" algn="l" defTabSz="1075334" rtl="0" eaLnBrk="1" latinLnBrk="0" hangingPunct="1">
                <a:defRPr sz="2117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3226003" algn="l" defTabSz="1075334" rtl="0" eaLnBrk="1" latinLnBrk="0" hangingPunct="1">
                <a:defRPr sz="2117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763670" algn="l" defTabSz="1075334" rtl="0" eaLnBrk="1" latinLnBrk="0" hangingPunct="1">
                <a:defRPr sz="2117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4301338" algn="l" defTabSz="1075334" rtl="0" eaLnBrk="1" latinLnBrk="0" hangingPunct="1">
                <a:defRPr sz="2117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id-ID" sz="2000"/>
                <a:t>NO</a:t>
              </a:r>
              <a:endParaRPr lang="en-US" sz="2000"/>
            </a:p>
          </xdr:txBody>
        </xdr:sp>
        <xdr:sp macro="" textlink="">
          <xdr:nvSpPr>
            <xdr:cNvPr id="46" name="Rectangle 45"/>
            <xdr:cNvSpPr/>
          </xdr:nvSpPr>
          <xdr:spPr>
            <a:xfrm>
              <a:off x="3041971" y="5824536"/>
              <a:ext cx="1332000" cy="1148400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1075334" rtl="0" eaLnBrk="1" latinLnBrk="0" hangingPunct="1">
                <a:defRPr sz="2117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537667" algn="l" defTabSz="1075334" rtl="0" eaLnBrk="1" latinLnBrk="0" hangingPunct="1">
                <a:defRPr sz="2117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1075334" algn="l" defTabSz="1075334" rtl="0" eaLnBrk="1" latinLnBrk="0" hangingPunct="1">
                <a:defRPr sz="2117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613002" algn="l" defTabSz="1075334" rtl="0" eaLnBrk="1" latinLnBrk="0" hangingPunct="1">
                <a:defRPr sz="2117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2150669" algn="l" defTabSz="1075334" rtl="0" eaLnBrk="1" latinLnBrk="0" hangingPunct="1">
                <a:defRPr sz="2117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688336" algn="l" defTabSz="1075334" rtl="0" eaLnBrk="1" latinLnBrk="0" hangingPunct="1">
                <a:defRPr sz="2117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3226003" algn="l" defTabSz="1075334" rtl="0" eaLnBrk="1" latinLnBrk="0" hangingPunct="1">
                <a:defRPr sz="2117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763670" algn="l" defTabSz="1075334" rtl="0" eaLnBrk="1" latinLnBrk="0" hangingPunct="1">
                <a:defRPr sz="2117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4301338" algn="l" defTabSz="1075334" rtl="0" eaLnBrk="1" latinLnBrk="0" hangingPunct="1">
                <a:defRPr sz="2117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id-ID" sz="2000"/>
                <a:t>YES</a:t>
              </a:r>
              <a:endParaRPr lang="en-US" sz="2000"/>
            </a:p>
          </xdr:txBody>
        </xdr:sp>
        <xdr:sp macro="" textlink="">
          <xdr:nvSpPr>
            <xdr:cNvPr id="47" name="Rectangle 46"/>
            <xdr:cNvSpPr/>
          </xdr:nvSpPr>
          <xdr:spPr>
            <a:xfrm>
              <a:off x="5227229" y="5824536"/>
              <a:ext cx="1332000" cy="1148400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1075334" rtl="0" eaLnBrk="1" latinLnBrk="0" hangingPunct="1">
                <a:defRPr sz="2117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537667" algn="l" defTabSz="1075334" rtl="0" eaLnBrk="1" latinLnBrk="0" hangingPunct="1">
                <a:defRPr sz="2117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1075334" algn="l" defTabSz="1075334" rtl="0" eaLnBrk="1" latinLnBrk="0" hangingPunct="1">
                <a:defRPr sz="2117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613002" algn="l" defTabSz="1075334" rtl="0" eaLnBrk="1" latinLnBrk="0" hangingPunct="1">
                <a:defRPr sz="2117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2150669" algn="l" defTabSz="1075334" rtl="0" eaLnBrk="1" latinLnBrk="0" hangingPunct="1">
                <a:defRPr sz="2117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688336" algn="l" defTabSz="1075334" rtl="0" eaLnBrk="1" latinLnBrk="0" hangingPunct="1">
                <a:defRPr sz="2117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3226003" algn="l" defTabSz="1075334" rtl="0" eaLnBrk="1" latinLnBrk="0" hangingPunct="1">
                <a:defRPr sz="2117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763670" algn="l" defTabSz="1075334" rtl="0" eaLnBrk="1" latinLnBrk="0" hangingPunct="1">
                <a:defRPr sz="2117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4301338" algn="l" defTabSz="1075334" rtl="0" eaLnBrk="1" latinLnBrk="0" hangingPunct="1">
                <a:defRPr sz="2117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id-ID" sz="2000"/>
                <a:t>NO</a:t>
              </a:r>
              <a:endParaRPr lang="en-US" sz="2000"/>
            </a:p>
          </xdr:txBody>
        </xdr:sp>
        <xdr:sp macro="" textlink="">
          <xdr:nvSpPr>
            <xdr:cNvPr id="48" name="Rectangle 47"/>
            <xdr:cNvSpPr/>
          </xdr:nvSpPr>
          <xdr:spPr>
            <a:xfrm>
              <a:off x="7412488" y="5824536"/>
              <a:ext cx="1332000" cy="1148400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1075334" rtl="0" eaLnBrk="1" latinLnBrk="0" hangingPunct="1">
                <a:defRPr sz="2117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537667" algn="l" defTabSz="1075334" rtl="0" eaLnBrk="1" latinLnBrk="0" hangingPunct="1">
                <a:defRPr sz="2117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1075334" algn="l" defTabSz="1075334" rtl="0" eaLnBrk="1" latinLnBrk="0" hangingPunct="1">
                <a:defRPr sz="2117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613002" algn="l" defTabSz="1075334" rtl="0" eaLnBrk="1" latinLnBrk="0" hangingPunct="1">
                <a:defRPr sz="2117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2150669" algn="l" defTabSz="1075334" rtl="0" eaLnBrk="1" latinLnBrk="0" hangingPunct="1">
                <a:defRPr sz="2117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688336" algn="l" defTabSz="1075334" rtl="0" eaLnBrk="1" latinLnBrk="0" hangingPunct="1">
                <a:defRPr sz="2117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3226003" algn="l" defTabSz="1075334" rtl="0" eaLnBrk="1" latinLnBrk="0" hangingPunct="1">
                <a:defRPr sz="2117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763670" algn="l" defTabSz="1075334" rtl="0" eaLnBrk="1" latinLnBrk="0" hangingPunct="1">
                <a:defRPr sz="2117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4301338" algn="l" defTabSz="1075334" rtl="0" eaLnBrk="1" latinLnBrk="0" hangingPunct="1">
                <a:defRPr sz="2117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id-ID" sz="2000"/>
                <a:t>YES</a:t>
              </a:r>
              <a:endParaRPr lang="en-US" sz="2000"/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R63"/>
  <sheetViews>
    <sheetView showGridLines="0" tabSelected="1" topLeftCell="A4" zoomScale="85" zoomScaleNormal="85" workbookViewId="0">
      <selection activeCell="H57" sqref="H57"/>
    </sheetView>
  </sheetViews>
  <sheetFormatPr defaultRowHeight="15" x14ac:dyDescent="0.25"/>
  <cols>
    <col min="2" max="2" width="5" customWidth="1"/>
    <col min="3" max="3" width="6.140625" customWidth="1"/>
    <col min="6" max="6" width="12" customWidth="1"/>
    <col min="7" max="7" width="16" customWidth="1"/>
    <col min="8" max="8" width="16.5703125" customWidth="1"/>
    <col min="9" max="9" width="5" customWidth="1"/>
    <col min="10" max="10" width="9.140625" customWidth="1"/>
    <col min="11" max="11" width="17.42578125" customWidth="1"/>
    <col min="12" max="12" width="14.42578125" customWidth="1"/>
    <col min="13" max="13" width="16.5703125" customWidth="1"/>
    <col min="16" max="16" width="16.140625" customWidth="1"/>
    <col min="17" max="17" width="10.28515625" customWidth="1"/>
    <col min="18" max="18" width="5.28515625" customWidth="1"/>
  </cols>
  <sheetData>
    <row r="1" spans="2:18" ht="15.75" thickBot="1" x14ac:dyDescent="0.3"/>
    <row r="2" spans="2:18" x14ac:dyDescent="0.25">
      <c r="B2" s="23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5"/>
    </row>
    <row r="3" spans="2:18" s="14" customFormat="1" ht="15" customHeight="1" x14ac:dyDescent="0.25">
      <c r="B3" s="26"/>
      <c r="C3" s="13" t="s">
        <v>13</v>
      </c>
      <c r="D3" s="13" t="s">
        <v>24</v>
      </c>
      <c r="E3" s="13" t="s">
        <v>0</v>
      </c>
      <c r="F3" s="13" t="s">
        <v>1</v>
      </c>
      <c r="G3" s="13" t="s">
        <v>2</v>
      </c>
      <c r="H3" s="13" t="s">
        <v>3</v>
      </c>
      <c r="I3" s="27"/>
      <c r="J3" s="5" t="s">
        <v>14</v>
      </c>
      <c r="K3" s="42" t="s">
        <v>15</v>
      </c>
      <c r="L3" s="42"/>
      <c r="M3" s="5" t="s">
        <v>16</v>
      </c>
      <c r="N3" s="5" t="s">
        <v>26</v>
      </c>
      <c r="O3" s="5" t="s">
        <v>27</v>
      </c>
      <c r="P3" s="5" t="s">
        <v>17</v>
      </c>
      <c r="Q3" s="5" t="s">
        <v>18</v>
      </c>
      <c r="R3" s="28"/>
    </row>
    <row r="4" spans="2:18" ht="15" customHeight="1" x14ac:dyDescent="0.25">
      <c r="B4" s="29"/>
      <c r="C4" s="1">
        <f>IFERROR(C3+1,1)</f>
        <v>1</v>
      </c>
      <c r="D4" s="1" t="s">
        <v>4</v>
      </c>
      <c r="E4" s="1" t="s">
        <v>6</v>
      </c>
      <c r="F4" s="1" t="s">
        <v>9</v>
      </c>
      <c r="G4" s="1" t="s">
        <v>11</v>
      </c>
      <c r="H4" s="1" t="s">
        <v>9</v>
      </c>
      <c r="I4" s="30"/>
      <c r="J4" s="15">
        <v>1</v>
      </c>
      <c r="K4" s="7" t="s">
        <v>19</v>
      </c>
      <c r="L4" s="8"/>
      <c r="M4" s="6">
        <f>COUNT(C4:C17)</f>
        <v>14</v>
      </c>
      <c r="N4" s="6">
        <f>COUNTIF(H4:H17,"=yes")</f>
        <v>9</v>
      </c>
      <c r="O4" s="6">
        <f>COUNTIF(H4:H17,"=no")</f>
        <v>5</v>
      </c>
      <c r="P4" s="6">
        <f t="shared" ref="P4:P18" si="0">(-(N4/M4)*IFERROR(LOG(O4/M4,2),0)) + (-(O4/M4)*IFERROR(LOG(O4/M4,2), 0))</f>
        <v>1.4854268271702415</v>
      </c>
      <c r="Q4" s="6"/>
      <c r="R4" s="31"/>
    </row>
    <row r="5" spans="2:18" ht="15" customHeight="1" x14ac:dyDescent="0.25">
      <c r="B5" s="29"/>
      <c r="C5" s="1">
        <f t="shared" ref="C5:C17" si="1">IFERROR(C4+1,1)</f>
        <v>2</v>
      </c>
      <c r="D5" s="1" t="s">
        <v>4</v>
      </c>
      <c r="E5" s="1" t="s">
        <v>6</v>
      </c>
      <c r="F5" s="1" t="s">
        <v>9</v>
      </c>
      <c r="G5" s="1" t="s">
        <v>12</v>
      </c>
      <c r="H5" s="1" t="s">
        <v>9</v>
      </c>
      <c r="I5" s="30"/>
      <c r="J5" s="17"/>
      <c r="K5" s="18" t="s">
        <v>20</v>
      </c>
      <c r="L5" s="19"/>
      <c r="M5" s="19"/>
      <c r="N5" s="20"/>
      <c r="O5" s="20"/>
      <c r="P5" s="20"/>
      <c r="Q5" s="21">
        <f>P4 - (((M6/M4)*P6)+ ((M7/M4)*P7) + ((M8/M4)*P8))</f>
        <v>0.75010765250825284</v>
      </c>
      <c r="R5" s="31"/>
    </row>
    <row r="6" spans="2:18" ht="15" customHeight="1" x14ac:dyDescent="0.25">
      <c r="B6" s="29"/>
      <c r="C6" s="1">
        <f t="shared" si="1"/>
        <v>3</v>
      </c>
      <c r="D6" s="1" t="s">
        <v>25</v>
      </c>
      <c r="E6" s="1" t="s">
        <v>6</v>
      </c>
      <c r="F6" s="1" t="s">
        <v>9</v>
      </c>
      <c r="G6" s="1" t="s">
        <v>11</v>
      </c>
      <c r="H6" s="1" t="s">
        <v>10</v>
      </c>
      <c r="I6" s="30"/>
      <c r="J6" s="16"/>
      <c r="K6" s="9"/>
      <c r="L6" s="3" t="s">
        <v>4</v>
      </c>
      <c r="M6" s="12">
        <f>COUNTIF($D$4:$D$17,"="&amp;L6)</f>
        <v>5</v>
      </c>
      <c r="N6" s="6">
        <f>COUNTIFS($H$4:$H$17,"=yes",$D$4:$D$17,"="&amp;L6)</f>
        <v>2</v>
      </c>
      <c r="O6" s="6">
        <f>COUNTIFS($H$4:$H$17,"=no",$D$4:$D$17,"="&amp;L6)</f>
        <v>3</v>
      </c>
      <c r="P6" s="6">
        <f t="shared" si="0"/>
        <v>0.73696559416620622</v>
      </c>
      <c r="Q6" s="10"/>
      <c r="R6" s="31"/>
    </row>
    <row r="7" spans="2:18" ht="15" customHeight="1" x14ac:dyDescent="0.25">
      <c r="B7" s="29"/>
      <c r="C7" s="1">
        <f t="shared" si="1"/>
        <v>4</v>
      </c>
      <c r="D7" s="1" t="s">
        <v>5</v>
      </c>
      <c r="E7" s="1" t="s">
        <v>7</v>
      </c>
      <c r="F7" s="1" t="s">
        <v>9</v>
      </c>
      <c r="G7" s="1" t="s">
        <v>11</v>
      </c>
      <c r="H7" s="1" t="s">
        <v>10</v>
      </c>
      <c r="I7" s="30"/>
      <c r="J7" s="16"/>
      <c r="K7" s="9"/>
      <c r="L7" s="4" t="s">
        <v>5</v>
      </c>
      <c r="M7" s="6">
        <f>COUNTIF($D$4:$D$17,"="&amp;L7)</f>
        <v>5</v>
      </c>
      <c r="N7" s="6">
        <f>COUNTIFS($H$4:$H$17,"=yes",$D$4:$D$17,"="&amp;L7)</f>
        <v>3</v>
      </c>
      <c r="O7" s="6">
        <f>COUNTIFS($H$4:$H$17,"=no",$D$4:$D$17,"="&amp;L7)</f>
        <v>2</v>
      </c>
      <c r="P7" s="6">
        <f t="shared" si="0"/>
        <v>1.3219280948873622</v>
      </c>
      <c r="Q7" s="10"/>
      <c r="R7" s="31"/>
    </row>
    <row r="8" spans="2:18" ht="15" customHeight="1" x14ac:dyDescent="0.25">
      <c r="B8" s="29"/>
      <c r="C8" s="1">
        <f t="shared" si="1"/>
        <v>5</v>
      </c>
      <c r="D8" s="1" t="s">
        <v>5</v>
      </c>
      <c r="E8" s="1" t="s">
        <v>8</v>
      </c>
      <c r="F8" s="1" t="s">
        <v>10</v>
      </c>
      <c r="G8" s="1" t="s">
        <v>11</v>
      </c>
      <c r="H8" s="1" t="s">
        <v>10</v>
      </c>
      <c r="I8" s="30"/>
      <c r="J8" s="16"/>
      <c r="K8" s="9"/>
      <c r="L8" s="1" t="s">
        <v>25</v>
      </c>
      <c r="M8" s="6">
        <f>COUNTIF($D$4:$D$17,"="&amp;L8)</f>
        <v>4</v>
      </c>
      <c r="N8" s="6">
        <f>COUNTIFS($H$4:$H$17,"=yes",$D$4:$D$17,"="&amp;L8)</f>
        <v>4</v>
      </c>
      <c r="O8" s="6">
        <f>COUNTIFS($H$4:$H$17,"=no",$D$4:$D$17,"="&amp;L8)</f>
        <v>0</v>
      </c>
      <c r="P8" s="6">
        <f t="shared" si="0"/>
        <v>0</v>
      </c>
      <c r="Q8" s="10"/>
      <c r="R8" s="31"/>
    </row>
    <row r="9" spans="2:18" ht="15" customHeight="1" x14ac:dyDescent="0.25">
      <c r="B9" s="29"/>
      <c r="C9" s="1">
        <f t="shared" si="1"/>
        <v>6</v>
      </c>
      <c r="D9" s="1" t="s">
        <v>5</v>
      </c>
      <c r="E9" s="1" t="s">
        <v>8</v>
      </c>
      <c r="F9" s="1" t="s">
        <v>10</v>
      </c>
      <c r="G9" s="1" t="s">
        <v>12</v>
      </c>
      <c r="H9" s="1" t="s">
        <v>9</v>
      </c>
      <c r="I9" s="30"/>
      <c r="J9" s="16"/>
      <c r="K9" s="9" t="s">
        <v>21</v>
      </c>
      <c r="L9" s="8"/>
      <c r="M9" s="6"/>
      <c r="N9" s="6"/>
      <c r="O9" s="6"/>
      <c r="P9" s="6"/>
      <c r="Q9" s="10">
        <f>P4 - (((M10/M4)*P10)+ ((M11/M4)*P11) + ((M12/M4)*P12))</f>
        <v>-5.0985673138825405E-2</v>
      </c>
      <c r="R9" s="31"/>
    </row>
    <row r="10" spans="2:18" ht="15" customHeight="1" x14ac:dyDescent="0.25">
      <c r="B10" s="29"/>
      <c r="C10" s="1">
        <f t="shared" si="1"/>
        <v>7</v>
      </c>
      <c r="D10" s="1" t="s">
        <v>25</v>
      </c>
      <c r="E10" s="1" t="s">
        <v>8</v>
      </c>
      <c r="F10" s="1" t="s">
        <v>10</v>
      </c>
      <c r="G10" s="1" t="s">
        <v>12</v>
      </c>
      <c r="H10" s="1" t="s">
        <v>10</v>
      </c>
      <c r="I10" s="30"/>
      <c r="J10" s="16"/>
      <c r="K10" s="9"/>
      <c r="L10" s="2" t="s">
        <v>6</v>
      </c>
      <c r="M10" s="6">
        <f>COUNTIF($E$4:$E$17,"="&amp;L10)</f>
        <v>4</v>
      </c>
      <c r="N10" s="6">
        <f>COUNTIFS($H$4:$H$17,"=yes",$E$4:$E$17,"="&amp;L10)</f>
        <v>2</v>
      </c>
      <c r="O10" s="6">
        <f>COUNTIFS($H$4:$H$17,"=no",$E$4:$E$17,"="&amp;L10)</f>
        <v>2</v>
      </c>
      <c r="P10" s="6">
        <f t="shared" si="0"/>
        <v>1</v>
      </c>
      <c r="Q10" s="10"/>
      <c r="R10" s="31"/>
    </row>
    <row r="11" spans="2:18" ht="15" customHeight="1" x14ac:dyDescent="0.25">
      <c r="B11" s="29"/>
      <c r="C11" s="1">
        <f t="shared" si="1"/>
        <v>8</v>
      </c>
      <c r="D11" s="1" t="s">
        <v>4</v>
      </c>
      <c r="E11" s="1" t="s">
        <v>7</v>
      </c>
      <c r="F11" s="1" t="s">
        <v>9</v>
      </c>
      <c r="G11" s="1" t="s">
        <v>11</v>
      </c>
      <c r="H11" s="1" t="s">
        <v>9</v>
      </c>
      <c r="I11" s="30"/>
      <c r="J11" s="16"/>
      <c r="K11" s="9"/>
      <c r="L11" s="11" t="s">
        <v>7</v>
      </c>
      <c r="M11" s="6">
        <f>COUNTIF($E$4:$E$17,"="&amp;L11)</f>
        <v>6</v>
      </c>
      <c r="N11" s="6">
        <f>COUNTIFS($H$4:$H$17,"=yes",$E$4:$E$17,"="&amp;L11)</f>
        <v>4</v>
      </c>
      <c r="O11" s="6">
        <f>COUNTIFS($H$4:$H$17,"=no",$E$4:$E$17,"="&amp;L11)</f>
        <v>2</v>
      </c>
      <c r="P11" s="6">
        <f t="shared" si="0"/>
        <v>1.5849625007211561</v>
      </c>
      <c r="Q11" s="10"/>
      <c r="R11" s="31"/>
    </row>
    <row r="12" spans="2:18" ht="15" customHeight="1" x14ac:dyDescent="0.25">
      <c r="B12" s="29"/>
      <c r="C12" s="1">
        <f t="shared" si="1"/>
        <v>9</v>
      </c>
      <c r="D12" s="1" t="s">
        <v>4</v>
      </c>
      <c r="E12" s="1" t="s">
        <v>8</v>
      </c>
      <c r="F12" s="1" t="s">
        <v>10</v>
      </c>
      <c r="G12" s="1" t="s">
        <v>11</v>
      </c>
      <c r="H12" s="1" t="s">
        <v>10</v>
      </c>
      <c r="I12" s="30"/>
      <c r="J12" s="16"/>
      <c r="K12" s="9"/>
      <c r="L12" s="11" t="s">
        <v>8</v>
      </c>
      <c r="M12" s="6">
        <f>COUNTIF($E$4:$E$17,"="&amp;L12)</f>
        <v>4</v>
      </c>
      <c r="N12" s="6">
        <f>COUNTIFS($H$4:$H$17,"=yes",$E$4:$E$17,"="&amp;L12)</f>
        <v>3</v>
      </c>
      <c r="O12" s="6">
        <f>COUNTIFS($H$4:$H$17,"=no",$E$4:$E$17,"="&amp;L12)</f>
        <v>1</v>
      </c>
      <c r="P12" s="6">
        <f t="shared" si="0"/>
        <v>2</v>
      </c>
      <c r="Q12" s="10"/>
      <c r="R12" s="31"/>
    </row>
    <row r="13" spans="2:18" ht="15" customHeight="1" x14ac:dyDescent="0.25">
      <c r="B13" s="29"/>
      <c r="C13" s="1">
        <f t="shared" si="1"/>
        <v>10</v>
      </c>
      <c r="D13" s="1" t="s">
        <v>5</v>
      </c>
      <c r="E13" s="1" t="s">
        <v>7</v>
      </c>
      <c r="F13" s="1" t="s">
        <v>10</v>
      </c>
      <c r="G13" s="1" t="s">
        <v>11</v>
      </c>
      <c r="H13" s="1" t="s">
        <v>10</v>
      </c>
      <c r="I13" s="30"/>
      <c r="J13" s="16"/>
      <c r="K13" s="9" t="s">
        <v>22</v>
      </c>
      <c r="L13" s="8"/>
      <c r="M13" s="6"/>
      <c r="N13" s="6"/>
      <c r="O13" s="6"/>
      <c r="P13" s="6"/>
      <c r="Q13" s="10">
        <f>P4-(((M14/M4)*P14) + ((M15/M4)*P15))</f>
        <v>-0.32192809488736285</v>
      </c>
      <c r="R13" s="31"/>
    </row>
    <row r="14" spans="2:18" ht="15" customHeight="1" x14ac:dyDescent="0.25">
      <c r="B14" s="29"/>
      <c r="C14" s="1">
        <f t="shared" si="1"/>
        <v>11</v>
      </c>
      <c r="D14" s="1" t="s">
        <v>4</v>
      </c>
      <c r="E14" s="1" t="s">
        <v>7</v>
      </c>
      <c r="F14" s="1" t="s">
        <v>10</v>
      </c>
      <c r="G14" s="1" t="s">
        <v>12</v>
      </c>
      <c r="H14" s="1" t="s">
        <v>10</v>
      </c>
      <c r="I14" s="30"/>
      <c r="J14" s="16"/>
      <c r="K14" s="9"/>
      <c r="L14" s="11" t="s">
        <v>9</v>
      </c>
      <c r="M14" s="6">
        <f>COUNTIF($F$4:$F$17,"="&amp;L14)</f>
        <v>7</v>
      </c>
      <c r="N14" s="6">
        <f>COUNTIFS($H$4:$H$17,"=yes",$F$4:$F$17,"="&amp;L14)</f>
        <v>3</v>
      </c>
      <c r="O14" s="6">
        <f>COUNTIFS($H$4:$H$17,"=no",$F$4:$F$17,"="&amp;L14)</f>
        <v>4</v>
      </c>
      <c r="P14" s="6">
        <f t="shared" si="0"/>
        <v>0.80735492205760417</v>
      </c>
      <c r="Q14" s="10"/>
      <c r="R14" s="31"/>
    </row>
    <row r="15" spans="2:18" ht="15" customHeight="1" x14ac:dyDescent="0.25">
      <c r="B15" s="29"/>
      <c r="C15" s="1">
        <f t="shared" si="1"/>
        <v>12</v>
      </c>
      <c r="D15" s="1" t="s">
        <v>25</v>
      </c>
      <c r="E15" s="1" t="s">
        <v>7</v>
      </c>
      <c r="F15" s="1" t="s">
        <v>9</v>
      </c>
      <c r="G15" s="1" t="s">
        <v>12</v>
      </c>
      <c r="H15" s="1" t="s">
        <v>10</v>
      </c>
      <c r="I15" s="30"/>
      <c r="J15" s="16"/>
      <c r="K15" s="9"/>
      <c r="L15" s="11" t="s">
        <v>10</v>
      </c>
      <c r="M15" s="6">
        <f>COUNTIF($F$4:$F$17,"="&amp;L15)</f>
        <v>7</v>
      </c>
      <c r="N15" s="6">
        <f>COUNTIFS($H$4:$H$17,"=yes",$F$4:$F$17,"="&amp;L15)</f>
        <v>6</v>
      </c>
      <c r="O15" s="6">
        <f>COUNTIFS($H$4:$H$17,"=no",$F$4:$F$17,"="&amp;L15)</f>
        <v>1</v>
      </c>
      <c r="P15" s="6">
        <f t="shared" si="0"/>
        <v>2.8073549220576046</v>
      </c>
      <c r="Q15" s="10"/>
      <c r="R15" s="31"/>
    </row>
    <row r="16" spans="2:18" ht="15" customHeight="1" x14ac:dyDescent="0.25">
      <c r="B16" s="29"/>
      <c r="C16" s="1">
        <f t="shared" si="1"/>
        <v>13</v>
      </c>
      <c r="D16" s="1" t="s">
        <v>25</v>
      </c>
      <c r="E16" s="1" t="s">
        <v>6</v>
      </c>
      <c r="F16" s="1" t="s">
        <v>10</v>
      </c>
      <c r="G16" s="1" t="s">
        <v>11</v>
      </c>
      <c r="H16" s="1" t="s">
        <v>10</v>
      </c>
      <c r="I16" s="30"/>
      <c r="J16" s="16"/>
      <c r="K16" s="9" t="s">
        <v>23</v>
      </c>
      <c r="L16" s="8"/>
      <c r="M16" s="6"/>
      <c r="N16" s="6"/>
      <c r="O16" s="6"/>
      <c r="P16" s="6"/>
      <c r="Q16" s="10">
        <f>P4-(((M17/M4)*P17) + ((M18/M4)*P18))</f>
        <v>-8.6001744258329849E-2</v>
      </c>
      <c r="R16" s="31"/>
    </row>
    <row r="17" spans="2:18" ht="15" customHeight="1" x14ac:dyDescent="0.25">
      <c r="B17" s="29"/>
      <c r="C17" s="1">
        <f t="shared" si="1"/>
        <v>14</v>
      </c>
      <c r="D17" s="1" t="s">
        <v>5</v>
      </c>
      <c r="E17" s="1" t="s">
        <v>7</v>
      </c>
      <c r="F17" s="1" t="s">
        <v>9</v>
      </c>
      <c r="G17" s="1" t="s">
        <v>12</v>
      </c>
      <c r="H17" s="1" t="s">
        <v>9</v>
      </c>
      <c r="I17" s="30"/>
      <c r="J17" s="16"/>
      <c r="K17" s="9"/>
      <c r="L17" s="1" t="s">
        <v>12</v>
      </c>
      <c r="M17" s="6">
        <f>COUNTIF($G$4:$G$17,"="&amp;L17)</f>
        <v>6</v>
      </c>
      <c r="N17" s="6">
        <f>COUNTIFS($H$4:$H$17,"=yes",$G$4:$G$17,"="&amp;L17)</f>
        <v>3</v>
      </c>
      <c r="O17" s="6">
        <f>COUNTIFS($H$4:$H$17,"=no",$G$4:$G$17,"="&amp;L17)</f>
        <v>3</v>
      </c>
      <c r="P17" s="6">
        <f t="shared" si="0"/>
        <v>1</v>
      </c>
      <c r="Q17" s="10"/>
      <c r="R17" s="31"/>
    </row>
    <row r="18" spans="2:18" ht="15" customHeight="1" x14ac:dyDescent="0.25">
      <c r="B18" s="29"/>
      <c r="C18" s="30"/>
      <c r="D18" s="30"/>
      <c r="E18" s="30"/>
      <c r="F18" s="30"/>
      <c r="G18" s="30"/>
      <c r="H18" s="30"/>
      <c r="I18" s="30"/>
      <c r="J18" s="16"/>
      <c r="K18" s="11"/>
      <c r="L18" s="1" t="s">
        <v>11</v>
      </c>
      <c r="M18" s="6">
        <f>COUNTIF($G$4:$G$17,"="&amp;L18)</f>
        <v>8</v>
      </c>
      <c r="N18" s="6">
        <f>COUNTIFS($H$4:$H$17,"=yes",$G$4:$G$17,"="&amp;L18)</f>
        <v>6</v>
      </c>
      <c r="O18" s="6">
        <f>COUNTIFS($H$4:$H$17,"=no",$G$4:$G$17,"="&amp;L18)</f>
        <v>2</v>
      </c>
      <c r="P18" s="6">
        <f t="shared" si="0"/>
        <v>2</v>
      </c>
      <c r="Q18" s="10"/>
      <c r="R18" s="31"/>
    </row>
    <row r="19" spans="2:18" ht="15.75" thickBot="1" x14ac:dyDescent="0.3">
      <c r="B19" s="32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4"/>
    </row>
    <row r="21" spans="2:18" ht="15.75" thickBot="1" x14ac:dyDescent="0.3"/>
    <row r="22" spans="2:18" ht="15" customHeight="1" x14ac:dyDescent="0.25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5"/>
    </row>
    <row r="23" spans="2:18" ht="15" customHeight="1" x14ac:dyDescent="0.25">
      <c r="B23" s="29"/>
      <c r="C23" s="13" t="s">
        <v>13</v>
      </c>
      <c r="D23" s="13" t="s">
        <v>24</v>
      </c>
      <c r="E23" s="13" t="s">
        <v>0</v>
      </c>
      <c r="F23" s="13" t="s">
        <v>1</v>
      </c>
      <c r="G23" s="13" t="s">
        <v>2</v>
      </c>
      <c r="H23" s="13" t="s">
        <v>3</v>
      </c>
      <c r="I23" s="30"/>
      <c r="J23" s="5" t="s">
        <v>14</v>
      </c>
      <c r="K23" s="43" t="s">
        <v>15</v>
      </c>
      <c r="L23" s="44"/>
      <c r="M23" s="5" t="s">
        <v>16</v>
      </c>
      <c r="N23" s="5" t="s">
        <v>26</v>
      </c>
      <c r="O23" s="5" t="s">
        <v>27</v>
      </c>
      <c r="P23" s="5" t="s">
        <v>17</v>
      </c>
      <c r="Q23" s="5" t="s">
        <v>18</v>
      </c>
      <c r="R23" s="31"/>
    </row>
    <row r="24" spans="2:18" ht="15" customHeight="1" x14ac:dyDescent="0.25">
      <c r="B24" s="29"/>
      <c r="C24" s="1">
        <f>IFERROR(C23+1,1)</f>
        <v>1</v>
      </c>
      <c r="D24" s="1" t="s">
        <v>4</v>
      </c>
      <c r="E24" s="1" t="s">
        <v>6</v>
      </c>
      <c r="F24" s="1" t="s">
        <v>9</v>
      </c>
      <c r="G24" s="1" t="s">
        <v>11</v>
      </c>
      <c r="H24" s="1" t="s">
        <v>9</v>
      </c>
      <c r="I24" s="30"/>
      <c r="J24" s="22" t="str">
        <f>"1.1"</f>
        <v>1.1</v>
      </c>
      <c r="K24" s="7" t="s">
        <v>20</v>
      </c>
      <c r="L24" s="8"/>
      <c r="M24" s="6">
        <f>COUNT(C24:C28)</f>
        <v>5</v>
      </c>
      <c r="N24" s="6">
        <f>COUNTIF(H24:H28,"=yes")</f>
        <v>2</v>
      </c>
      <c r="O24" s="6">
        <f>COUNTIF(H24:H28,"=no")</f>
        <v>3</v>
      </c>
      <c r="P24" s="6">
        <f>(-(N24/M24)*IFERROR(LOG(O24/M24,2),0)) + (-(O24/M24)*IFERROR(LOG(O24/M24,2), 0))</f>
        <v>0.73696559416620622</v>
      </c>
      <c r="Q24" s="6"/>
      <c r="R24" s="31"/>
    </row>
    <row r="25" spans="2:18" ht="15" customHeight="1" x14ac:dyDescent="0.25">
      <c r="B25" s="29"/>
      <c r="C25" s="1">
        <f t="shared" ref="C25:C28" si="2">IFERROR(C24+1,1)</f>
        <v>2</v>
      </c>
      <c r="D25" s="1" t="s">
        <v>4</v>
      </c>
      <c r="E25" s="1" t="s">
        <v>6</v>
      </c>
      <c r="F25" s="1" t="s">
        <v>9</v>
      </c>
      <c r="G25" s="1" t="s">
        <v>12</v>
      </c>
      <c r="H25" s="1" t="s">
        <v>9</v>
      </c>
      <c r="I25" s="30"/>
      <c r="J25" s="22"/>
      <c r="K25" s="9" t="s">
        <v>21</v>
      </c>
      <c r="L25" s="8"/>
      <c r="M25" s="6"/>
      <c r="N25" s="6"/>
      <c r="O25" s="6"/>
      <c r="P25" s="6"/>
      <c r="Q25" s="10">
        <f>$P$24 - (((M26/$M$24)*P26)+ ((M27/$M$24)*P27) + ((M28/$M$24)*P28))</f>
        <v>0.33696559416620619</v>
      </c>
      <c r="R25" s="31"/>
    </row>
    <row r="26" spans="2:18" ht="15" customHeight="1" x14ac:dyDescent="0.25">
      <c r="B26" s="29"/>
      <c r="C26" s="1">
        <f t="shared" si="2"/>
        <v>3</v>
      </c>
      <c r="D26" s="1" t="s">
        <v>4</v>
      </c>
      <c r="E26" s="1" t="s">
        <v>7</v>
      </c>
      <c r="F26" s="1" t="s">
        <v>9</v>
      </c>
      <c r="G26" s="1" t="s">
        <v>11</v>
      </c>
      <c r="H26" s="1" t="s">
        <v>9</v>
      </c>
      <c r="I26" s="30"/>
      <c r="J26" s="22"/>
      <c r="K26" s="9"/>
      <c r="L26" s="2" t="s">
        <v>6</v>
      </c>
      <c r="M26" s="6">
        <f>COUNTIF($E$24:$E$28,"="&amp;L26)</f>
        <v>2</v>
      </c>
      <c r="N26" s="6">
        <f>COUNTIFS($H$24:$H$28,"=yes",$E$24:$E$28,"="&amp;L26)</f>
        <v>0</v>
      </c>
      <c r="O26" s="6">
        <f>COUNTIFS($H$24:$H$28,"=no",$E$24:$E$28,"="&amp;L26)</f>
        <v>2</v>
      </c>
      <c r="P26" s="6">
        <f t="shared" ref="P26:P28" si="3">(-(N26/M26)*IFERROR(LOG(O26/M26,2),0)) + (-(O26/M26)*IFERROR(LOG(O26/M26,2), 0))</f>
        <v>0</v>
      </c>
      <c r="Q26" s="10"/>
      <c r="R26" s="31"/>
    </row>
    <row r="27" spans="2:18" ht="15" customHeight="1" x14ac:dyDescent="0.25">
      <c r="B27" s="29"/>
      <c r="C27" s="1">
        <f t="shared" si="2"/>
        <v>4</v>
      </c>
      <c r="D27" s="1" t="s">
        <v>4</v>
      </c>
      <c r="E27" s="1" t="s">
        <v>8</v>
      </c>
      <c r="F27" s="1" t="s">
        <v>10</v>
      </c>
      <c r="G27" s="1" t="s">
        <v>11</v>
      </c>
      <c r="H27" s="1" t="s">
        <v>10</v>
      </c>
      <c r="I27" s="30"/>
      <c r="J27" s="22"/>
      <c r="K27" s="9"/>
      <c r="L27" s="11" t="s">
        <v>7</v>
      </c>
      <c r="M27" s="6">
        <f>COUNTIF($E$24:$E$28,"="&amp;L27)</f>
        <v>2</v>
      </c>
      <c r="N27" s="6">
        <f>COUNTIFS($H$24:$H$28,"=yes",$E$24:$E$28,"="&amp;L27)</f>
        <v>1</v>
      </c>
      <c r="O27" s="6">
        <f>COUNTIFS($H$24:$H$28,"=no",$E$24:$E$28,"="&amp;L27)</f>
        <v>1</v>
      </c>
      <c r="P27" s="6">
        <f t="shared" si="3"/>
        <v>1</v>
      </c>
      <c r="Q27" s="10"/>
      <c r="R27" s="31"/>
    </row>
    <row r="28" spans="2:18" ht="15" customHeight="1" x14ac:dyDescent="0.25">
      <c r="B28" s="29"/>
      <c r="C28" s="1">
        <f t="shared" si="2"/>
        <v>5</v>
      </c>
      <c r="D28" s="1" t="s">
        <v>4</v>
      </c>
      <c r="E28" s="1" t="s">
        <v>7</v>
      </c>
      <c r="F28" s="1" t="s">
        <v>10</v>
      </c>
      <c r="G28" s="1" t="s">
        <v>12</v>
      </c>
      <c r="H28" s="1" t="s">
        <v>10</v>
      </c>
      <c r="I28" s="30"/>
      <c r="J28" s="22"/>
      <c r="K28" s="9"/>
      <c r="L28" s="11" t="s">
        <v>8</v>
      </c>
      <c r="M28" s="6">
        <f>COUNTIF($E$24:$E$28,"="&amp;L28)</f>
        <v>1</v>
      </c>
      <c r="N28" s="6">
        <f>COUNTIFS($H$24:$H$28,"=yes",$E$24:$E$28,"="&amp;L28)</f>
        <v>1</v>
      </c>
      <c r="O28" s="6">
        <f>COUNTIFS($H$24:$H$28,"=no",$E$24:$E$28,"="&amp;L28)</f>
        <v>0</v>
      </c>
      <c r="P28" s="6">
        <f t="shared" si="3"/>
        <v>0</v>
      </c>
      <c r="Q28" s="10"/>
      <c r="R28" s="31"/>
    </row>
    <row r="29" spans="2:18" ht="15" customHeight="1" x14ac:dyDescent="0.25">
      <c r="B29" s="29"/>
      <c r="C29" s="30"/>
      <c r="D29" s="30"/>
      <c r="E29" s="30"/>
      <c r="F29" s="30"/>
      <c r="G29" s="30"/>
      <c r="H29" s="30"/>
      <c r="I29" s="30"/>
      <c r="J29" s="35"/>
      <c r="K29" s="18" t="s">
        <v>22</v>
      </c>
      <c r="L29" s="36"/>
      <c r="M29" s="20"/>
      <c r="N29" s="20"/>
      <c r="O29" s="20"/>
      <c r="P29" s="20"/>
      <c r="Q29" s="21">
        <f>$P$24 - (((M30/$M$24)*P30)+ ((M31/$M$24)*P31))</f>
        <v>0.73696559416620622</v>
      </c>
      <c r="R29" s="31"/>
    </row>
    <row r="30" spans="2:18" ht="15" customHeight="1" x14ac:dyDescent="0.25">
      <c r="B30" s="29"/>
      <c r="C30" s="30"/>
      <c r="D30" s="30"/>
      <c r="E30" s="30"/>
      <c r="F30" s="30"/>
      <c r="G30" s="30"/>
      <c r="H30" s="30"/>
      <c r="I30" s="30"/>
      <c r="J30" s="22"/>
      <c r="K30" s="9"/>
      <c r="L30" s="11" t="s">
        <v>9</v>
      </c>
      <c r="M30" s="6">
        <f>COUNTIF($F$24:$F$28,"="&amp;L30)</f>
        <v>3</v>
      </c>
      <c r="N30" s="6">
        <f>COUNTIFS($H$24:$H$28,"=yes",$F$24:$F$28,"="&amp;L30)</f>
        <v>0</v>
      </c>
      <c r="O30" s="6">
        <f>COUNTIFS($H$24:$H$28,"=no",$F$24:$F$28,"="&amp;L30)</f>
        <v>3</v>
      </c>
      <c r="P30" s="6">
        <f>IFERROR((-(N30/M30)*LOG(O30/M30,2)) + (-(O30/M30)*LOG(O30/M30,2)), 0)</f>
        <v>0</v>
      </c>
      <c r="Q30" s="10"/>
      <c r="R30" s="31"/>
    </row>
    <row r="31" spans="2:18" ht="15" customHeight="1" x14ac:dyDescent="0.25">
      <c r="B31" s="29"/>
      <c r="C31" s="30"/>
      <c r="D31" s="30"/>
      <c r="E31" s="30"/>
      <c r="F31" s="30"/>
      <c r="G31" s="30"/>
      <c r="H31" s="30"/>
      <c r="I31" s="30"/>
      <c r="J31" s="22"/>
      <c r="K31" s="9"/>
      <c r="L31" s="11" t="s">
        <v>10</v>
      </c>
      <c r="M31" s="6">
        <f>COUNTIF($F$24:$F$28,"="&amp;L31)</f>
        <v>2</v>
      </c>
      <c r="N31" s="6">
        <f>COUNTIFS($H$24:$H$28,"=yes",$F$24:$F$28,"="&amp;L31)</f>
        <v>2</v>
      </c>
      <c r="O31" s="6">
        <f>COUNTIFS($H$24:$H$28,"=no",$F$24:$F$28,"="&amp;L31)</f>
        <v>0</v>
      </c>
      <c r="P31" s="6">
        <f>IFERROR((-(N31/M31)*LOG(O31/M31,2)) + (-(O31/M31)*LOG(O31/M31,2)), 0)</f>
        <v>0</v>
      </c>
      <c r="Q31" s="10"/>
      <c r="R31" s="31"/>
    </row>
    <row r="32" spans="2:18" ht="15.75" x14ac:dyDescent="0.25">
      <c r="B32" s="29"/>
      <c r="C32" s="30"/>
      <c r="D32" s="30"/>
      <c r="E32" s="30"/>
      <c r="F32" s="30"/>
      <c r="G32" s="30"/>
      <c r="H32" s="30"/>
      <c r="I32" s="30"/>
      <c r="J32" s="22"/>
      <c r="K32" s="9" t="s">
        <v>23</v>
      </c>
      <c r="L32" s="8"/>
      <c r="M32" s="6"/>
      <c r="N32" s="6"/>
      <c r="O32" s="6"/>
      <c r="P32" s="6"/>
      <c r="Q32" s="37">
        <f>$P$24 - (((M33/$M$24)*P33)+ ((M34/$M$24)*P34))</f>
        <v>-1.4011906266487517E-2</v>
      </c>
      <c r="R32" s="31"/>
    </row>
    <row r="33" spans="2:18" ht="15.75" x14ac:dyDescent="0.25">
      <c r="B33" s="29"/>
      <c r="C33" s="30"/>
      <c r="D33" s="30"/>
      <c r="E33" s="30"/>
      <c r="F33" s="30"/>
      <c r="G33" s="30"/>
      <c r="H33" s="30"/>
      <c r="I33" s="30"/>
      <c r="J33" s="22"/>
      <c r="K33" s="9"/>
      <c r="L33" s="1" t="s">
        <v>12</v>
      </c>
      <c r="M33" s="6">
        <f>COUNTIF($G$24:$G$28,"="&amp;L33)</f>
        <v>2</v>
      </c>
      <c r="N33" s="6">
        <f>COUNTIFS($H$24:$H$28,"=yes",$G$24:$G$28,"="&amp;L33)</f>
        <v>1</v>
      </c>
      <c r="O33" s="6">
        <f>COUNTIFS($H$24:$H$28,"=no",$G$24:$G$28,"="&amp;L33)</f>
        <v>1</v>
      </c>
      <c r="P33" s="6">
        <f>IFERROR((-(N33/M33)*LOG(O33/M33,2)) + (-(O33/M33)*LOG(O33/M33,2)), 0)</f>
        <v>1</v>
      </c>
      <c r="Q33" s="10"/>
      <c r="R33" s="31"/>
    </row>
    <row r="34" spans="2:18" ht="15.75" x14ac:dyDescent="0.25">
      <c r="B34" s="29"/>
      <c r="C34" s="30"/>
      <c r="D34" s="30"/>
      <c r="E34" s="30"/>
      <c r="F34" s="30"/>
      <c r="G34" s="30"/>
      <c r="H34" s="30"/>
      <c r="I34" s="30"/>
      <c r="J34" s="22"/>
      <c r="K34" s="11"/>
      <c r="L34" s="1" t="s">
        <v>11</v>
      </c>
      <c r="M34" s="6">
        <f>COUNTIF($G$24:$G$28,"="&amp;L34)</f>
        <v>3</v>
      </c>
      <c r="N34" s="6">
        <f>COUNTIFS($H$24:$H$28,"=yes",$G$24:$G$28,"="&amp;L34)</f>
        <v>1</v>
      </c>
      <c r="O34" s="6">
        <f>COUNTIFS($H$24:$H$28,"=no",$G$24:$G$28,"="&amp;L34)</f>
        <v>2</v>
      </c>
      <c r="P34" s="6">
        <f>IFERROR((-(N34/M34)*LOG(O34/M34,2)) + (-(O34/M34)*LOG(O34/M34,2)), 0)</f>
        <v>0.5849625007211563</v>
      </c>
      <c r="Q34" s="10"/>
      <c r="R34" s="31"/>
    </row>
    <row r="35" spans="2:18" ht="15.75" thickBot="1" x14ac:dyDescent="0.3">
      <c r="B35" s="32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4"/>
    </row>
    <row r="37" spans="2:18" ht="15.75" thickBot="1" x14ac:dyDescent="0.3"/>
    <row r="38" spans="2:18" x14ac:dyDescent="0.25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5"/>
    </row>
    <row r="39" spans="2:18" ht="15.75" x14ac:dyDescent="0.25">
      <c r="B39" s="29"/>
      <c r="C39" s="13" t="s">
        <v>13</v>
      </c>
      <c r="D39" s="13" t="s">
        <v>24</v>
      </c>
      <c r="E39" s="13" t="s">
        <v>0</v>
      </c>
      <c r="F39" s="13" t="s">
        <v>1</v>
      </c>
      <c r="G39" s="13" t="s">
        <v>2</v>
      </c>
      <c r="H39" s="13" t="s">
        <v>3</v>
      </c>
      <c r="I39" s="30"/>
      <c r="J39" s="5" t="s">
        <v>14</v>
      </c>
      <c r="K39" s="43" t="s">
        <v>15</v>
      </c>
      <c r="L39" s="44"/>
      <c r="M39" s="5" t="s">
        <v>16</v>
      </c>
      <c r="N39" s="5" t="s">
        <v>26</v>
      </c>
      <c r="O39" s="5" t="s">
        <v>27</v>
      </c>
      <c r="P39" s="5" t="s">
        <v>17</v>
      </c>
      <c r="Q39" s="5" t="s">
        <v>18</v>
      </c>
      <c r="R39" s="31"/>
    </row>
    <row r="40" spans="2:18" ht="15.75" x14ac:dyDescent="0.25">
      <c r="B40" s="29"/>
      <c r="C40" s="1">
        <f>IFERROR(C39+1,1)</f>
        <v>1</v>
      </c>
      <c r="D40" s="1" t="s">
        <v>5</v>
      </c>
      <c r="E40" s="1" t="s">
        <v>8</v>
      </c>
      <c r="F40" s="1" t="s">
        <v>10</v>
      </c>
      <c r="G40" s="1" t="s">
        <v>12</v>
      </c>
      <c r="H40" s="1" t="s">
        <v>9</v>
      </c>
      <c r="I40" s="30"/>
      <c r="J40" s="22" t="str">
        <f>"1.2"</f>
        <v>1.2</v>
      </c>
      <c r="K40" s="7" t="s">
        <v>20</v>
      </c>
      <c r="L40" s="8"/>
      <c r="M40" s="6">
        <f>COUNT(C40:C44)</f>
        <v>5</v>
      </c>
      <c r="N40" s="6">
        <f>COUNTIF(H40:H44,"=yes")</f>
        <v>3</v>
      </c>
      <c r="O40" s="6">
        <f>COUNTIF(H40:H44,"=no")</f>
        <v>2</v>
      </c>
      <c r="P40" s="6">
        <f>(-(N40/M40)*IFERROR(LOG(O40/M40,2),0)) + (-(O40/M40)*IFERROR(LOG(O40/M40,2), 0))</f>
        <v>1.3219280948873622</v>
      </c>
      <c r="Q40" s="6"/>
      <c r="R40" s="31"/>
    </row>
    <row r="41" spans="2:18" ht="15.75" x14ac:dyDescent="0.25">
      <c r="B41" s="29"/>
      <c r="C41" s="1">
        <f>IFERROR(C40+1,1)</f>
        <v>2</v>
      </c>
      <c r="D41" s="1" t="s">
        <v>5</v>
      </c>
      <c r="E41" s="1" t="s">
        <v>7</v>
      </c>
      <c r="F41" s="1" t="s">
        <v>9</v>
      </c>
      <c r="G41" s="1" t="s">
        <v>12</v>
      </c>
      <c r="H41" s="1" t="s">
        <v>9</v>
      </c>
      <c r="I41" s="30"/>
      <c r="J41" s="22"/>
      <c r="K41" s="9" t="s">
        <v>21</v>
      </c>
      <c r="L41" s="8"/>
      <c r="M41" s="6"/>
      <c r="N41" s="6"/>
      <c r="O41" s="6"/>
      <c r="P41" s="6"/>
      <c r="Q41" s="10">
        <f>$P$40 - ( ((M42/$M$40)*P42) + ((M43/$M$40)*P43))</f>
        <v>-2.9049405545331419E-2</v>
      </c>
      <c r="R41" s="31"/>
    </row>
    <row r="42" spans="2:18" ht="15.75" x14ac:dyDescent="0.25">
      <c r="B42" s="29"/>
      <c r="C42" s="1">
        <f>IFERROR(C41+1,1)</f>
        <v>3</v>
      </c>
      <c r="D42" s="1" t="s">
        <v>5</v>
      </c>
      <c r="E42" s="1" t="s">
        <v>8</v>
      </c>
      <c r="F42" s="1" t="s">
        <v>10</v>
      </c>
      <c r="G42" s="1" t="s">
        <v>11</v>
      </c>
      <c r="H42" s="1" t="s">
        <v>10</v>
      </c>
      <c r="I42" s="30"/>
      <c r="J42" s="22"/>
      <c r="K42" s="9"/>
      <c r="L42" s="11" t="s">
        <v>7</v>
      </c>
      <c r="M42" s="6">
        <f>COUNTIF($E$40:$E$44,"="&amp;L42)</f>
        <v>3</v>
      </c>
      <c r="N42" s="6">
        <f>COUNTIFS($H$40:$H$44,"=yes",$E$40:$E$44,"="&amp;L42)</f>
        <v>2</v>
      </c>
      <c r="O42" s="6">
        <f>COUNTIFS($H$40:$H$44,"=no",$E$40:$E$44,"="&amp;L42)</f>
        <v>1</v>
      </c>
      <c r="P42" s="6">
        <f>(-(N42/M42)*IFERROR(LOG(O42/M42,2),0)) + (-(O42/M42)*IFERROR(LOG(O42/M42,2), 0))</f>
        <v>1.5849625007211561</v>
      </c>
      <c r="Q42" s="10"/>
      <c r="R42" s="31"/>
    </row>
    <row r="43" spans="2:18" ht="15.75" x14ac:dyDescent="0.25">
      <c r="B43" s="29"/>
      <c r="C43" s="1">
        <f>IFERROR(C42+1,1)</f>
        <v>4</v>
      </c>
      <c r="D43" s="1" t="s">
        <v>5</v>
      </c>
      <c r="E43" s="1" t="s">
        <v>7</v>
      </c>
      <c r="F43" s="1" t="s">
        <v>9</v>
      </c>
      <c r="G43" s="1" t="s">
        <v>11</v>
      </c>
      <c r="H43" s="1" t="s">
        <v>10</v>
      </c>
      <c r="I43" s="30"/>
      <c r="J43" s="22"/>
      <c r="K43" s="9"/>
      <c r="L43" s="11" t="s">
        <v>8</v>
      </c>
      <c r="M43" s="6">
        <f>COUNTIF($E$40:$E$44,"="&amp;L43)</f>
        <v>2</v>
      </c>
      <c r="N43" s="6">
        <f>COUNTIFS($H$40:$H$44,"=yes",$E$40:$E$44,"="&amp;L43)</f>
        <v>1</v>
      </c>
      <c r="O43" s="6">
        <f>COUNTIFS($H$40:$H$44,"=no",$E$40:$E$44,"="&amp;L43)</f>
        <v>1</v>
      </c>
      <c r="P43" s="6">
        <f>(-(N43/M43)*IFERROR(LOG(O43/M43,2),0)) + (-(O43/M43)*IFERROR(LOG(O43/M43,2), 0))</f>
        <v>1</v>
      </c>
      <c r="Q43" s="10"/>
      <c r="R43" s="31"/>
    </row>
    <row r="44" spans="2:18" ht="15.75" x14ac:dyDescent="0.25">
      <c r="B44" s="29"/>
      <c r="C44" s="1">
        <f>IFERROR(C43+1,1)</f>
        <v>5</v>
      </c>
      <c r="D44" s="1" t="s">
        <v>5</v>
      </c>
      <c r="E44" s="1" t="s">
        <v>7</v>
      </c>
      <c r="F44" s="1" t="s">
        <v>10</v>
      </c>
      <c r="G44" s="1" t="s">
        <v>11</v>
      </c>
      <c r="H44" s="1" t="s">
        <v>10</v>
      </c>
      <c r="I44" s="30"/>
      <c r="J44" s="38"/>
      <c r="K44" s="39" t="s">
        <v>22</v>
      </c>
      <c r="L44" s="40"/>
      <c r="M44" s="41"/>
      <c r="N44" s="41"/>
      <c r="O44" s="41"/>
      <c r="P44" s="41"/>
      <c r="Q44" s="37">
        <f>$P$40 - (((M45/$M$40)*P45)+ ((M46/$M$40)*P46))</f>
        <v>-2.9049405545331419E-2</v>
      </c>
      <c r="R44" s="31"/>
    </row>
    <row r="45" spans="2:18" ht="15.75" x14ac:dyDescent="0.25">
      <c r="B45" s="29"/>
      <c r="C45" s="30"/>
      <c r="D45" s="30"/>
      <c r="E45" s="30"/>
      <c r="F45" s="30"/>
      <c r="G45" s="30"/>
      <c r="H45" s="30"/>
      <c r="I45" s="30"/>
      <c r="J45" s="22"/>
      <c r="K45" s="9"/>
      <c r="L45" s="11" t="s">
        <v>9</v>
      </c>
      <c r="M45" s="6">
        <f>COUNTIF($F$40:$F$44,"="&amp;L45)</f>
        <v>2</v>
      </c>
      <c r="N45" s="6">
        <f>COUNTIFS($H$40:$H$44,"=yes",$F$40:$F$44,"="&amp;L45)</f>
        <v>1</v>
      </c>
      <c r="O45" s="6">
        <f>COUNTIFS($H$40:$H$44,"=no",$F$40:$F$44,"="&amp;L45)</f>
        <v>1</v>
      </c>
      <c r="P45" s="6">
        <f>IFERROR((-(N45/M45)*LOG(O45/M45,2)) + (-(O45/M45)*LOG(O45/M45,2)), 0)</f>
        <v>1</v>
      </c>
      <c r="Q45" s="10"/>
      <c r="R45" s="31"/>
    </row>
    <row r="46" spans="2:18" ht="15.75" x14ac:dyDescent="0.25">
      <c r="B46" s="29"/>
      <c r="C46" s="30"/>
      <c r="D46" s="30"/>
      <c r="E46" s="30"/>
      <c r="F46" s="30"/>
      <c r="G46" s="30"/>
      <c r="H46" s="30"/>
      <c r="I46" s="30"/>
      <c r="J46" s="22"/>
      <c r="K46" s="9"/>
      <c r="L46" s="11" t="s">
        <v>10</v>
      </c>
      <c r="M46" s="6">
        <f>COUNTIF($F$40:$F$44,"="&amp;L46)</f>
        <v>3</v>
      </c>
      <c r="N46" s="6">
        <f>COUNTIFS($H$40:$H$44,"=yes",$F$40:$F$44,"="&amp;L46)</f>
        <v>2</v>
      </c>
      <c r="O46" s="6">
        <f>COUNTIFS($H$40:$H$44,"=no",$F$40:$F$44,"="&amp;L46)</f>
        <v>1</v>
      </c>
      <c r="P46" s="6">
        <f>IFERROR((-(N46/M46)*LOG(O46/M46,2)) + (-(O46/M46)*LOG(O46/M46,2)), 0)</f>
        <v>1.5849625007211561</v>
      </c>
      <c r="Q46" s="10"/>
      <c r="R46" s="31"/>
    </row>
    <row r="47" spans="2:18" ht="15.75" x14ac:dyDescent="0.25">
      <c r="B47" s="29"/>
      <c r="C47" s="30"/>
      <c r="D47" s="30"/>
      <c r="E47" s="30"/>
      <c r="F47" s="30"/>
      <c r="G47" s="30"/>
      <c r="H47" s="30"/>
      <c r="I47" s="30"/>
      <c r="J47" s="35"/>
      <c r="K47" s="18" t="s">
        <v>23</v>
      </c>
      <c r="L47" s="36"/>
      <c r="M47" s="20"/>
      <c r="N47" s="20"/>
      <c r="O47" s="20"/>
      <c r="P47" s="20"/>
      <c r="Q47" s="21">
        <f>$P$40 - (((M48/$M$40)*P48)+ ((M49/$M$40)*P49))</f>
        <v>1.3219280948873622</v>
      </c>
      <c r="R47" s="31"/>
    </row>
    <row r="48" spans="2:18" ht="15.75" x14ac:dyDescent="0.25">
      <c r="B48" s="29"/>
      <c r="C48" s="30"/>
      <c r="D48" s="30"/>
      <c r="E48" s="30"/>
      <c r="F48" s="30"/>
      <c r="G48" s="30"/>
      <c r="H48" s="30"/>
      <c r="I48" s="30"/>
      <c r="J48" s="22"/>
      <c r="K48" s="9"/>
      <c r="L48" s="1" t="s">
        <v>12</v>
      </c>
      <c r="M48" s="6">
        <f>COUNTIF($G$40:$G$44,"="&amp;L48)</f>
        <v>2</v>
      </c>
      <c r="N48" s="6">
        <f>COUNTIFS($H$40:$H$44,"=yes",$G$40:$G$44,"="&amp;L48)</f>
        <v>0</v>
      </c>
      <c r="O48" s="6">
        <f>COUNTIFS($H$40:$H$44,"=no",$G$40:$G$44,"="&amp;L48)</f>
        <v>2</v>
      </c>
      <c r="P48" s="6">
        <f>IFERROR((-(N48/M48)*LOG(O48/M48,2)) + (-(O48/M48)*LOG(O48/M48,2)), 0)</f>
        <v>0</v>
      </c>
      <c r="Q48" s="10"/>
      <c r="R48" s="31"/>
    </row>
    <row r="49" spans="2:18" ht="15.75" x14ac:dyDescent="0.25">
      <c r="B49" s="29"/>
      <c r="C49" s="30"/>
      <c r="D49" s="30"/>
      <c r="E49" s="30"/>
      <c r="F49" s="30"/>
      <c r="G49" s="30"/>
      <c r="H49" s="30"/>
      <c r="I49" s="30"/>
      <c r="J49" s="22"/>
      <c r="K49" s="11"/>
      <c r="L49" s="1" t="s">
        <v>11</v>
      </c>
      <c r="M49" s="6">
        <f>COUNTIF($G$40:$G$44,"="&amp;L49)</f>
        <v>3</v>
      </c>
      <c r="N49" s="6">
        <f>COUNTIFS($H$40:$H$44,"=yes",$G$40:$G$44,"="&amp;L49)</f>
        <v>3</v>
      </c>
      <c r="O49" s="6">
        <f>COUNTIFS($H$40:$H$44,"=no",$G$40:$G$44,"="&amp;L49)</f>
        <v>0</v>
      </c>
      <c r="P49" s="6">
        <f>IFERROR((-(N49/M49)*LOG(O49/M49,2)) + (-(O49/M49)*LOG(O49/M49,2)), 0)</f>
        <v>0</v>
      </c>
      <c r="Q49" s="10"/>
      <c r="R49" s="31"/>
    </row>
    <row r="50" spans="2:18" x14ac:dyDescent="0.25">
      <c r="B50" s="29"/>
      <c r="C50" s="30"/>
      <c r="D50" s="30"/>
      <c r="E50" s="30"/>
      <c r="F50" s="30"/>
      <c r="G50" s="30"/>
      <c r="H50" s="30"/>
      <c r="I50" s="30"/>
      <c r="R50" s="31"/>
    </row>
    <row r="51" spans="2:18" ht="15.75" thickBot="1" x14ac:dyDescent="0.3">
      <c r="B51" s="32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4"/>
    </row>
    <row r="53" spans="2:18" ht="15.75" thickBot="1" x14ac:dyDescent="0.3"/>
    <row r="54" spans="2:18" x14ac:dyDescent="0.25">
      <c r="B54" s="23"/>
      <c r="C54" s="24"/>
      <c r="D54" s="24"/>
      <c r="E54" s="24"/>
      <c r="F54" s="24"/>
      <c r="G54" s="24"/>
      <c r="H54" s="24"/>
      <c r="I54" s="25"/>
    </row>
    <row r="55" spans="2:18" x14ac:dyDescent="0.25">
      <c r="B55" s="29"/>
      <c r="C55" s="30" t="s">
        <v>28</v>
      </c>
      <c r="D55" s="30"/>
      <c r="E55" s="30"/>
      <c r="F55" s="30"/>
      <c r="G55" s="30"/>
      <c r="H55" s="30"/>
      <c r="I55" s="31"/>
    </row>
    <row r="56" spans="2:18" x14ac:dyDescent="0.25">
      <c r="B56" s="29"/>
      <c r="C56" s="13" t="s">
        <v>13</v>
      </c>
      <c r="D56" s="13" t="s">
        <v>24</v>
      </c>
      <c r="E56" s="13" t="s">
        <v>0</v>
      </c>
      <c r="F56" s="13" t="s">
        <v>1</v>
      </c>
      <c r="G56" s="13" t="s">
        <v>2</v>
      </c>
      <c r="H56" s="13" t="s">
        <v>3</v>
      </c>
      <c r="I56" s="31"/>
    </row>
    <row r="57" spans="2:18" x14ac:dyDescent="0.25">
      <c r="B57" s="29"/>
      <c r="C57" s="1">
        <f>IFERROR(C56+1,1)</f>
        <v>1</v>
      </c>
      <c r="D57" s="1" t="s">
        <v>5</v>
      </c>
      <c r="E57" s="1" t="s">
        <v>7</v>
      </c>
      <c r="F57" s="1" t="s">
        <v>9</v>
      </c>
      <c r="G57" s="1" t="s">
        <v>12</v>
      </c>
      <c r="H57" s="1" t="str">
        <f>IF(D57="31...40","yes",IF(D57="&gt;40",IF(G57="fair","yes","no"),IF(D57="&lt;=30",IF(F57="yes","yes","no"))))</f>
        <v>no</v>
      </c>
      <c r="I57" s="31"/>
    </row>
    <row r="58" spans="2:18" x14ac:dyDescent="0.25">
      <c r="B58" s="29"/>
      <c r="C58" s="1">
        <f t="shared" ref="C58:C61" si="4">IFERROR(C57+1,1)</f>
        <v>2</v>
      </c>
      <c r="D58" s="1" t="s">
        <v>29</v>
      </c>
      <c r="E58" s="1" t="s">
        <v>7</v>
      </c>
      <c r="F58" s="1" t="s">
        <v>10</v>
      </c>
      <c r="G58" s="1" t="s">
        <v>11</v>
      </c>
      <c r="H58" s="1" t="str">
        <f t="shared" ref="H58:H61" si="5">IF(D58="31...40","yes",IF(D58="&gt;40",IF(G58="fair","yes","no"),IF(D58="&lt;=30",IF(F58="yes","yes","no"))))</f>
        <v>yes</v>
      </c>
      <c r="I58" s="31"/>
    </row>
    <row r="59" spans="2:18" x14ac:dyDescent="0.25">
      <c r="B59" s="29"/>
      <c r="C59" s="1">
        <f t="shared" si="4"/>
        <v>3</v>
      </c>
      <c r="D59" s="1" t="s">
        <v>29</v>
      </c>
      <c r="E59" s="1" t="s">
        <v>6</v>
      </c>
      <c r="F59" s="1" t="s">
        <v>9</v>
      </c>
      <c r="G59" s="1" t="s">
        <v>11</v>
      </c>
      <c r="H59" s="1" t="str">
        <f t="shared" si="5"/>
        <v>yes</v>
      </c>
      <c r="I59" s="31"/>
    </row>
    <row r="60" spans="2:18" x14ac:dyDescent="0.25">
      <c r="B60" s="29"/>
      <c r="C60" s="1">
        <f t="shared" si="4"/>
        <v>4</v>
      </c>
      <c r="D60" s="1" t="s">
        <v>29</v>
      </c>
      <c r="E60" s="1" t="s">
        <v>7</v>
      </c>
      <c r="F60" s="1" t="s">
        <v>9</v>
      </c>
      <c r="G60" s="1" t="s">
        <v>12</v>
      </c>
      <c r="H60" s="1" t="str">
        <f t="shared" si="5"/>
        <v>yes</v>
      </c>
      <c r="I60" s="31"/>
    </row>
    <row r="61" spans="2:18" x14ac:dyDescent="0.25">
      <c r="B61" s="29"/>
      <c r="C61" s="1">
        <f t="shared" si="4"/>
        <v>5</v>
      </c>
      <c r="D61" s="1" t="s">
        <v>5</v>
      </c>
      <c r="E61" s="1" t="s">
        <v>7</v>
      </c>
      <c r="F61" s="1" t="s">
        <v>9</v>
      </c>
      <c r="G61" s="1" t="s">
        <v>11</v>
      </c>
      <c r="H61" s="1" t="str">
        <f t="shared" si="5"/>
        <v>yes</v>
      </c>
      <c r="I61" s="31"/>
    </row>
    <row r="62" spans="2:18" x14ac:dyDescent="0.25">
      <c r="B62" s="29"/>
      <c r="C62" s="30"/>
      <c r="D62" s="30"/>
      <c r="E62" s="30"/>
      <c r="F62" s="30"/>
      <c r="G62" s="30"/>
      <c r="H62" s="30"/>
      <c r="I62" s="31"/>
    </row>
    <row r="63" spans="2:18" ht="15.75" thickBot="1" x14ac:dyDescent="0.3">
      <c r="B63" s="32"/>
      <c r="C63" s="33"/>
      <c r="D63" s="33"/>
      <c r="E63" s="33"/>
      <c r="F63" s="33"/>
      <c r="G63" s="33"/>
      <c r="H63" s="33"/>
      <c r="I63" s="34"/>
    </row>
  </sheetData>
  <mergeCells count="3">
    <mergeCell ref="K3:L3"/>
    <mergeCell ref="K23:L23"/>
    <mergeCell ref="K39:L39"/>
  </mergeCells>
  <dataValidations count="4">
    <dataValidation type="list" allowBlank="1" showInputMessage="1" showErrorMessage="1" sqref="D57:D61">
      <formula1>"&lt;=30,&gt;40,31...40"</formula1>
    </dataValidation>
    <dataValidation type="list" allowBlank="1" showInputMessage="1" showErrorMessage="1" sqref="E57:E61">
      <formula1>"low,medium,high"</formula1>
    </dataValidation>
    <dataValidation type="list" allowBlank="1" showInputMessage="1" showErrorMessage="1" sqref="F57:F61">
      <formula1>"no,yes"</formula1>
    </dataValidation>
    <dataValidation type="list" allowBlank="1" showInputMessage="1" showErrorMessage="1" sqref="G57:G61">
      <formula1>"fair,excellent"</formula1>
    </dataValidation>
  </dataValidation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Descision Tree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Isep Lutpi Nur</dc:creator>
  <cp:lastModifiedBy>Isep Lutpi Nur</cp:lastModifiedBy>
  <dcterms:created xsi:type="dcterms:W3CDTF">2020-12-04T13:19:09Z</dcterms:created>
  <dcterms:modified xsi:type="dcterms:W3CDTF">2020-12-05T05:15:22Z</dcterms:modified>
</cp:coreProperties>
</file>