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mputasi Cerdas\Data Mining\Descision Tree\"/>
    </mc:Choice>
  </mc:AlternateContent>
  <bookViews>
    <workbookView xWindow="0" yWindow="0" windowWidth="20460" windowHeight="8970" activeTab="2"/>
  </bookViews>
  <sheets>
    <sheet name="Node 1" sheetId="1" r:id="rId1"/>
    <sheet name="Node 1.1" sheetId="3" r:id="rId2"/>
    <sheet name="Node 1.2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Q5" i="5"/>
  <c r="O13" i="5"/>
  <c r="N13" i="5"/>
  <c r="M13" i="5"/>
  <c r="O12" i="5"/>
  <c r="N12" i="5"/>
  <c r="M12" i="5"/>
  <c r="O10" i="5"/>
  <c r="N10" i="5"/>
  <c r="M10" i="5"/>
  <c r="O9" i="5"/>
  <c r="N9" i="5"/>
  <c r="M9" i="5"/>
  <c r="O7" i="5"/>
  <c r="N7" i="5"/>
  <c r="M7" i="5"/>
  <c r="O6" i="5"/>
  <c r="N6" i="5"/>
  <c r="M6" i="5"/>
  <c r="O4" i="5"/>
  <c r="N4" i="5"/>
  <c r="M4" i="5"/>
  <c r="O14" i="3"/>
  <c r="N14" i="3"/>
  <c r="M14" i="3"/>
  <c r="O13" i="3"/>
  <c r="N13" i="3"/>
  <c r="M13" i="3"/>
  <c r="M11" i="3"/>
  <c r="N11" i="3"/>
  <c r="O11" i="3"/>
  <c r="O10" i="3"/>
  <c r="N10" i="3"/>
  <c r="M10" i="3"/>
  <c r="O7" i="3"/>
  <c r="O8" i="3"/>
  <c r="N7" i="3"/>
  <c r="N8" i="3"/>
  <c r="M7" i="3"/>
  <c r="M8" i="3"/>
  <c r="O6" i="3"/>
  <c r="N6" i="3"/>
  <c r="M6" i="3"/>
  <c r="P14" i="3"/>
  <c r="P13" i="3"/>
  <c r="P11" i="3"/>
  <c r="P10" i="3"/>
  <c r="P7" i="3"/>
  <c r="P6" i="3"/>
  <c r="O4" i="3"/>
  <c r="N4" i="3"/>
  <c r="P4" i="3" s="1"/>
  <c r="Q5" i="3" s="1"/>
  <c r="M4" i="3"/>
  <c r="J4" i="3"/>
  <c r="M4" i="1"/>
  <c r="O15" i="1"/>
  <c r="N15" i="1"/>
  <c r="P15" i="1" s="1"/>
  <c r="O18" i="1"/>
  <c r="N18" i="1"/>
  <c r="P18" i="1" s="1"/>
  <c r="O17" i="1"/>
  <c r="N17" i="1"/>
  <c r="P17" i="1" s="1"/>
  <c r="O14" i="1"/>
  <c r="N14" i="1"/>
  <c r="P14" i="1" s="1"/>
  <c r="M18" i="1"/>
  <c r="M17" i="1"/>
  <c r="M15" i="1"/>
  <c r="M14" i="1"/>
  <c r="O11" i="1"/>
  <c r="O12" i="1"/>
  <c r="O10" i="1"/>
  <c r="N11" i="1"/>
  <c r="P11" i="1" s="1"/>
  <c r="N12" i="1"/>
  <c r="P12" i="1" s="1"/>
  <c r="N10" i="1"/>
  <c r="P10" i="1" s="1"/>
  <c r="M11" i="1"/>
  <c r="M12" i="1"/>
  <c r="M10" i="1"/>
  <c r="O8" i="1"/>
  <c r="P8" i="1" s="1"/>
  <c r="O7" i="1"/>
  <c r="O6" i="1"/>
  <c r="N8" i="1"/>
  <c r="N7" i="1"/>
  <c r="P7" i="1" s="1"/>
  <c r="N6" i="1"/>
  <c r="P6" i="1" s="1"/>
  <c r="M7" i="1"/>
  <c r="M8" i="1"/>
  <c r="M6" i="1"/>
  <c r="O4" i="1"/>
  <c r="N4" i="1"/>
  <c r="P4" i="1" s="1"/>
  <c r="Q9" i="3" l="1"/>
  <c r="P4" i="5"/>
  <c r="P6" i="5"/>
  <c r="P9" i="5"/>
  <c r="P12" i="5"/>
  <c r="P7" i="5"/>
  <c r="P10" i="5"/>
  <c r="P13" i="5"/>
  <c r="Q8" i="5"/>
  <c r="Q12" i="3"/>
  <c r="P8" i="3"/>
  <c r="Q13" i="1"/>
  <c r="Q11" i="5" l="1"/>
  <c r="Q5" i="1"/>
  <c r="Q9" i="1"/>
  <c r="Q16" i="1"/>
</calcChain>
</file>

<file path=xl/sharedStrings.xml><?xml version="1.0" encoding="utf-8"?>
<sst xmlns="http://schemas.openxmlformats.org/spreadsheetml/2006/main" count="195" uniqueCount="28">
  <si>
    <t>income</t>
  </si>
  <si>
    <t>student</t>
  </si>
  <si>
    <t>credit_rating</t>
  </si>
  <si>
    <t>buys_computer</t>
  </si>
  <si>
    <t>&lt;=30</t>
  </si>
  <si>
    <t>&gt;40</t>
  </si>
  <si>
    <t>high</t>
  </si>
  <si>
    <t>medium</t>
  </si>
  <si>
    <t>low</t>
  </si>
  <si>
    <t>no</t>
  </si>
  <si>
    <t>yes</t>
  </si>
  <si>
    <t>fair</t>
  </si>
  <si>
    <t>excellent</t>
  </si>
  <si>
    <t>No</t>
  </si>
  <si>
    <t>NODE</t>
  </si>
  <si>
    <t>ATRIBUT</t>
  </si>
  <si>
    <t>JML KASUS (S)</t>
  </si>
  <si>
    <t>ENTROPY</t>
  </si>
  <si>
    <t>GAIN</t>
  </si>
  <si>
    <t>TOTAL</t>
  </si>
  <si>
    <t>AGE</t>
  </si>
  <si>
    <t>INCOME</t>
  </si>
  <si>
    <t>STUDENT</t>
  </si>
  <si>
    <t>CREDIT RATING</t>
  </si>
  <si>
    <t>age</t>
  </si>
  <si>
    <t>31…40</t>
  </si>
  <si>
    <t>YES (Si)</t>
  </si>
  <si>
    <t>NO 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</si>
</sst>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justify" vertical="center" readingOrder="1"/>
    </xf>
    <xf numFmtId="0" fontId="2" fillId="2" borderId="1" xfId="0" applyFont="1" applyFill="1" applyBorder="1" applyAlignment="1">
      <alignment horizontal="justify" vertical="center" readingOrder="1"/>
    </xf>
    <xf numFmtId="0" fontId="1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justify" vertical="center" wrapText="1" readingOrder="1"/>
    </xf>
    <xf numFmtId="0" fontId="2" fillId="3" borderId="1" xfId="0" applyFont="1" applyFill="1" applyBorder="1" applyAlignment="1">
      <alignment horizontal="justify" vertical="center" wrapText="1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1"/>
    </xf>
    <xf numFmtId="20" fontId="2" fillId="2" borderId="1" xfId="0" applyNumberFormat="1" applyFont="1" applyFill="1" applyBorder="1" applyAlignment="1">
      <alignment horizontal="center" vertical="center" wrapText="1"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0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justify" vertical="center" readingOrder="1"/>
    </xf>
    <xf numFmtId="0" fontId="1" fillId="2" borderId="1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1"/>
    </xf>
    <xf numFmtId="20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left" vertical="center" readingOrder="1"/>
    </xf>
    <xf numFmtId="0" fontId="2" fillId="0" borderId="1" xfId="0" applyFont="1" applyFill="1" applyBorder="1" applyAlignment="1">
      <alignment horizontal="justify" vertical="center" readingOrder="1"/>
    </xf>
    <xf numFmtId="0" fontId="2" fillId="0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R31"/>
  <sheetViews>
    <sheetView zoomScale="85" zoomScaleNormal="85" workbookViewId="0">
      <selection activeCell="D10" sqref="D10:H10"/>
    </sheetView>
  </sheetViews>
  <sheetFormatPr defaultRowHeight="15" x14ac:dyDescent="0.25"/>
  <cols>
    <col min="2" max="2" width="5.28515625" customWidth="1"/>
    <col min="3" max="3" width="6.140625" customWidth="1"/>
    <col min="6" max="6" width="12" customWidth="1"/>
    <col min="7" max="7" width="16" customWidth="1"/>
    <col min="8" max="8" width="16.5703125" customWidth="1"/>
    <col min="10" max="10" width="9.140625" customWidth="1"/>
    <col min="11" max="11" width="17.42578125" customWidth="1"/>
    <col min="12" max="12" width="14.42578125" customWidth="1"/>
    <col min="13" max="13" width="16.5703125" customWidth="1"/>
    <col min="16" max="16" width="16.140625" customWidth="1"/>
    <col min="17" max="17" width="10.28515625" customWidth="1"/>
    <col min="18" max="18" width="5.28515625" customWidth="1"/>
  </cols>
  <sheetData>
    <row r="1" spans="2:18" ht="15.75" thickBot="1" x14ac:dyDescent="0.3"/>
    <row r="2" spans="2:18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2:18" s="15" customFormat="1" ht="15" customHeight="1" x14ac:dyDescent="0.25">
      <c r="B3" s="27"/>
      <c r="C3" s="14" t="s">
        <v>13</v>
      </c>
      <c r="D3" s="14" t="s">
        <v>24</v>
      </c>
      <c r="E3" s="14" t="s">
        <v>0</v>
      </c>
      <c r="F3" s="14" t="s">
        <v>1</v>
      </c>
      <c r="G3" s="14" t="s">
        <v>2</v>
      </c>
      <c r="H3" s="14" t="s">
        <v>3</v>
      </c>
      <c r="I3" s="28"/>
      <c r="J3" s="5" t="s">
        <v>14</v>
      </c>
      <c r="K3" s="6" t="s">
        <v>15</v>
      </c>
      <c r="L3" s="6"/>
      <c r="M3" s="5" t="s">
        <v>16</v>
      </c>
      <c r="N3" s="5" t="s">
        <v>26</v>
      </c>
      <c r="O3" s="5" t="s">
        <v>27</v>
      </c>
      <c r="P3" s="5" t="s">
        <v>17</v>
      </c>
      <c r="Q3" s="5" t="s">
        <v>18</v>
      </c>
      <c r="R3" s="29"/>
    </row>
    <row r="4" spans="2:18" ht="15" customHeight="1" x14ac:dyDescent="0.25">
      <c r="B4" s="30"/>
      <c r="C4" s="1">
        <v>1</v>
      </c>
      <c r="D4" s="1" t="s">
        <v>4</v>
      </c>
      <c r="E4" s="1" t="s">
        <v>6</v>
      </c>
      <c r="F4" s="1" t="s">
        <v>9</v>
      </c>
      <c r="G4" s="1" t="s">
        <v>11</v>
      </c>
      <c r="H4" s="1" t="s">
        <v>9</v>
      </c>
      <c r="I4" s="31"/>
      <c r="J4" s="16">
        <v>1</v>
      </c>
      <c r="K4" s="8" t="s">
        <v>19</v>
      </c>
      <c r="L4" s="9"/>
      <c r="M4" s="7">
        <f>COUNT(C4:C17)</f>
        <v>14</v>
      </c>
      <c r="N4" s="7">
        <f>COUNTIF(H4:H17,"=yes")</f>
        <v>9</v>
      </c>
      <c r="O4" s="7">
        <f>COUNTIF(H4:H17,"=no")</f>
        <v>5</v>
      </c>
      <c r="P4" s="7">
        <f t="shared" ref="P4:P18" si="0">(-(N4/M4)*IFERROR(LOG(O4/M4,2),0)) + (-(O4/M4)*IFERROR(LOG(O4/M4,2), 0))</f>
        <v>1.4854268271702415</v>
      </c>
      <c r="Q4" s="7"/>
      <c r="R4" s="32"/>
    </row>
    <row r="5" spans="2:18" ht="15" customHeight="1" x14ac:dyDescent="0.25">
      <c r="B5" s="30"/>
      <c r="C5" s="1">
        <v>2</v>
      </c>
      <c r="D5" s="1" t="s">
        <v>4</v>
      </c>
      <c r="E5" s="1" t="s">
        <v>6</v>
      </c>
      <c r="F5" s="1" t="s">
        <v>9</v>
      </c>
      <c r="G5" s="1" t="s">
        <v>12</v>
      </c>
      <c r="H5" s="1" t="s">
        <v>9</v>
      </c>
      <c r="I5" s="31"/>
      <c r="J5" s="18"/>
      <c r="K5" s="19" t="s">
        <v>20</v>
      </c>
      <c r="L5" s="20"/>
      <c r="M5" s="20"/>
      <c r="N5" s="21"/>
      <c r="O5" s="21"/>
      <c r="P5" s="21"/>
      <c r="Q5" s="22">
        <f>P4 - (((M6/M4)*P6)+ ((M7/M4)*P7) + ((M8/M4)*P8))</f>
        <v>0.75010765250825284</v>
      </c>
      <c r="R5" s="32"/>
    </row>
    <row r="6" spans="2:18" ht="15" customHeight="1" x14ac:dyDescent="0.25">
      <c r="B6" s="30"/>
      <c r="C6" s="1">
        <v>3</v>
      </c>
      <c r="D6" s="1" t="s">
        <v>25</v>
      </c>
      <c r="E6" s="1" t="s">
        <v>6</v>
      </c>
      <c r="F6" s="1" t="s">
        <v>9</v>
      </c>
      <c r="G6" s="1" t="s">
        <v>11</v>
      </c>
      <c r="H6" s="1" t="s">
        <v>10</v>
      </c>
      <c r="I6" s="31"/>
      <c r="J6" s="17"/>
      <c r="K6" s="10"/>
      <c r="L6" s="3" t="s">
        <v>4</v>
      </c>
      <c r="M6" s="13">
        <f>COUNTIF($D$4:$D$17,"="&amp;L6)</f>
        <v>5</v>
      </c>
      <c r="N6" s="7">
        <f>COUNTIFS($H$4:$H$17,"=yes",$D$4:$D$17,"="&amp;L6)</f>
        <v>2</v>
      </c>
      <c r="O6" s="7">
        <f>COUNTIFS($H$4:$H$17,"=no",$D$4:$D$17,"="&amp;L6)</f>
        <v>3</v>
      </c>
      <c r="P6" s="7">
        <f t="shared" si="0"/>
        <v>0.73696559416620622</v>
      </c>
      <c r="Q6" s="11"/>
      <c r="R6" s="32"/>
    </row>
    <row r="7" spans="2:18" ht="15" customHeight="1" x14ac:dyDescent="0.25">
      <c r="B7" s="30"/>
      <c r="C7" s="1">
        <v>4</v>
      </c>
      <c r="D7" s="1" t="s">
        <v>5</v>
      </c>
      <c r="E7" s="1" t="s">
        <v>7</v>
      </c>
      <c r="F7" s="1" t="s">
        <v>9</v>
      </c>
      <c r="G7" s="1" t="s">
        <v>11</v>
      </c>
      <c r="H7" s="1" t="s">
        <v>10</v>
      </c>
      <c r="I7" s="31"/>
      <c r="J7" s="17"/>
      <c r="K7" s="10"/>
      <c r="L7" s="4" t="s">
        <v>5</v>
      </c>
      <c r="M7" s="7">
        <f>COUNTIF($D$4:$D$17,"="&amp;L7)</f>
        <v>5</v>
      </c>
      <c r="N7" s="7">
        <f>COUNTIFS($H$4:$H$17,"=yes",$D$4:$D$17,"="&amp;L7)</f>
        <v>3</v>
      </c>
      <c r="O7" s="7">
        <f>COUNTIFS($H$4:$H$17,"=no",$D$4:$D$17,"="&amp;L7)</f>
        <v>2</v>
      </c>
      <c r="P7" s="7">
        <f t="shared" si="0"/>
        <v>1.3219280948873622</v>
      </c>
      <c r="Q7" s="11"/>
      <c r="R7" s="32"/>
    </row>
    <row r="8" spans="2:18" ht="15" customHeight="1" x14ac:dyDescent="0.25">
      <c r="B8" s="30"/>
      <c r="C8" s="1">
        <v>5</v>
      </c>
      <c r="D8" s="1" t="s">
        <v>5</v>
      </c>
      <c r="E8" s="1" t="s">
        <v>8</v>
      </c>
      <c r="F8" s="1" t="s">
        <v>10</v>
      </c>
      <c r="G8" s="1" t="s">
        <v>11</v>
      </c>
      <c r="H8" s="1" t="s">
        <v>10</v>
      </c>
      <c r="I8" s="31"/>
      <c r="J8" s="17"/>
      <c r="K8" s="10"/>
      <c r="L8" s="1" t="s">
        <v>25</v>
      </c>
      <c r="M8" s="7">
        <f>COUNTIF($D$4:$D$17,"="&amp;L8)</f>
        <v>4</v>
      </c>
      <c r="N8" s="7">
        <f>COUNTIFS($H$4:$H$17,"=yes",$D$4:$D$17,"="&amp;L8)</f>
        <v>4</v>
      </c>
      <c r="O8" s="7">
        <f>COUNTIFS($H$4:$H$17,"=no",$D$4:$D$17,"="&amp;L8)</f>
        <v>0</v>
      </c>
      <c r="P8" s="7">
        <f t="shared" si="0"/>
        <v>0</v>
      </c>
      <c r="Q8" s="11"/>
      <c r="R8" s="32"/>
    </row>
    <row r="9" spans="2:18" ht="15" customHeight="1" x14ac:dyDescent="0.25">
      <c r="B9" s="30"/>
      <c r="C9" s="1">
        <v>6</v>
      </c>
      <c r="D9" s="1" t="s">
        <v>5</v>
      </c>
      <c r="E9" s="1" t="s">
        <v>8</v>
      </c>
      <c r="F9" s="1" t="s">
        <v>10</v>
      </c>
      <c r="G9" s="1" t="s">
        <v>12</v>
      </c>
      <c r="H9" s="1" t="s">
        <v>9</v>
      </c>
      <c r="I9" s="31"/>
      <c r="J9" s="17"/>
      <c r="K9" s="10" t="s">
        <v>21</v>
      </c>
      <c r="L9" s="9"/>
      <c r="M9" s="7"/>
      <c r="N9" s="7"/>
      <c r="O9" s="7"/>
      <c r="P9" s="7"/>
      <c r="Q9" s="11">
        <f>P4 - (((M10/M4)*P10)+ ((M11/M4)*P11) + ((M12/M4)*P12))</f>
        <v>-5.0985673138825405E-2</v>
      </c>
      <c r="R9" s="32"/>
    </row>
    <row r="10" spans="2:18" ht="15" customHeight="1" x14ac:dyDescent="0.25">
      <c r="B10" s="30"/>
      <c r="C10" s="1">
        <v>7</v>
      </c>
      <c r="D10" s="1" t="s">
        <v>25</v>
      </c>
      <c r="E10" s="1" t="s">
        <v>8</v>
      </c>
      <c r="F10" s="1" t="s">
        <v>10</v>
      </c>
      <c r="G10" s="1" t="s">
        <v>12</v>
      </c>
      <c r="H10" s="1" t="s">
        <v>10</v>
      </c>
      <c r="I10" s="31"/>
      <c r="J10" s="17"/>
      <c r="K10" s="10"/>
      <c r="L10" s="2" t="s">
        <v>6</v>
      </c>
      <c r="M10" s="7">
        <f>COUNTIF($E$4:$E$17,"="&amp;L10)</f>
        <v>4</v>
      </c>
      <c r="N10" s="7">
        <f>COUNTIFS($H$4:$H$17,"=yes",$E$4:$E$17,"="&amp;L10)</f>
        <v>2</v>
      </c>
      <c r="O10" s="7">
        <f>COUNTIFS($H$4:$H$17,"=no",$E$4:$E$17,"="&amp;L10)</f>
        <v>2</v>
      </c>
      <c r="P10" s="7">
        <f t="shared" si="0"/>
        <v>1</v>
      </c>
      <c r="Q10" s="11"/>
      <c r="R10" s="32"/>
    </row>
    <row r="11" spans="2:18" ht="15" customHeight="1" x14ac:dyDescent="0.25">
      <c r="B11" s="30"/>
      <c r="C11" s="1">
        <v>8</v>
      </c>
      <c r="D11" s="1" t="s">
        <v>4</v>
      </c>
      <c r="E11" s="1" t="s">
        <v>7</v>
      </c>
      <c r="F11" s="1" t="s">
        <v>9</v>
      </c>
      <c r="G11" s="1" t="s">
        <v>11</v>
      </c>
      <c r="H11" s="1" t="s">
        <v>9</v>
      </c>
      <c r="I11" s="31"/>
      <c r="J11" s="17"/>
      <c r="K11" s="10"/>
      <c r="L11" s="12" t="s">
        <v>7</v>
      </c>
      <c r="M11" s="7">
        <f>COUNTIF($E$4:$E$17,"="&amp;L11)</f>
        <v>6</v>
      </c>
      <c r="N11" s="7">
        <f>COUNTIFS($H$4:$H$17,"=yes",$E$4:$E$17,"="&amp;L11)</f>
        <v>4</v>
      </c>
      <c r="O11" s="7">
        <f>COUNTIFS($H$4:$H$17,"=no",$E$4:$E$17,"="&amp;L11)</f>
        <v>2</v>
      </c>
      <c r="P11" s="7">
        <f t="shared" si="0"/>
        <v>1.5849625007211561</v>
      </c>
      <c r="Q11" s="11"/>
      <c r="R11" s="32"/>
    </row>
    <row r="12" spans="2:18" ht="15" customHeight="1" x14ac:dyDescent="0.25">
      <c r="B12" s="30"/>
      <c r="C12" s="1">
        <v>9</v>
      </c>
      <c r="D12" s="1" t="s">
        <v>4</v>
      </c>
      <c r="E12" s="1" t="s">
        <v>8</v>
      </c>
      <c r="F12" s="1" t="s">
        <v>10</v>
      </c>
      <c r="G12" s="1" t="s">
        <v>11</v>
      </c>
      <c r="H12" s="1" t="s">
        <v>10</v>
      </c>
      <c r="I12" s="31"/>
      <c r="J12" s="17"/>
      <c r="K12" s="10"/>
      <c r="L12" s="12" t="s">
        <v>8</v>
      </c>
      <c r="M12" s="7">
        <f>COUNTIF($E$4:$E$17,"="&amp;L12)</f>
        <v>4</v>
      </c>
      <c r="N12" s="7">
        <f>COUNTIFS($H$4:$H$17,"=yes",$E$4:$E$17,"="&amp;L12)</f>
        <v>3</v>
      </c>
      <c r="O12" s="7">
        <f>COUNTIFS($H$4:$H$17,"=no",$E$4:$E$17,"="&amp;L12)</f>
        <v>1</v>
      </c>
      <c r="P12" s="7">
        <f t="shared" si="0"/>
        <v>2</v>
      </c>
      <c r="Q12" s="11"/>
      <c r="R12" s="32"/>
    </row>
    <row r="13" spans="2:18" ht="15" customHeight="1" x14ac:dyDescent="0.25">
      <c r="B13" s="30"/>
      <c r="C13" s="1">
        <v>10</v>
      </c>
      <c r="D13" s="1" t="s">
        <v>5</v>
      </c>
      <c r="E13" s="1" t="s">
        <v>7</v>
      </c>
      <c r="F13" s="1" t="s">
        <v>10</v>
      </c>
      <c r="G13" s="1" t="s">
        <v>11</v>
      </c>
      <c r="H13" s="1" t="s">
        <v>10</v>
      </c>
      <c r="I13" s="31"/>
      <c r="J13" s="17"/>
      <c r="K13" s="10" t="s">
        <v>22</v>
      </c>
      <c r="L13" s="9"/>
      <c r="M13" s="7"/>
      <c r="N13" s="7"/>
      <c r="O13" s="7"/>
      <c r="P13" s="7"/>
      <c r="Q13" s="11">
        <f>P4-(((M14/M4)*P14) + ((M15/M4)*P15))</f>
        <v>-0.32192809488736285</v>
      </c>
      <c r="R13" s="32"/>
    </row>
    <row r="14" spans="2:18" ht="15" customHeight="1" x14ac:dyDescent="0.25">
      <c r="B14" s="30"/>
      <c r="C14" s="1">
        <v>11</v>
      </c>
      <c r="D14" s="1" t="s">
        <v>4</v>
      </c>
      <c r="E14" s="1" t="s">
        <v>7</v>
      </c>
      <c r="F14" s="1" t="s">
        <v>10</v>
      </c>
      <c r="G14" s="1" t="s">
        <v>12</v>
      </c>
      <c r="H14" s="1" t="s">
        <v>10</v>
      </c>
      <c r="I14" s="31"/>
      <c r="J14" s="17"/>
      <c r="K14" s="10"/>
      <c r="L14" s="12" t="s">
        <v>9</v>
      </c>
      <c r="M14" s="7">
        <f>COUNTIF($F$4:$F$17,"="&amp;L14)</f>
        <v>7</v>
      </c>
      <c r="N14" s="7">
        <f>COUNTIFS($H$4:$H$17,"=yes",$F$4:$F$17,"="&amp;L14)</f>
        <v>3</v>
      </c>
      <c r="O14" s="7">
        <f>COUNTIFS($H$4:$H$17,"=no",$F$4:$F$17,"="&amp;L14)</f>
        <v>4</v>
      </c>
      <c r="P14" s="7">
        <f t="shared" si="0"/>
        <v>0.80735492205760417</v>
      </c>
      <c r="Q14" s="11"/>
      <c r="R14" s="32"/>
    </row>
    <row r="15" spans="2:18" ht="15" customHeight="1" x14ac:dyDescent="0.25">
      <c r="B15" s="30"/>
      <c r="C15" s="1">
        <v>12</v>
      </c>
      <c r="D15" s="1" t="s">
        <v>25</v>
      </c>
      <c r="E15" s="1" t="s">
        <v>7</v>
      </c>
      <c r="F15" s="1" t="s">
        <v>9</v>
      </c>
      <c r="G15" s="1" t="s">
        <v>12</v>
      </c>
      <c r="H15" s="1" t="s">
        <v>10</v>
      </c>
      <c r="I15" s="31"/>
      <c r="J15" s="17"/>
      <c r="K15" s="10"/>
      <c r="L15" s="12" t="s">
        <v>10</v>
      </c>
      <c r="M15" s="7">
        <f>COUNTIF($F$4:$F$17,"="&amp;L15)</f>
        <v>7</v>
      </c>
      <c r="N15" s="7">
        <f>COUNTIFS($H$4:$H$17,"=yes",$F$4:$F$17,"="&amp;L15)</f>
        <v>6</v>
      </c>
      <c r="O15" s="7">
        <f>COUNTIFS($H$4:$H$17,"=no",$F$4:$F$17,"="&amp;L15)</f>
        <v>1</v>
      </c>
      <c r="P15" s="7">
        <f t="shared" si="0"/>
        <v>2.8073549220576046</v>
      </c>
      <c r="Q15" s="11"/>
      <c r="R15" s="32"/>
    </row>
    <row r="16" spans="2:18" ht="15" customHeight="1" x14ac:dyDescent="0.25">
      <c r="B16" s="30"/>
      <c r="C16" s="1">
        <v>13</v>
      </c>
      <c r="D16" s="1" t="s">
        <v>25</v>
      </c>
      <c r="E16" s="1" t="s">
        <v>6</v>
      </c>
      <c r="F16" s="1" t="s">
        <v>10</v>
      </c>
      <c r="G16" s="1" t="s">
        <v>11</v>
      </c>
      <c r="H16" s="1" t="s">
        <v>10</v>
      </c>
      <c r="I16" s="31"/>
      <c r="J16" s="17"/>
      <c r="K16" s="10" t="s">
        <v>23</v>
      </c>
      <c r="L16" s="9"/>
      <c r="M16" s="7"/>
      <c r="N16" s="7"/>
      <c r="O16" s="7"/>
      <c r="P16" s="7"/>
      <c r="Q16" s="11">
        <f>P4-(((M17/M4)*P17) + ((M18/M4)*P18))</f>
        <v>-8.6001744258329849E-2</v>
      </c>
      <c r="R16" s="32"/>
    </row>
    <row r="17" spans="2:18" ht="15" customHeight="1" x14ac:dyDescent="0.25">
      <c r="B17" s="30"/>
      <c r="C17" s="1">
        <v>14</v>
      </c>
      <c r="D17" s="1" t="s">
        <v>5</v>
      </c>
      <c r="E17" s="1" t="s">
        <v>7</v>
      </c>
      <c r="F17" s="1" t="s">
        <v>9</v>
      </c>
      <c r="G17" s="1" t="s">
        <v>12</v>
      </c>
      <c r="H17" s="1" t="s">
        <v>9</v>
      </c>
      <c r="I17" s="31"/>
      <c r="J17" s="17"/>
      <c r="K17" s="10"/>
      <c r="L17" s="1" t="s">
        <v>12</v>
      </c>
      <c r="M17" s="7">
        <f>COUNTIF($G$4:$G$17,"="&amp;L17)</f>
        <v>6</v>
      </c>
      <c r="N17" s="7">
        <f>COUNTIFS($H$4:$H$17,"=yes",$G$4:$G$17,"="&amp;L17)</f>
        <v>3</v>
      </c>
      <c r="O17" s="7">
        <f>COUNTIFS($H$4:$H$17,"=no",$G$4:$G$17,"="&amp;L17)</f>
        <v>3</v>
      </c>
      <c r="P17" s="7">
        <f t="shared" si="0"/>
        <v>1</v>
      </c>
      <c r="Q17" s="11"/>
      <c r="R17" s="32"/>
    </row>
    <row r="18" spans="2:18" ht="15" customHeight="1" x14ac:dyDescent="0.25">
      <c r="B18" s="30"/>
      <c r="C18" s="31"/>
      <c r="D18" s="31"/>
      <c r="E18" s="31"/>
      <c r="F18" s="31"/>
      <c r="G18" s="31"/>
      <c r="H18" s="31"/>
      <c r="I18" s="31"/>
      <c r="J18" s="17"/>
      <c r="K18" s="12"/>
      <c r="L18" s="1" t="s">
        <v>11</v>
      </c>
      <c r="M18" s="7">
        <f>COUNTIF($G$4:$G$17,"="&amp;L18)</f>
        <v>8</v>
      </c>
      <c r="N18" s="7">
        <f>COUNTIFS($H$4:$H$17,"=yes",$G$4:$G$17,"="&amp;L18)</f>
        <v>6</v>
      </c>
      <c r="O18" s="7">
        <f>COUNTIFS($H$4:$H$17,"=no",$G$4:$G$17,"="&amp;L18)</f>
        <v>2</v>
      </c>
      <c r="P18" s="7">
        <f t="shared" si="0"/>
        <v>2</v>
      </c>
      <c r="Q18" s="11"/>
      <c r="R18" s="32"/>
    </row>
    <row r="19" spans="2:18" ht="15.75" thickBot="1" x14ac:dyDescent="0.3"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</row>
    <row r="22" spans="2:18" ht="15" customHeight="1" x14ac:dyDescent="0.25"/>
    <row r="23" spans="2:18" ht="15" customHeight="1" x14ac:dyDescent="0.25"/>
    <row r="24" spans="2:18" ht="15" customHeight="1" x14ac:dyDescent="0.25"/>
    <row r="25" spans="2:18" ht="15" customHeight="1" x14ac:dyDescent="0.25"/>
    <row r="26" spans="2:18" ht="15" customHeight="1" x14ac:dyDescent="0.25"/>
    <row r="27" spans="2:18" ht="15" customHeight="1" x14ac:dyDescent="0.25"/>
    <row r="28" spans="2:18" ht="15" customHeight="1" x14ac:dyDescent="0.25"/>
    <row r="29" spans="2:18" ht="15" customHeight="1" x14ac:dyDescent="0.25"/>
    <row r="30" spans="2:18" ht="15" customHeight="1" x14ac:dyDescent="0.25"/>
    <row r="31" spans="2:18" ht="15" customHeight="1" x14ac:dyDescent="0.25"/>
  </sheetData>
  <mergeCells count="1">
    <mergeCell ref="K3:L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workbookViewId="0">
      <selection activeCell="K6" sqref="K6:Q14"/>
    </sheetView>
  </sheetViews>
  <sheetFormatPr defaultRowHeight="15" x14ac:dyDescent="0.25"/>
  <cols>
    <col min="1" max="1" width="6.42578125" customWidth="1"/>
    <col min="3" max="3" width="7" customWidth="1"/>
    <col min="7" max="7" width="15.7109375" customWidth="1"/>
    <col min="8" max="8" width="18.140625" customWidth="1"/>
    <col min="13" max="13" width="17" customWidth="1"/>
    <col min="16" max="16" width="12.7109375" customWidth="1"/>
  </cols>
  <sheetData>
    <row r="1" spans="2:18" ht="15.75" thickBot="1" x14ac:dyDescent="0.3"/>
    <row r="2" spans="2:18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2:18" ht="15.75" x14ac:dyDescent="0.25">
      <c r="B3" s="30"/>
      <c r="C3" s="14" t="s">
        <v>13</v>
      </c>
      <c r="D3" s="14" t="s">
        <v>24</v>
      </c>
      <c r="E3" s="14" t="s">
        <v>0</v>
      </c>
      <c r="F3" s="14" t="s">
        <v>1</v>
      </c>
      <c r="G3" s="14" t="s">
        <v>2</v>
      </c>
      <c r="H3" s="14" t="s">
        <v>3</v>
      </c>
      <c r="I3" s="31"/>
      <c r="J3" s="5" t="s">
        <v>14</v>
      </c>
      <c r="K3" s="38" t="s">
        <v>15</v>
      </c>
      <c r="L3" s="39"/>
      <c r="M3" s="5" t="s">
        <v>16</v>
      </c>
      <c r="N3" s="5" t="s">
        <v>26</v>
      </c>
      <c r="O3" s="5" t="s">
        <v>27</v>
      </c>
      <c r="P3" s="5" t="s">
        <v>17</v>
      </c>
      <c r="Q3" s="5" t="s">
        <v>18</v>
      </c>
      <c r="R3" s="32"/>
    </row>
    <row r="4" spans="2:18" ht="15.75" x14ac:dyDescent="0.25">
      <c r="B4" s="30"/>
      <c r="C4" s="1">
        <v>1</v>
      </c>
      <c r="D4" s="1" t="s">
        <v>4</v>
      </c>
      <c r="E4" s="1" t="s">
        <v>6</v>
      </c>
      <c r="F4" s="1" t="s">
        <v>9</v>
      </c>
      <c r="G4" s="1" t="s">
        <v>11</v>
      </c>
      <c r="H4" s="1" t="s">
        <v>9</v>
      </c>
      <c r="I4" s="31"/>
      <c r="J4" s="23" t="str">
        <f>"1.1"</f>
        <v>1.1</v>
      </c>
      <c r="K4" s="8" t="s">
        <v>20</v>
      </c>
      <c r="L4" s="9"/>
      <c r="M4" s="7">
        <f>COUNT(C4:C8)</f>
        <v>5</v>
      </c>
      <c r="N4" s="7">
        <f>COUNTIF(H4:H8,"=yes")</f>
        <v>2</v>
      </c>
      <c r="O4" s="7">
        <f>COUNTIF(H4:H8,"=no")</f>
        <v>3</v>
      </c>
      <c r="P4" s="7">
        <f t="shared" ref="P4:P8" si="0">(-(N4/M4)*IFERROR(LOG(O4/M4,2),0)) + (-(O4/M4)*IFERROR(LOG(O4/M4,2), 0))</f>
        <v>0.73696559416620622</v>
      </c>
      <c r="Q4" s="7"/>
      <c r="R4" s="32"/>
    </row>
    <row r="5" spans="2:18" ht="15.75" x14ac:dyDescent="0.25">
      <c r="B5" s="30"/>
      <c r="C5" s="1">
        <v>2</v>
      </c>
      <c r="D5" s="1" t="s">
        <v>4</v>
      </c>
      <c r="E5" s="1" t="s">
        <v>6</v>
      </c>
      <c r="F5" s="1" t="s">
        <v>9</v>
      </c>
      <c r="G5" s="1" t="s">
        <v>12</v>
      </c>
      <c r="H5" s="1" t="s">
        <v>9</v>
      </c>
      <c r="I5" s="31"/>
      <c r="J5" s="23"/>
      <c r="K5" s="10" t="s">
        <v>21</v>
      </c>
      <c r="L5" s="9"/>
      <c r="M5" s="7"/>
      <c r="N5" s="7"/>
      <c r="O5" s="7"/>
      <c r="P5" s="7"/>
      <c r="Q5" s="11">
        <f>$P$4 - (((M6/$M$4)*P6)+ ((M7/$M$4)*P7) + ((M8/$M$4)*P8))</f>
        <v>0.33696559416620619</v>
      </c>
      <c r="R5" s="32"/>
    </row>
    <row r="6" spans="2:18" ht="15.75" x14ac:dyDescent="0.25">
      <c r="B6" s="30"/>
      <c r="C6" s="1">
        <v>3</v>
      </c>
      <c r="D6" s="1" t="s">
        <v>4</v>
      </c>
      <c r="E6" s="1" t="s">
        <v>7</v>
      </c>
      <c r="F6" s="1" t="s">
        <v>9</v>
      </c>
      <c r="G6" s="1" t="s">
        <v>11</v>
      </c>
      <c r="H6" s="1" t="s">
        <v>9</v>
      </c>
      <c r="I6" s="31"/>
      <c r="J6" s="23"/>
      <c r="K6" s="10"/>
      <c r="L6" s="2" t="s">
        <v>6</v>
      </c>
      <c r="M6" s="7">
        <f>COUNTIF($E$4:$E$8,"="&amp;L6)</f>
        <v>2</v>
      </c>
      <c r="N6" s="7">
        <f>COUNTIFS($H$4:$H$8,"=yes",$E$4:$E$8,"="&amp;L6)</f>
        <v>0</v>
      </c>
      <c r="O6" s="7">
        <f>COUNTIFS($H$4:$H$8,"=no",$E$4:$E$8,"="&amp;L6)</f>
        <v>2</v>
      </c>
      <c r="P6" s="7">
        <f t="shared" si="0"/>
        <v>0</v>
      </c>
      <c r="Q6" s="11"/>
      <c r="R6" s="32"/>
    </row>
    <row r="7" spans="2:18" ht="15.75" x14ac:dyDescent="0.25">
      <c r="B7" s="30"/>
      <c r="C7" s="1">
        <v>4</v>
      </c>
      <c r="D7" s="1" t="s">
        <v>4</v>
      </c>
      <c r="E7" s="1" t="s">
        <v>8</v>
      </c>
      <c r="F7" s="1" t="s">
        <v>10</v>
      </c>
      <c r="G7" s="1" t="s">
        <v>11</v>
      </c>
      <c r="H7" s="1" t="s">
        <v>10</v>
      </c>
      <c r="I7" s="31"/>
      <c r="J7" s="23"/>
      <c r="K7" s="10"/>
      <c r="L7" s="12" t="s">
        <v>7</v>
      </c>
      <c r="M7" s="7">
        <f t="shared" ref="M7:M8" si="1">COUNTIF($E$4:$E$8,"="&amp;L7)</f>
        <v>2</v>
      </c>
      <c r="N7" s="7">
        <f t="shared" ref="N7:N8" si="2">COUNTIFS($H$4:$H$8,"=yes",$E$4:$E$8,"="&amp;L7)</f>
        <v>1</v>
      </c>
      <c r="O7" s="7">
        <f t="shared" ref="O7:O8" si="3">COUNTIFS($H$4:$H$8,"=no",$E$4:$E$8,"="&amp;L7)</f>
        <v>1</v>
      </c>
      <c r="P7" s="7">
        <f t="shared" si="0"/>
        <v>1</v>
      </c>
      <c r="Q7" s="11"/>
      <c r="R7" s="32"/>
    </row>
    <row r="8" spans="2:18" ht="15.75" x14ac:dyDescent="0.25">
      <c r="B8" s="30"/>
      <c r="C8" s="1">
        <v>5</v>
      </c>
      <c r="D8" s="1" t="s">
        <v>4</v>
      </c>
      <c r="E8" s="1" t="s">
        <v>7</v>
      </c>
      <c r="F8" s="1" t="s">
        <v>10</v>
      </c>
      <c r="G8" s="1" t="s">
        <v>12</v>
      </c>
      <c r="H8" s="1" t="s">
        <v>10</v>
      </c>
      <c r="I8" s="31"/>
      <c r="J8" s="23"/>
      <c r="K8" s="10"/>
      <c r="L8" s="12" t="s">
        <v>8</v>
      </c>
      <c r="M8" s="7">
        <f t="shared" si="1"/>
        <v>1</v>
      </c>
      <c r="N8" s="7">
        <f t="shared" si="2"/>
        <v>1</v>
      </c>
      <c r="O8" s="7">
        <f t="shared" si="3"/>
        <v>0</v>
      </c>
      <c r="P8" s="7">
        <f t="shared" si="0"/>
        <v>0</v>
      </c>
      <c r="Q8" s="11"/>
      <c r="R8" s="32"/>
    </row>
    <row r="9" spans="2:18" ht="15.75" x14ac:dyDescent="0.25">
      <c r="B9" s="30"/>
      <c r="C9" s="31"/>
      <c r="D9" s="31"/>
      <c r="E9" s="31"/>
      <c r="F9" s="31"/>
      <c r="G9" s="31"/>
      <c r="H9" s="31"/>
      <c r="I9" s="31"/>
      <c r="J9" s="36"/>
      <c r="K9" s="19" t="s">
        <v>22</v>
      </c>
      <c r="L9" s="37"/>
      <c r="M9" s="21"/>
      <c r="N9" s="21"/>
      <c r="O9" s="21"/>
      <c r="P9" s="21"/>
      <c r="Q9" s="22">
        <f>$P$4 - (((M10/$M$4)*P10)+ ((M11/$M$4)*P11))</f>
        <v>0.73696559416620622</v>
      </c>
      <c r="R9" s="32"/>
    </row>
    <row r="10" spans="2:18" ht="15.75" x14ac:dyDescent="0.25">
      <c r="B10" s="30"/>
      <c r="C10" s="31"/>
      <c r="D10" s="31"/>
      <c r="E10" s="31"/>
      <c r="F10" s="31"/>
      <c r="G10" s="31"/>
      <c r="H10" s="31"/>
      <c r="I10" s="31"/>
      <c r="J10" s="23"/>
      <c r="K10" s="10"/>
      <c r="L10" s="12" t="s">
        <v>9</v>
      </c>
      <c r="M10" s="7">
        <f>COUNTIF($F$4:$F$8,"="&amp;L10)</f>
        <v>3</v>
      </c>
      <c r="N10" s="7">
        <f>COUNTIFS($H$4:$H$8,"=yes",$F$4:$F$8,"="&amp;L10)</f>
        <v>0</v>
      </c>
      <c r="O10" s="7">
        <f>COUNTIFS($H$4:$H$8,"=no",$F$4:$F$8,"="&amp;L10)</f>
        <v>3</v>
      </c>
      <c r="P10" s="7">
        <f t="shared" ref="P10:P11" si="4">IFERROR((-(N10/M10)*LOG(O10/M10,2)) + (-(O10/M10)*LOG(O10/M10,2)), 0)</f>
        <v>0</v>
      </c>
      <c r="Q10" s="11"/>
      <c r="R10" s="32"/>
    </row>
    <row r="11" spans="2:18" ht="15.75" x14ac:dyDescent="0.25">
      <c r="B11" s="30"/>
      <c r="C11" s="31"/>
      <c r="D11" s="31"/>
      <c r="E11" s="31"/>
      <c r="F11" s="31"/>
      <c r="G11" s="31"/>
      <c r="H11" s="31"/>
      <c r="I11" s="31"/>
      <c r="J11" s="23"/>
      <c r="K11" s="10"/>
      <c r="L11" s="12" t="s">
        <v>10</v>
      </c>
      <c r="M11" s="7">
        <f>COUNTIF($F$4:$F$8,"="&amp;L11)</f>
        <v>2</v>
      </c>
      <c r="N11" s="7">
        <f>COUNTIFS($H$4:$H$8,"=yes",$F$4:$F$8,"="&amp;L11)</f>
        <v>2</v>
      </c>
      <c r="O11" s="7">
        <f>COUNTIFS($H$4:$H$8,"=no",$F$4:$F$8,"="&amp;L11)</f>
        <v>0</v>
      </c>
      <c r="P11" s="7">
        <f t="shared" si="4"/>
        <v>0</v>
      </c>
      <c r="Q11" s="11"/>
      <c r="R11" s="32"/>
    </row>
    <row r="12" spans="2:18" ht="15.75" x14ac:dyDescent="0.25">
      <c r="B12" s="30"/>
      <c r="C12" s="31"/>
      <c r="D12" s="31"/>
      <c r="E12" s="31"/>
      <c r="F12" s="31"/>
      <c r="G12" s="31"/>
      <c r="H12" s="31"/>
      <c r="I12" s="31"/>
      <c r="J12" s="23"/>
      <c r="K12" s="10" t="s">
        <v>23</v>
      </c>
      <c r="L12" s="9"/>
      <c r="M12" s="7"/>
      <c r="N12" s="7"/>
      <c r="O12" s="7"/>
      <c r="P12" s="7"/>
      <c r="Q12" s="40">
        <f>$P$4 - (((M13/$M$4)*P13)+ ((M14/$M$4)*P14))</f>
        <v>-1.4011906266487517E-2</v>
      </c>
      <c r="R12" s="32"/>
    </row>
    <row r="13" spans="2:18" ht="15.75" x14ac:dyDescent="0.25">
      <c r="B13" s="30"/>
      <c r="C13" s="31"/>
      <c r="D13" s="31"/>
      <c r="E13" s="31"/>
      <c r="F13" s="31"/>
      <c r="G13" s="31"/>
      <c r="H13" s="31"/>
      <c r="I13" s="31"/>
      <c r="J13" s="23"/>
      <c r="K13" s="10"/>
      <c r="L13" s="1" t="s">
        <v>12</v>
      </c>
      <c r="M13" s="7">
        <f>COUNTIF($G$4:$G$8,"="&amp;L13)</f>
        <v>2</v>
      </c>
      <c r="N13" s="7">
        <f>COUNTIFS($H$4:$H$8,"=yes",$G$4:$G$8,"="&amp;L13)</f>
        <v>1</v>
      </c>
      <c r="O13" s="7">
        <f>COUNTIFS($H$4:$H$8,"=no",$G$4:$G$8,"="&amp;L13)</f>
        <v>1</v>
      </c>
      <c r="P13" s="7">
        <f t="shared" ref="P13:P14" si="5">IFERROR((-(N13/M13)*LOG(O13/M13,2)) + (-(O13/M13)*LOG(O13/M13,2)), 0)</f>
        <v>1</v>
      </c>
      <c r="Q13" s="11"/>
      <c r="R13" s="32"/>
    </row>
    <row r="14" spans="2:18" ht="15.75" x14ac:dyDescent="0.25">
      <c r="B14" s="30"/>
      <c r="C14" s="31"/>
      <c r="D14" s="31"/>
      <c r="E14" s="31"/>
      <c r="F14" s="31"/>
      <c r="G14" s="31"/>
      <c r="H14" s="31"/>
      <c r="I14" s="31"/>
      <c r="J14" s="23"/>
      <c r="K14" s="12"/>
      <c r="L14" s="1" t="s">
        <v>11</v>
      </c>
      <c r="M14" s="7">
        <f>COUNTIF($G$4:$G$8,"="&amp;L14)</f>
        <v>3</v>
      </c>
      <c r="N14" s="7">
        <f>COUNTIFS($H$4:$H$8,"=yes",$G$4:$G$8,"="&amp;L14)</f>
        <v>1</v>
      </c>
      <c r="O14" s="7">
        <f>COUNTIFS($H$4:$H$8,"=no",$G$4:$G$8,"="&amp;L14)</f>
        <v>2</v>
      </c>
      <c r="P14" s="7">
        <f t="shared" si="5"/>
        <v>0.5849625007211563</v>
      </c>
      <c r="Q14" s="11"/>
      <c r="R14" s="32"/>
    </row>
    <row r="15" spans="2:18" ht="15.75" thickBot="1" x14ac:dyDescent="0.3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workbookViewId="0">
      <selection activeCell="H22" sqref="H22"/>
    </sheetView>
  </sheetViews>
  <sheetFormatPr defaultRowHeight="15" x14ac:dyDescent="0.25"/>
  <cols>
    <col min="1" max="1" width="6.42578125" customWidth="1"/>
    <col min="3" max="3" width="7" customWidth="1"/>
    <col min="7" max="7" width="15.7109375" customWidth="1"/>
    <col min="8" max="8" width="18.140625" customWidth="1"/>
    <col min="13" max="13" width="17" customWidth="1"/>
    <col min="16" max="16" width="12.7109375" customWidth="1"/>
  </cols>
  <sheetData>
    <row r="1" spans="2:18" ht="15.75" thickBot="1" x14ac:dyDescent="0.3"/>
    <row r="2" spans="2:18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2:18" ht="15.75" x14ac:dyDescent="0.25">
      <c r="B3" s="30"/>
      <c r="C3" s="14" t="s">
        <v>13</v>
      </c>
      <c r="D3" s="14" t="s">
        <v>24</v>
      </c>
      <c r="E3" s="14" t="s">
        <v>0</v>
      </c>
      <c r="F3" s="14" t="s">
        <v>1</v>
      </c>
      <c r="G3" s="14" t="s">
        <v>2</v>
      </c>
      <c r="H3" s="14" t="s">
        <v>3</v>
      </c>
      <c r="I3" s="31"/>
      <c r="J3" s="5" t="s">
        <v>14</v>
      </c>
      <c r="K3" s="38" t="s">
        <v>15</v>
      </c>
      <c r="L3" s="39"/>
      <c r="M3" s="5" t="s">
        <v>16</v>
      </c>
      <c r="N3" s="5" t="s">
        <v>26</v>
      </c>
      <c r="O3" s="5" t="s">
        <v>27</v>
      </c>
      <c r="P3" s="5" t="s">
        <v>17</v>
      </c>
      <c r="Q3" s="5" t="s">
        <v>18</v>
      </c>
      <c r="R3" s="32"/>
    </row>
    <row r="4" spans="2:18" ht="15.75" x14ac:dyDescent="0.25">
      <c r="B4" s="30"/>
      <c r="C4" s="1">
        <v>1</v>
      </c>
      <c r="D4" s="1" t="s">
        <v>5</v>
      </c>
      <c r="E4" s="1" t="s">
        <v>7</v>
      </c>
      <c r="F4" s="1" t="s">
        <v>9</v>
      </c>
      <c r="G4" s="1" t="s">
        <v>11</v>
      </c>
      <c r="H4" s="1" t="s">
        <v>10</v>
      </c>
      <c r="I4" s="31"/>
      <c r="J4" s="23" t="str">
        <f>"1.2"</f>
        <v>1.2</v>
      </c>
      <c r="K4" s="8" t="s">
        <v>20</v>
      </c>
      <c r="L4" s="9"/>
      <c r="M4" s="7">
        <f>COUNT(C4:C8)</f>
        <v>5</v>
      </c>
      <c r="N4" s="7">
        <f>COUNTIF(H4:H8,"=yes")</f>
        <v>3</v>
      </c>
      <c r="O4" s="7">
        <f>COUNTIF(H4:H8,"=no")</f>
        <v>2</v>
      </c>
      <c r="P4" s="7">
        <f t="shared" ref="P4:P8" si="0">(-(N4/M4)*IFERROR(LOG(O4/M4,2),0)) + (-(O4/M4)*IFERROR(LOG(O4/M4,2), 0))</f>
        <v>1.3219280948873622</v>
      </c>
      <c r="Q4" s="7"/>
      <c r="R4" s="32"/>
    </row>
    <row r="5" spans="2:18" ht="15.75" x14ac:dyDescent="0.25">
      <c r="B5" s="30"/>
      <c r="C5" s="1">
        <v>2</v>
      </c>
      <c r="D5" s="1" t="s">
        <v>5</v>
      </c>
      <c r="E5" s="1" t="s">
        <v>8</v>
      </c>
      <c r="F5" s="1" t="s">
        <v>10</v>
      </c>
      <c r="G5" s="1" t="s">
        <v>11</v>
      </c>
      <c r="H5" s="1" t="s">
        <v>10</v>
      </c>
      <c r="I5" s="31"/>
      <c r="J5" s="23"/>
      <c r="K5" s="10" t="s">
        <v>21</v>
      </c>
      <c r="L5" s="9"/>
      <c r="M5" s="7"/>
      <c r="N5" s="7"/>
      <c r="O5" s="7"/>
      <c r="P5" s="7"/>
      <c r="Q5" s="11">
        <f>$P$4 - ( ((M6/$M$4)*P6) + ((M7/$M$4)*P7))</f>
        <v>-2.9049405545331419E-2</v>
      </c>
      <c r="R5" s="32"/>
    </row>
    <row r="6" spans="2:18" ht="15.75" x14ac:dyDescent="0.25">
      <c r="B6" s="30"/>
      <c r="C6" s="1">
        <v>3</v>
      </c>
      <c r="D6" s="1" t="s">
        <v>5</v>
      </c>
      <c r="E6" s="1" t="s">
        <v>8</v>
      </c>
      <c r="F6" s="1" t="s">
        <v>10</v>
      </c>
      <c r="G6" s="1" t="s">
        <v>12</v>
      </c>
      <c r="H6" s="1" t="s">
        <v>9</v>
      </c>
      <c r="I6" s="31"/>
      <c r="J6" s="23"/>
      <c r="K6" s="10"/>
      <c r="L6" s="12" t="s">
        <v>7</v>
      </c>
      <c r="M6" s="7">
        <f t="shared" ref="M6:M7" si="1">COUNTIF($E$4:$E$8,"="&amp;L6)</f>
        <v>3</v>
      </c>
      <c r="N6" s="7">
        <f t="shared" ref="N6:N7" si="2">COUNTIFS($H$4:$H$8,"=yes",$E$4:$E$8,"="&amp;L6)</f>
        <v>2</v>
      </c>
      <c r="O6" s="7">
        <f t="shared" ref="O6:O7" si="3">COUNTIFS($H$4:$H$8,"=no",$E$4:$E$8,"="&amp;L6)</f>
        <v>1</v>
      </c>
      <c r="P6" s="7">
        <f>(-(N6/M6)*IFERROR(LOG(O6/M6,2),0)) + (-(O6/M6)*IFERROR(LOG(O6/M6,2), 0))</f>
        <v>1.5849625007211561</v>
      </c>
      <c r="Q6" s="11"/>
      <c r="R6" s="32"/>
    </row>
    <row r="7" spans="2:18" ht="15.75" x14ac:dyDescent="0.25">
      <c r="B7" s="30"/>
      <c r="C7" s="1">
        <v>4</v>
      </c>
      <c r="D7" s="1" t="s">
        <v>5</v>
      </c>
      <c r="E7" s="1" t="s">
        <v>7</v>
      </c>
      <c r="F7" s="1" t="s">
        <v>10</v>
      </c>
      <c r="G7" s="1" t="s">
        <v>11</v>
      </c>
      <c r="H7" s="1" t="s">
        <v>10</v>
      </c>
      <c r="I7" s="31"/>
      <c r="J7" s="23"/>
      <c r="K7" s="10"/>
      <c r="L7" s="12" t="s">
        <v>8</v>
      </c>
      <c r="M7" s="7">
        <f t="shared" si="1"/>
        <v>2</v>
      </c>
      <c r="N7" s="7">
        <f t="shared" si="2"/>
        <v>1</v>
      </c>
      <c r="O7" s="7">
        <f t="shared" si="3"/>
        <v>1</v>
      </c>
      <c r="P7" s="7">
        <f>(-(N7/M7)*IFERROR(LOG(O7/M7,2),0)) + (-(O7/M7)*IFERROR(LOG(O7/M7,2), 0))</f>
        <v>1</v>
      </c>
      <c r="Q7" s="11"/>
      <c r="R7" s="32"/>
    </row>
    <row r="8" spans="2:18" ht="15.75" x14ac:dyDescent="0.25">
      <c r="B8" s="30"/>
      <c r="C8" s="1">
        <v>5</v>
      </c>
      <c r="D8" s="1" t="s">
        <v>5</v>
      </c>
      <c r="E8" s="1" t="s">
        <v>7</v>
      </c>
      <c r="F8" s="1" t="s">
        <v>9</v>
      </c>
      <c r="G8" s="1" t="s">
        <v>12</v>
      </c>
      <c r="H8" s="1" t="s">
        <v>9</v>
      </c>
      <c r="I8" s="31"/>
      <c r="J8" s="41"/>
      <c r="K8" s="42" t="s">
        <v>22</v>
      </c>
      <c r="L8" s="43"/>
      <c r="M8" s="44"/>
      <c r="N8" s="44"/>
      <c r="O8" s="44"/>
      <c r="P8" s="44"/>
      <c r="Q8" s="40">
        <f>$P$4 - (((M9/$M$4)*P9)+ ((M10/$M$4)*P10))</f>
        <v>-2.9049405545331419E-2</v>
      </c>
      <c r="R8" s="32"/>
    </row>
    <row r="9" spans="2:18" ht="15.75" x14ac:dyDescent="0.25">
      <c r="B9" s="30"/>
      <c r="C9" s="31"/>
      <c r="D9" s="31"/>
      <c r="E9" s="31"/>
      <c r="F9" s="31"/>
      <c r="G9" s="31"/>
      <c r="H9" s="31"/>
      <c r="I9" s="31"/>
      <c r="J9" s="23"/>
      <c r="K9" s="10"/>
      <c r="L9" s="12" t="s">
        <v>9</v>
      </c>
      <c r="M9" s="7">
        <f>COUNTIF($F$4:$F$8,"="&amp;L9)</f>
        <v>2</v>
      </c>
      <c r="N9" s="7">
        <f>COUNTIFS($H$4:$H$8,"=yes",$F$4:$F$8,"="&amp;L9)</f>
        <v>1</v>
      </c>
      <c r="O9" s="7">
        <f>COUNTIFS($H$4:$H$8,"=no",$F$4:$F$8,"="&amp;L9)</f>
        <v>1</v>
      </c>
      <c r="P9" s="7">
        <f t="shared" ref="P9:P10" si="4">IFERROR((-(N9/M9)*LOG(O9/M9,2)) + (-(O9/M9)*LOG(O9/M9,2)), 0)</f>
        <v>1</v>
      </c>
      <c r="Q9" s="11"/>
      <c r="R9" s="32"/>
    </row>
    <row r="10" spans="2:18" ht="15.75" x14ac:dyDescent="0.25">
      <c r="B10" s="30"/>
      <c r="C10" s="31"/>
      <c r="D10" s="31"/>
      <c r="E10" s="31"/>
      <c r="F10" s="31"/>
      <c r="G10" s="31"/>
      <c r="H10" s="31"/>
      <c r="I10" s="31"/>
      <c r="J10" s="23"/>
      <c r="K10" s="10"/>
      <c r="L10" s="12" t="s">
        <v>10</v>
      </c>
      <c r="M10" s="7">
        <f>COUNTIF($F$4:$F$8,"="&amp;L10)</f>
        <v>3</v>
      </c>
      <c r="N10" s="7">
        <f>COUNTIFS($H$4:$H$8,"=yes",$F$4:$F$8,"="&amp;L10)</f>
        <v>2</v>
      </c>
      <c r="O10" s="7">
        <f>COUNTIFS($H$4:$H$8,"=no",$F$4:$F$8,"="&amp;L10)</f>
        <v>1</v>
      </c>
      <c r="P10" s="7">
        <f t="shared" si="4"/>
        <v>1.5849625007211561</v>
      </c>
      <c r="Q10" s="11"/>
      <c r="R10" s="32"/>
    </row>
    <row r="11" spans="2:18" ht="15.75" x14ac:dyDescent="0.25">
      <c r="B11" s="30"/>
      <c r="C11" s="31"/>
      <c r="D11" s="31"/>
      <c r="E11" s="31"/>
      <c r="F11" s="31"/>
      <c r="G11" s="31"/>
      <c r="H11" s="31"/>
      <c r="I11" s="31"/>
      <c r="J11" s="36"/>
      <c r="K11" s="19" t="s">
        <v>23</v>
      </c>
      <c r="L11" s="37"/>
      <c r="M11" s="21"/>
      <c r="N11" s="21"/>
      <c r="O11" s="21"/>
      <c r="P11" s="21"/>
      <c r="Q11" s="22">
        <f>$P$4 - (((M12/$M$4)*P12)+ ((M13/$M$4)*P13))</f>
        <v>1.3219280948873622</v>
      </c>
      <c r="R11" s="32"/>
    </row>
    <row r="12" spans="2:18" ht="15.75" x14ac:dyDescent="0.25">
      <c r="B12" s="30"/>
      <c r="C12" s="31"/>
      <c r="D12" s="31"/>
      <c r="E12" s="31"/>
      <c r="F12" s="31"/>
      <c r="G12" s="31"/>
      <c r="H12" s="31"/>
      <c r="I12" s="31"/>
      <c r="J12" s="23"/>
      <c r="K12" s="10"/>
      <c r="L12" s="1" t="s">
        <v>12</v>
      </c>
      <c r="M12" s="7">
        <f>COUNTIF($G$4:$G$8,"="&amp;L12)</f>
        <v>2</v>
      </c>
      <c r="N12" s="7">
        <f>COUNTIFS($H$4:$H$8,"=yes",$G$4:$G$8,"="&amp;L12)</f>
        <v>0</v>
      </c>
      <c r="O12" s="7">
        <f>COUNTIFS($H$4:$H$8,"=no",$G$4:$G$8,"="&amp;L12)</f>
        <v>2</v>
      </c>
      <c r="P12" s="7">
        <f t="shared" ref="P12:P13" si="5">IFERROR((-(N12/M12)*LOG(O12/M12,2)) + (-(O12/M12)*LOG(O12/M12,2)), 0)</f>
        <v>0</v>
      </c>
      <c r="Q12" s="11"/>
      <c r="R12" s="32"/>
    </row>
    <row r="13" spans="2:18" ht="15.75" x14ac:dyDescent="0.25">
      <c r="B13" s="30"/>
      <c r="C13" s="31"/>
      <c r="D13" s="31"/>
      <c r="E13" s="31"/>
      <c r="F13" s="31"/>
      <c r="G13" s="31"/>
      <c r="H13" s="31"/>
      <c r="I13" s="31"/>
      <c r="J13" s="23"/>
      <c r="K13" s="12"/>
      <c r="L13" s="1" t="s">
        <v>11</v>
      </c>
      <c r="M13" s="7">
        <f>COUNTIF($G$4:$G$8,"="&amp;L13)</f>
        <v>3</v>
      </c>
      <c r="N13" s="7">
        <f>COUNTIFS($H$4:$H$8,"=yes",$G$4:$G$8,"="&amp;L13)</f>
        <v>3</v>
      </c>
      <c r="O13" s="7">
        <f>COUNTIFS($H$4:$H$8,"=no",$G$4:$G$8,"="&amp;L13)</f>
        <v>0</v>
      </c>
      <c r="P13" s="7">
        <f t="shared" si="5"/>
        <v>0</v>
      </c>
      <c r="Q13" s="11"/>
      <c r="R13" s="32"/>
    </row>
    <row r="14" spans="2:18" x14ac:dyDescent="0.25">
      <c r="B14" s="30"/>
      <c r="C14" s="31"/>
      <c r="D14" s="31"/>
      <c r="E14" s="31"/>
      <c r="F14" s="31"/>
      <c r="G14" s="31"/>
      <c r="H14" s="31"/>
      <c r="I14" s="31"/>
      <c r="R14" s="32"/>
    </row>
    <row r="15" spans="2:18" ht="15.75" thickBot="1" x14ac:dyDescent="0.3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</row>
  </sheetData>
  <mergeCells count="1"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 1</vt:lpstr>
      <vt:lpstr>Node 1.1</vt:lpstr>
      <vt:lpstr>Node 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2020-12-04T13:19:09Z</dcterms:created>
  <dcterms:modified xsi:type="dcterms:W3CDTF">2020-12-04T15:58:14Z</dcterms:modified>
</cp:coreProperties>
</file>