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ampus\Semester 3\Rabu\Statistika\Minggu 4 - Ukuran Data dikelompokkan\tugas\"/>
    </mc:Choice>
  </mc:AlternateContent>
  <bookViews>
    <workbookView xWindow="0" yWindow="0" windowWidth="20490" windowHeight="8820"/>
  </bookViews>
  <sheets>
    <sheet name="Sheet1" sheetId="1" r:id="rId1"/>
  </sheets>
  <definedNames>
    <definedName name="_xlnm.Print_Area" localSheetId="0">Sheet1!$B$1:$W$32</definedName>
  </definedNames>
  <calcPr calcId="152511"/>
  <fileRecoveryPr repairLoad="1"/>
</workbook>
</file>

<file path=xl/calcChain.xml><?xml version="1.0" encoding="utf-8"?>
<calcChain xmlns="http://schemas.openxmlformats.org/spreadsheetml/2006/main">
  <c r="X23" i="1" l="1"/>
  <c r="R9" i="1" l="1"/>
  <c r="Q32" i="1"/>
  <c r="N32" i="1"/>
  <c r="K32" i="1"/>
  <c r="H32" i="1"/>
  <c r="E32" i="1"/>
  <c r="R30" i="1"/>
  <c r="O30" i="1"/>
  <c r="L30" i="1"/>
  <c r="I30" i="1"/>
  <c r="F30" i="1"/>
  <c r="R28" i="1"/>
  <c r="O28" i="1"/>
  <c r="L28" i="1"/>
  <c r="T24" i="1"/>
  <c r="Q24" i="1"/>
  <c r="N24" i="1"/>
  <c r="K24" i="1"/>
  <c r="H24" i="1"/>
  <c r="E24" i="1"/>
  <c r="U22" i="1"/>
  <c r="R22" i="1"/>
  <c r="O22" i="1"/>
  <c r="L22" i="1"/>
  <c r="I22" i="1"/>
  <c r="F22" i="1"/>
  <c r="I21" i="1"/>
  <c r="I19" i="1"/>
  <c r="E13" i="1"/>
  <c r="O27" i="1" s="1"/>
  <c r="K12" i="1"/>
  <c r="R11" i="1"/>
  <c r="K11" i="1"/>
  <c r="V10" i="1"/>
  <c r="U10" i="1"/>
  <c r="T10" i="1"/>
  <c r="S10" i="1"/>
  <c r="R10" i="1"/>
  <c r="K10" i="1"/>
  <c r="K9" i="1"/>
  <c r="R8" i="1"/>
  <c r="K8" i="1"/>
  <c r="K7" i="1"/>
  <c r="K6" i="1"/>
  <c r="H6" i="1"/>
  <c r="F6" i="1"/>
  <c r="D6" i="1"/>
  <c r="O31" i="1" s="1"/>
  <c r="T5" i="1"/>
  <c r="S5" i="1"/>
  <c r="R5" i="1"/>
  <c r="P6" i="1" l="1"/>
  <c r="Q6" i="1" s="1"/>
  <c r="F23" i="1"/>
  <c r="L23" i="1"/>
  <c r="R23" i="1"/>
  <c r="F31" i="1"/>
  <c r="L31" i="1"/>
  <c r="R31" i="1"/>
  <c r="B7" i="1"/>
  <c r="I23" i="1"/>
  <c r="O23" i="1"/>
  <c r="U23" i="1"/>
  <c r="I31" i="1"/>
  <c r="O32" i="1"/>
  <c r="F7" i="1"/>
  <c r="H7" i="1" s="1"/>
  <c r="G6" i="1"/>
  <c r="I6" i="1" s="1"/>
  <c r="F19" i="1"/>
  <c r="L19" i="1"/>
  <c r="R19" i="1"/>
  <c r="F27" i="1"/>
  <c r="L27" i="1"/>
  <c r="L32" i="1" s="1"/>
  <c r="R27" i="1"/>
  <c r="R32" i="1" s="1"/>
  <c r="O19" i="1"/>
  <c r="U19" i="1"/>
  <c r="I27" i="1"/>
  <c r="D7" i="1" l="1"/>
  <c r="P7" i="1"/>
  <c r="Q7" i="1" s="1"/>
  <c r="G7" i="1" l="1"/>
  <c r="I7" i="1" s="1"/>
  <c r="B8" i="1"/>
  <c r="U20" i="1" l="1"/>
  <c r="P8" i="1"/>
  <c r="Q8" i="1" s="1"/>
  <c r="D8" i="1"/>
  <c r="F8" i="1"/>
  <c r="H8" i="1" s="1"/>
  <c r="G8" i="1" l="1"/>
  <c r="I8" i="1" s="1"/>
  <c r="B9" i="1"/>
  <c r="F9" i="1" l="1"/>
  <c r="H9" i="1" s="1"/>
  <c r="L20" i="1"/>
  <c r="D9" i="1"/>
  <c r="B10" i="1" l="1"/>
  <c r="P9" i="1"/>
  <c r="Q9" i="1" s="1"/>
  <c r="G9" i="1"/>
  <c r="I9" i="1" s="1"/>
  <c r="F28" i="1" l="1"/>
  <c r="I20" i="1"/>
  <c r="I24" i="1" s="1"/>
  <c r="F20" i="1"/>
  <c r="O20" i="1"/>
  <c r="I28" i="1"/>
  <c r="D10" i="1"/>
  <c r="F10" i="1"/>
  <c r="H10" i="1" s="1"/>
  <c r="G10" i="1" l="1"/>
  <c r="I10" i="1" s="1"/>
  <c r="B11" i="1"/>
  <c r="P10" i="1"/>
  <c r="Q10" i="1" s="1"/>
  <c r="F11" i="1" l="1"/>
  <c r="H11" i="1" s="1"/>
  <c r="R20" i="1"/>
  <c r="D11" i="1"/>
  <c r="B12" i="1" l="1"/>
  <c r="P11" i="1"/>
  <c r="Q11" i="1" s="1"/>
  <c r="G11" i="1"/>
  <c r="I11" i="1" s="1"/>
  <c r="J12" i="1" l="1"/>
  <c r="O12" i="1"/>
  <c r="L12" i="1"/>
  <c r="N12" i="1"/>
  <c r="M12" i="1"/>
  <c r="O6" i="1"/>
  <c r="M11" i="1"/>
  <c r="O11" i="1"/>
  <c r="O10" i="1"/>
  <c r="M9" i="1"/>
  <c r="M6" i="1"/>
  <c r="L7" i="1"/>
  <c r="L9" i="1"/>
  <c r="L8" i="1"/>
  <c r="L10" i="1"/>
  <c r="O9" i="1"/>
  <c r="J7" i="1"/>
  <c r="U21" i="1" s="1"/>
  <c r="U24" i="1" s="1"/>
  <c r="N6" i="1"/>
  <c r="N8" i="1"/>
  <c r="N7" i="1"/>
  <c r="D12" i="1"/>
  <c r="N11" i="1"/>
  <c r="J11" i="1"/>
  <c r="R21" i="1" s="1"/>
  <c r="R24" i="1" s="1"/>
  <c r="L11" i="1"/>
  <c r="N10" i="1"/>
  <c r="O8" i="1"/>
  <c r="J8" i="1"/>
  <c r="L21" i="1" s="1"/>
  <c r="L24" i="1" s="1"/>
  <c r="N9" i="1"/>
  <c r="M7" i="1"/>
  <c r="O7" i="1"/>
  <c r="J10" i="1"/>
  <c r="M10" i="1"/>
  <c r="J6" i="1"/>
  <c r="M8" i="1"/>
  <c r="J9" i="1"/>
  <c r="L6" i="1"/>
  <c r="F12" i="1"/>
  <c r="H12" i="1" s="1"/>
  <c r="O21" i="1" l="1"/>
  <c r="O24" i="1" s="1"/>
  <c r="F21" i="1"/>
  <c r="F24" i="1" s="1"/>
  <c r="I29" i="1"/>
  <c r="I32" i="1" s="1"/>
  <c r="F29" i="1"/>
  <c r="F32" i="1" s="1"/>
  <c r="G12" i="1"/>
  <c r="I12" i="1" s="1"/>
  <c r="P12" i="1"/>
  <c r="Q12" i="1" s="1"/>
  <c r="Q13" i="1" s="1"/>
  <c r="H16" i="1" s="1"/>
</calcChain>
</file>

<file path=xl/comments1.xml><?xml version="1.0" encoding="utf-8"?>
<comments xmlns="http://schemas.openxmlformats.org/spreadsheetml/2006/main">
  <authors>
    <author>Iseplutpinur</author>
  </authors>
  <commentList>
    <comment ref="F19" authorId="0" shapeId="0">
      <text>
        <r>
          <rPr>
            <b/>
            <sz val="12"/>
            <rFont val="Times New Roman"/>
            <family val="1"/>
          </rPr>
          <t>Iseplutpinur:</t>
        </r>
        <r>
          <rPr>
            <sz val="12"/>
            <rFont val="Times New Roman"/>
            <family val="1"/>
          </rPr>
          <t xml:space="preserve">
Menentukan kelas median dilihat dari hasil N/2 Dan lihat dari frekuensi komulatif kelas yang berhubungan Hasil Operasi tersebut</t>
        </r>
      </text>
    </comment>
    <comment ref="H19" authorId="0" shapeId="0">
      <text>
        <r>
          <rPr>
            <b/>
            <sz val="12"/>
            <rFont val="Times New Roman"/>
            <family val="1"/>
          </rPr>
          <t>Iseplutpinur:</t>
        </r>
        <r>
          <rPr>
            <sz val="12"/>
            <rFont val="Times New Roman"/>
            <family val="1"/>
          </rPr>
          <t xml:space="preserve">
Kelas Modus: Kelas Dengan Jumlah Nilai Frekuensi Paling Banyak</t>
        </r>
      </text>
    </comment>
    <comment ref="E20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Tepi bawah kelas median. </t>
        </r>
      </text>
    </comment>
    <comment ref="H20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Tepi Bawah Kelas Modus
</t>
        </r>
      </text>
    </comment>
    <comment ref="E21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Frekuensi Komulatif Diatas kelas Median</t>
        </r>
      </text>
    </comment>
    <comment ref="H21" authorId="0" shapeId="0">
      <text>
        <r>
          <rPr>
            <sz val="9"/>
            <rFont val="Times New Roman"/>
            <family val="1"/>
          </rPr>
          <t xml:space="preserve">Iseplutpinur:
Selisih antara kelas frekuensi modus dan frekuensi kelas modus sebelumnya
</t>
        </r>
      </text>
    </comment>
    <comment ref="E22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Frekuensi Kelas Median</t>
        </r>
      </text>
    </comment>
    <comment ref="H22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Iseplutpinur:
Selisih antara kelas frekuensi modus dan frekuensi kelas modus Sesudahnya
</t>
        </r>
      </text>
    </comment>
    <comment ref="E23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C: Adalah Selisih Kelas</t>
        </r>
      </text>
    </comment>
    <comment ref="H23" authorId="0" shapeId="0">
      <text>
        <r>
          <rPr>
            <b/>
            <sz val="9"/>
            <rFont val="Times New Roman"/>
            <family val="1"/>
          </rPr>
          <t>Iseplutpinur:</t>
        </r>
        <r>
          <rPr>
            <sz val="9"/>
            <rFont val="Times New Roman"/>
            <family val="1"/>
          </rPr>
          <t xml:space="preserve">
Selisih kelas</t>
        </r>
      </text>
    </comment>
  </commentList>
</comments>
</file>

<file path=xl/sharedStrings.xml><?xml version="1.0" encoding="utf-8"?>
<sst xmlns="http://schemas.openxmlformats.org/spreadsheetml/2006/main" count="101" uniqueCount="60">
  <si>
    <t>Nama</t>
  </si>
  <si>
    <t>: Isep Lutpi Nur</t>
  </si>
  <si>
    <t>NPM</t>
  </si>
  <si>
    <t>: 2113191079</t>
  </si>
  <si>
    <t>Tugas</t>
  </si>
  <si>
    <t>: Minggu 4 Ukuran Data Dikelompokan</t>
  </si>
  <si>
    <t>Kelas</t>
  </si>
  <si>
    <t>F</t>
  </si>
  <si>
    <t>BBK</t>
  </si>
  <si>
    <t>BAK</t>
  </si>
  <si>
    <t>TBK</t>
  </si>
  <si>
    <t>TAK</t>
  </si>
  <si>
    <t>FK</t>
  </si>
  <si>
    <t>FR</t>
  </si>
  <si>
    <t>FK&lt;</t>
  </si>
  <si>
    <t>FK&gt;</t>
  </si>
  <si>
    <t>FR&lt;</t>
  </si>
  <si>
    <t>FR&gt;</t>
  </si>
  <si>
    <t>M</t>
  </si>
  <si>
    <t>F . M</t>
  </si>
  <si>
    <t>-</t>
  </si>
  <si>
    <t>Jumlah</t>
  </si>
  <si>
    <t>Gejala data dikelompokan</t>
  </si>
  <si>
    <t>Rata-rata Hitung:</t>
  </si>
  <si>
    <t>Median:</t>
  </si>
  <si>
    <t>Modus:</t>
  </si>
  <si>
    <t>Kuartil 1</t>
  </si>
  <si>
    <t>Kuartil 2</t>
  </si>
  <si>
    <t>Kuartil 3</t>
  </si>
  <si>
    <t>Desil 1</t>
  </si>
  <si>
    <t>N/2</t>
  </si>
  <si>
    <t>Q1</t>
  </si>
  <si>
    <t>Q2</t>
  </si>
  <si>
    <t>Q3</t>
  </si>
  <si>
    <t>D1</t>
  </si>
  <si>
    <t>Lm</t>
  </si>
  <si>
    <t>Lmo</t>
  </si>
  <si>
    <t>Notasi F</t>
  </si>
  <si>
    <t>d1</t>
  </si>
  <si>
    <t>Fm</t>
  </si>
  <si>
    <t>d2</t>
  </si>
  <si>
    <t>c</t>
  </si>
  <si>
    <t>Desil 2</t>
  </si>
  <si>
    <t>Desil 3</t>
  </si>
  <si>
    <t>Persentil 1</t>
  </si>
  <si>
    <t>Persentil 2</t>
  </si>
  <si>
    <t>D2</t>
  </si>
  <si>
    <t>D3</t>
  </si>
  <si>
    <t>P1</t>
  </si>
  <si>
    <t>P2</t>
  </si>
  <si>
    <t>P3</t>
  </si>
  <si>
    <t>Ld</t>
  </si>
  <si>
    <t>Zigma F</t>
  </si>
  <si>
    <t>Fd</t>
  </si>
  <si>
    <t>Kmo</t>
  </si>
  <si>
    <t>C</t>
  </si>
  <si>
    <t>N</t>
  </si>
  <si>
    <t xml:space="preserve">Σ f </t>
  </si>
  <si>
    <r>
      <t>L</t>
    </r>
    <r>
      <rPr>
        <vertAlign val="subscript"/>
        <sz val="12"/>
        <color rgb="FF000000"/>
        <rFont val="Calibri Light"/>
        <family val="2"/>
        <scheme val="major"/>
      </rPr>
      <t>Q</t>
    </r>
  </si>
  <si>
    <r>
      <t>f</t>
    </r>
    <r>
      <rPr>
        <vertAlign val="subscript"/>
        <sz val="12"/>
        <color rgb="FF000000"/>
        <rFont val="Calibri Light"/>
        <family val="2"/>
        <scheme val="major"/>
      </rPr>
      <t>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</si>
</sst>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vertAlign val="subscript"/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top"/>
    </xf>
    <xf numFmtId="0" fontId="2" fillId="0" borderId="2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2" fillId="0" borderId="2" xfId="1" applyFont="1" applyBorder="1" applyAlignment="1">
      <alignment horizontal="right" vertical="center"/>
    </xf>
    <xf numFmtId="9" fontId="2" fillId="0" borderId="2" xfId="1" applyFont="1" applyFill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8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5" fillId="6" borderId="7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2" xfId="0" applyFont="1" applyBorder="1">
      <alignment vertical="center"/>
    </xf>
    <xf numFmtId="0" fontId="1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9" fontId="2" fillId="0" borderId="2" xfId="1" applyFont="1" applyBorder="1">
      <alignment vertical="center"/>
    </xf>
    <xf numFmtId="9" fontId="1" fillId="0" borderId="0" xfId="1" applyFont="1" applyAlignment="1">
      <alignment horizontal="right" vertical="center"/>
    </xf>
    <xf numFmtId="9" fontId="2" fillId="0" borderId="0" xfId="1" applyFont="1" applyAlignment="1">
      <alignment horizontal="right" vertical="center"/>
    </xf>
    <xf numFmtId="0" fontId="5" fillId="6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0"/>
  <sheetViews>
    <sheetView showGridLines="0" tabSelected="1" zoomScale="115" zoomScaleNormal="115" workbookViewId="0">
      <selection activeCell="L8" sqref="L8"/>
    </sheetView>
  </sheetViews>
  <sheetFormatPr defaultColWidth="9.140625" defaultRowHeight="15.75"/>
  <cols>
    <col min="1" max="1" width="4.7109375" style="1" customWidth="1"/>
    <col min="2" max="2" width="3.7109375" style="1" customWidth="1"/>
    <col min="3" max="3" width="2.28515625" style="1" customWidth="1"/>
    <col min="4" max="4" width="3.7109375" style="1" customWidth="1"/>
    <col min="5" max="5" width="7" style="1" customWidth="1"/>
    <col min="6" max="16" width="7.7109375" style="1" customWidth="1"/>
    <col min="17" max="17" width="8.7109375" style="1" customWidth="1"/>
    <col min="18" max="20" width="12.85546875" style="1" customWidth="1"/>
    <col min="21" max="23" width="11.5703125" style="1" customWidth="1"/>
    <col min="24" max="16384" width="9.140625" style="1"/>
  </cols>
  <sheetData>
    <row r="1" spans="1:24" ht="18.75">
      <c r="B1" s="2" t="s">
        <v>0</v>
      </c>
      <c r="D1" s="2"/>
      <c r="E1" s="2" t="s">
        <v>1</v>
      </c>
    </row>
    <row r="2" spans="1:24" ht="18.75">
      <c r="B2" s="2" t="s">
        <v>2</v>
      </c>
      <c r="D2" s="2"/>
      <c r="E2" s="3" t="s">
        <v>3</v>
      </c>
    </row>
    <row r="3" spans="1:24" ht="18.75">
      <c r="B3" s="2" t="s">
        <v>4</v>
      </c>
      <c r="D3" s="2"/>
      <c r="E3" s="2" t="s">
        <v>5</v>
      </c>
    </row>
    <row r="4" spans="1:24">
      <c r="A4" s="4"/>
      <c r="B4" s="4"/>
      <c r="C4" s="4"/>
      <c r="D4" s="5"/>
      <c r="E4" s="5"/>
      <c r="W4" s="55">
        <v>0</v>
      </c>
    </row>
    <row r="5" spans="1:24" s="36" customFormat="1" ht="18.75">
      <c r="A5" s="52"/>
      <c r="B5" s="66" t="s">
        <v>6</v>
      </c>
      <c r="C5" s="66"/>
      <c r="D5" s="66"/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24" t="str">
        <f>K26</f>
        <v>Persentil 1</v>
      </c>
      <c r="S5" s="25" t="str">
        <f>N26</f>
        <v>Persentil 2</v>
      </c>
      <c r="T5" s="26" t="str">
        <f>Q26</f>
        <v>Persentil 2</v>
      </c>
      <c r="U5" s="27"/>
      <c r="W5" s="56">
        <v>0.02</v>
      </c>
    </row>
    <row r="6" spans="1:24" s="36" customFormat="1" ht="18.75">
      <c r="A6" s="53"/>
      <c r="B6" s="7">
        <v>30</v>
      </c>
      <c r="C6" s="8" t="s">
        <v>20</v>
      </c>
      <c r="D6" s="9">
        <f t="shared" ref="D6:D12" si="0">B6+9</f>
        <v>39</v>
      </c>
      <c r="E6" s="10">
        <v>2</v>
      </c>
      <c r="F6" s="11">
        <f>B6</f>
        <v>30</v>
      </c>
      <c r="G6" s="11">
        <f>D6</f>
        <v>39</v>
      </c>
      <c r="H6" s="11">
        <f>F6-0.5</f>
        <v>29.5</v>
      </c>
      <c r="I6" s="11">
        <f>G6+0.5</f>
        <v>39.5</v>
      </c>
      <c r="J6" s="11">
        <f t="shared" ref="J6:J12" si="1">SUMIF($B$6:$B$12,"&lt;="&amp;B6,$E$6:$E$12)</f>
        <v>2</v>
      </c>
      <c r="K6" s="21">
        <f>E6/$E$13*100%</f>
        <v>0.02</v>
      </c>
      <c r="L6" s="11">
        <f t="shared" ref="L6:L12" si="2">SUMIF($B$6:$B$12,"&lt;"&amp;B6,$E$6:$E$12)</f>
        <v>0</v>
      </c>
      <c r="M6" s="11">
        <f t="shared" ref="M6:M12" si="3">SUMIF($B$6:$B$12,"&gt;="&amp;B6,$E$6:$E$12)</f>
        <v>100</v>
      </c>
      <c r="N6" s="21">
        <f>SUMIF($B$6:$B$12,"&lt;"&amp;B6,$K$6:$K$12)</f>
        <v>0</v>
      </c>
      <c r="O6" s="21">
        <f>SUMIF($B$6:$B$12,"&gt;="&amp;B6,$K$6:$K$12)</f>
        <v>1</v>
      </c>
      <c r="P6" s="11">
        <f>(B6+D6)/2</f>
        <v>34.5</v>
      </c>
      <c r="Q6" s="11">
        <f>E6*P6</f>
        <v>69</v>
      </c>
      <c r="W6" s="56">
        <v>0.05</v>
      </c>
    </row>
    <row r="7" spans="1:24" s="36" customFormat="1" ht="18.75">
      <c r="A7" s="53"/>
      <c r="B7" s="7">
        <f t="shared" ref="B7:B12" si="4">D6+1</f>
        <v>40</v>
      </c>
      <c r="C7" s="8" t="s">
        <v>20</v>
      </c>
      <c r="D7" s="9">
        <f t="shared" si="0"/>
        <v>49</v>
      </c>
      <c r="E7" s="10">
        <v>3</v>
      </c>
      <c r="F7" s="11">
        <f t="shared" ref="F7:F12" si="5">B7</f>
        <v>40</v>
      </c>
      <c r="G7" s="11">
        <f t="shared" ref="G7:G12" si="6">D7</f>
        <v>49</v>
      </c>
      <c r="H7" s="11">
        <f t="shared" ref="H7:H12" si="7">F7-0.5</f>
        <v>39.5</v>
      </c>
      <c r="I7" s="11">
        <f t="shared" ref="I7:I12" si="8">G7+0.5</f>
        <v>49.5</v>
      </c>
      <c r="J7" s="11">
        <f t="shared" si="1"/>
        <v>5</v>
      </c>
      <c r="K7" s="21">
        <f t="shared" ref="K7:K12" si="9">E7/$E$13*100%</f>
        <v>0.03</v>
      </c>
      <c r="L7" s="11">
        <f t="shared" si="2"/>
        <v>2</v>
      </c>
      <c r="M7" s="11">
        <f t="shared" si="3"/>
        <v>98</v>
      </c>
      <c r="N7" s="21">
        <f t="shared" ref="N7:N12" si="10">SUMIF($B$6:$B$12,"&lt;"&amp;B7,$K$6:$K$12)</f>
        <v>0.02</v>
      </c>
      <c r="O7" s="21">
        <f t="shared" ref="O7:O12" si="11">SUMIF($B$6:$B$12,"&gt;="&amp;B7,$K$6:$K$12)</f>
        <v>0.98</v>
      </c>
      <c r="P7" s="11">
        <f t="shared" ref="P7:P12" si="12">(B7+D7)/2</f>
        <v>44.5</v>
      </c>
      <c r="Q7" s="11">
        <f t="shared" ref="Q7:Q12" si="13">E7*P7</f>
        <v>133.5</v>
      </c>
      <c r="W7" s="56">
        <v>0.16</v>
      </c>
    </row>
    <row r="8" spans="1:24" s="36" customFormat="1" ht="18.75">
      <c r="B8" s="30">
        <f t="shared" si="4"/>
        <v>50</v>
      </c>
      <c r="C8" s="31" t="s">
        <v>20</v>
      </c>
      <c r="D8" s="32">
        <f t="shared" si="0"/>
        <v>59</v>
      </c>
      <c r="E8" s="10">
        <v>11</v>
      </c>
      <c r="F8" s="11">
        <f t="shared" si="5"/>
        <v>50</v>
      </c>
      <c r="G8" s="11">
        <f t="shared" si="6"/>
        <v>59</v>
      </c>
      <c r="H8" s="11">
        <f t="shared" si="7"/>
        <v>49.5</v>
      </c>
      <c r="I8" s="11">
        <f t="shared" si="8"/>
        <v>59.5</v>
      </c>
      <c r="J8" s="11">
        <f t="shared" si="1"/>
        <v>16</v>
      </c>
      <c r="K8" s="21">
        <f t="shared" si="9"/>
        <v>0.11</v>
      </c>
      <c r="L8" s="11">
        <f t="shared" si="2"/>
        <v>5</v>
      </c>
      <c r="M8" s="11">
        <f t="shared" si="3"/>
        <v>95</v>
      </c>
      <c r="N8" s="21">
        <f t="shared" si="10"/>
        <v>0.05</v>
      </c>
      <c r="O8" s="21">
        <f t="shared" si="11"/>
        <v>0.95</v>
      </c>
      <c r="P8" s="11">
        <f t="shared" si="12"/>
        <v>54.5</v>
      </c>
      <c r="Q8" s="11">
        <f t="shared" si="13"/>
        <v>599.5</v>
      </c>
      <c r="R8" s="41" t="str">
        <f>T18</f>
        <v>Desil 1</v>
      </c>
      <c r="W8" s="56">
        <v>0.36</v>
      </c>
    </row>
    <row r="9" spans="1:24" s="47" customFormat="1" ht="18.75">
      <c r="B9" s="48">
        <f t="shared" si="4"/>
        <v>60</v>
      </c>
      <c r="C9" s="49" t="s">
        <v>20</v>
      </c>
      <c r="D9" s="50">
        <f t="shared" si="0"/>
        <v>69</v>
      </c>
      <c r="E9" s="50">
        <v>20</v>
      </c>
      <c r="F9" s="51">
        <f t="shared" si="5"/>
        <v>60</v>
      </c>
      <c r="G9" s="51">
        <f t="shared" si="6"/>
        <v>69</v>
      </c>
      <c r="H9" s="51">
        <f t="shared" si="7"/>
        <v>59.5</v>
      </c>
      <c r="I9" s="51">
        <f t="shared" si="8"/>
        <v>69.5</v>
      </c>
      <c r="J9" s="11">
        <f t="shared" si="1"/>
        <v>36</v>
      </c>
      <c r="K9" s="54">
        <f t="shared" si="9"/>
        <v>0.2</v>
      </c>
      <c r="L9" s="11">
        <f t="shared" si="2"/>
        <v>16</v>
      </c>
      <c r="M9" s="11">
        <f t="shared" si="3"/>
        <v>84</v>
      </c>
      <c r="N9" s="21">
        <f t="shared" si="10"/>
        <v>0.16</v>
      </c>
      <c r="O9" s="21">
        <f t="shared" si="11"/>
        <v>0.84000000000000008</v>
      </c>
      <c r="P9" s="51">
        <f t="shared" si="12"/>
        <v>64.5</v>
      </c>
      <c r="Q9" s="51">
        <f t="shared" si="13"/>
        <v>1290</v>
      </c>
      <c r="R9" s="28" t="str">
        <f>K18</f>
        <v>Kuartil 1</v>
      </c>
      <c r="W9" s="56">
        <v>0.67999999999999994</v>
      </c>
    </row>
    <row r="10" spans="1:24" s="36" customFormat="1" ht="18.75">
      <c r="B10" s="33">
        <f t="shared" si="4"/>
        <v>70</v>
      </c>
      <c r="C10" s="34" t="s">
        <v>20</v>
      </c>
      <c r="D10" s="35">
        <f t="shared" si="0"/>
        <v>79</v>
      </c>
      <c r="E10" s="12">
        <v>32</v>
      </c>
      <c r="F10" s="13">
        <f t="shared" si="5"/>
        <v>70</v>
      </c>
      <c r="G10" s="13">
        <f t="shared" si="6"/>
        <v>79</v>
      </c>
      <c r="H10" s="13">
        <f t="shared" si="7"/>
        <v>69.5</v>
      </c>
      <c r="I10" s="13">
        <f t="shared" si="8"/>
        <v>79.5</v>
      </c>
      <c r="J10" s="11">
        <f t="shared" si="1"/>
        <v>68</v>
      </c>
      <c r="K10" s="22">
        <f t="shared" si="9"/>
        <v>0.32</v>
      </c>
      <c r="L10" s="11">
        <f t="shared" si="2"/>
        <v>36</v>
      </c>
      <c r="M10" s="11">
        <f t="shared" si="3"/>
        <v>64</v>
      </c>
      <c r="N10" s="21">
        <f t="shared" si="10"/>
        <v>0.36</v>
      </c>
      <c r="O10" s="21">
        <f t="shared" si="11"/>
        <v>0.64000000000000012</v>
      </c>
      <c r="P10" s="11">
        <f t="shared" si="12"/>
        <v>74.5</v>
      </c>
      <c r="Q10" s="11">
        <f t="shared" si="13"/>
        <v>2384</v>
      </c>
      <c r="R10" s="37" t="str">
        <f>E18</f>
        <v>Median:</v>
      </c>
      <c r="S10" s="38" t="str">
        <f>H18</f>
        <v>Modus:</v>
      </c>
      <c r="T10" s="39" t="str">
        <f>N18</f>
        <v>Kuartil 2</v>
      </c>
      <c r="U10" s="42" t="str">
        <f>E26</f>
        <v>Desil 2</v>
      </c>
      <c r="V10" s="43" t="str">
        <f>H26</f>
        <v>Desil 3</v>
      </c>
      <c r="W10" s="56">
        <v>0.92999999999999994</v>
      </c>
    </row>
    <row r="11" spans="1:24" s="36" customFormat="1" ht="18.75">
      <c r="B11" s="7">
        <f t="shared" si="4"/>
        <v>80</v>
      </c>
      <c r="C11" s="8" t="s">
        <v>20</v>
      </c>
      <c r="D11" s="9">
        <f t="shared" si="0"/>
        <v>89</v>
      </c>
      <c r="E11" s="10">
        <v>25</v>
      </c>
      <c r="F11" s="11">
        <f t="shared" si="5"/>
        <v>80</v>
      </c>
      <c r="G11" s="11">
        <f t="shared" si="6"/>
        <v>89</v>
      </c>
      <c r="H11" s="11">
        <f t="shared" si="7"/>
        <v>79.5</v>
      </c>
      <c r="I11" s="11">
        <f t="shared" si="8"/>
        <v>89.5</v>
      </c>
      <c r="J11" s="11">
        <f t="shared" si="1"/>
        <v>93</v>
      </c>
      <c r="K11" s="21">
        <f t="shared" si="9"/>
        <v>0.25</v>
      </c>
      <c r="L11" s="11">
        <f t="shared" si="2"/>
        <v>68</v>
      </c>
      <c r="M11" s="11">
        <f t="shared" si="3"/>
        <v>32</v>
      </c>
      <c r="N11" s="21">
        <f t="shared" si="10"/>
        <v>0.67999999999999994</v>
      </c>
      <c r="O11" s="21">
        <f t="shared" si="11"/>
        <v>0.32</v>
      </c>
      <c r="P11" s="11">
        <f t="shared" si="12"/>
        <v>84.5</v>
      </c>
      <c r="Q11" s="11">
        <f t="shared" si="13"/>
        <v>2112.5</v>
      </c>
      <c r="R11" s="40" t="str">
        <f>Q18</f>
        <v>Kuartil 3</v>
      </c>
    </row>
    <row r="12" spans="1:24" s="36" customFormat="1" ht="18.75">
      <c r="B12" s="7">
        <f t="shared" si="4"/>
        <v>90</v>
      </c>
      <c r="C12" s="8" t="s">
        <v>20</v>
      </c>
      <c r="D12" s="9">
        <f t="shared" si="0"/>
        <v>99</v>
      </c>
      <c r="E12" s="10">
        <v>7</v>
      </c>
      <c r="F12" s="11">
        <f t="shared" si="5"/>
        <v>90</v>
      </c>
      <c r="G12" s="11">
        <f t="shared" si="6"/>
        <v>99</v>
      </c>
      <c r="H12" s="11">
        <f t="shared" si="7"/>
        <v>89.5</v>
      </c>
      <c r="I12" s="11">
        <f t="shared" si="8"/>
        <v>99.5</v>
      </c>
      <c r="J12" s="11">
        <f t="shared" si="1"/>
        <v>100</v>
      </c>
      <c r="K12" s="21">
        <f t="shared" si="9"/>
        <v>7.0000000000000007E-2</v>
      </c>
      <c r="L12" s="11">
        <f t="shared" si="2"/>
        <v>93</v>
      </c>
      <c r="M12" s="11">
        <f t="shared" si="3"/>
        <v>7</v>
      </c>
      <c r="N12" s="21">
        <f t="shared" si="10"/>
        <v>0.92999999999999994</v>
      </c>
      <c r="O12" s="21">
        <f t="shared" si="11"/>
        <v>7.0000000000000007E-2</v>
      </c>
      <c r="P12" s="11">
        <f t="shared" si="12"/>
        <v>94.5</v>
      </c>
      <c r="Q12" s="11">
        <f t="shared" si="13"/>
        <v>661.5</v>
      </c>
    </row>
    <row r="13" spans="1:24" s="36" customFormat="1" ht="18.75">
      <c r="B13" s="67" t="s">
        <v>21</v>
      </c>
      <c r="C13" s="67"/>
      <c r="D13" s="67"/>
      <c r="E13" s="11">
        <f>SUM(E6:E12)</f>
        <v>100</v>
      </c>
      <c r="Q13" s="17">
        <f>SUM(Q6:Q12)</f>
        <v>7250</v>
      </c>
    </row>
    <row r="14" spans="1:24" ht="18.7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X14" s="2"/>
    </row>
    <row r="15" spans="1:24" ht="18.75">
      <c r="B15" s="2"/>
      <c r="C15" s="2"/>
      <c r="D15" s="2"/>
      <c r="E15" s="14" t="s">
        <v>22</v>
      </c>
      <c r="F15" s="14"/>
      <c r="G15" s="14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X15" s="2"/>
    </row>
    <row r="16" spans="1:24" ht="18.75">
      <c r="B16" s="2"/>
      <c r="C16" s="2"/>
      <c r="D16" s="2"/>
      <c r="E16" s="68" t="s">
        <v>23</v>
      </c>
      <c r="F16" s="68"/>
      <c r="G16" s="68"/>
      <c r="H16" s="2">
        <f>Q13/E13</f>
        <v>72.5</v>
      </c>
      <c r="I16" s="2"/>
      <c r="J16" s="2"/>
      <c r="K16" s="2"/>
      <c r="L16" s="2"/>
      <c r="M16" s="2"/>
      <c r="N16" s="2"/>
      <c r="O16" s="2"/>
      <c r="P16" s="2"/>
      <c r="Q16" s="2"/>
      <c r="R16" s="2"/>
      <c r="X16" s="2"/>
    </row>
    <row r="17" spans="2:24" ht="18.7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ht="18.75">
      <c r="B18" s="2"/>
      <c r="C18" s="2"/>
      <c r="D18" s="2"/>
      <c r="E18" s="69" t="s">
        <v>24</v>
      </c>
      <c r="F18" s="69"/>
      <c r="G18" s="2"/>
      <c r="H18" s="70" t="s">
        <v>25</v>
      </c>
      <c r="I18" s="70"/>
      <c r="J18" s="2"/>
      <c r="K18" s="57" t="s">
        <v>26</v>
      </c>
      <c r="L18" s="57"/>
      <c r="M18" s="2"/>
      <c r="N18" s="58" t="s">
        <v>27</v>
      </c>
      <c r="O18" s="58"/>
      <c r="P18" s="23"/>
      <c r="Q18" s="59" t="s">
        <v>28</v>
      </c>
      <c r="R18" s="59"/>
      <c r="S18" s="2"/>
      <c r="T18" s="60" t="s">
        <v>29</v>
      </c>
      <c r="U18" s="60"/>
      <c r="V18" s="2"/>
      <c r="W18" s="44" t="s">
        <v>58</v>
      </c>
      <c r="X18" s="44">
        <v>73.650000000000006</v>
      </c>
    </row>
    <row r="19" spans="2:24" ht="18.75">
      <c r="B19" s="2"/>
      <c r="C19" s="2"/>
      <c r="D19" s="2"/>
      <c r="E19" s="15" t="s">
        <v>30</v>
      </c>
      <c r="F19" s="16">
        <f>E13/2</f>
        <v>50</v>
      </c>
      <c r="G19" s="2"/>
      <c r="H19" s="2" t="s">
        <v>54</v>
      </c>
      <c r="I19" s="17">
        <f>MAX(E6:E12)</f>
        <v>32</v>
      </c>
      <c r="J19" s="2"/>
      <c r="K19" s="15" t="s">
        <v>31</v>
      </c>
      <c r="L19" s="19">
        <f>(1*$E$13)/4</f>
        <v>25</v>
      </c>
      <c r="M19" s="2"/>
      <c r="N19" s="15" t="s">
        <v>32</v>
      </c>
      <c r="O19" s="19">
        <f>(2*$E$13)/4</f>
        <v>50</v>
      </c>
      <c r="P19" s="2"/>
      <c r="Q19" s="15" t="s">
        <v>33</v>
      </c>
      <c r="R19" s="19">
        <f>(3*$E$13)/4</f>
        <v>75</v>
      </c>
      <c r="S19" s="2"/>
      <c r="T19" s="15" t="s">
        <v>34</v>
      </c>
      <c r="U19" s="19">
        <f>(1*$E$13)/10</f>
        <v>10</v>
      </c>
      <c r="V19" s="2"/>
      <c r="W19" s="44" t="s">
        <v>59</v>
      </c>
      <c r="X19" s="45">
        <v>5</v>
      </c>
    </row>
    <row r="20" spans="2:24" ht="18.75">
      <c r="B20" s="2"/>
      <c r="C20" s="2"/>
      <c r="D20" s="2"/>
      <c r="E20" s="2" t="s">
        <v>35</v>
      </c>
      <c r="F20" s="17">
        <f>B10-0.5</f>
        <v>69.5</v>
      </c>
      <c r="G20" s="2"/>
      <c r="H20" s="2" t="s">
        <v>36</v>
      </c>
      <c r="I20" s="17">
        <f>B10-0.5</f>
        <v>69.5</v>
      </c>
      <c r="J20" s="2"/>
      <c r="K20" s="2" t="s">
        <v>35</v>
      </c>
      <c r="L20" s="17">
        <f>B9-0.5</f>
        <v>59.5</v>
      </c>
      <c r="M20" s="2"/>
      <c r="N20" s="2" t="s">
        <v>35</v>
      </c>
      <c r="O20" s="17">
        <f>B10-0.5</f>
        <v>69.5</v>
      </c>
      <c r="P20" s="2"/>
      <c r="Q20" s="2" t="s">
        <v>35</v>
      </c>
      <c r="R20" s="17">
        <f>B11-0.5</f>
        <v>79.5</v>
      </c>
      <c r="S20" s="2"/>
      <c r="T20" s="2" t="s">
        <v>35</v>
      </c>
      <c r="U20" s="17">
        <f>B8-0.5</f>
        <v>49.5</v>
      </c>
      <c r="V20" s="2"/>
      <c r="W20" s="46" t="s">
        <v>55</v>
      </c>
      <c r="X20" s="45">
        <v>0.3</v>
      </c>
    </row>
    <row r="21" spans="2:24" ht="18.75">
      <c r="B21" s="2"/>
      <c r="C21" s="2"/>
      <c r="D21" s="2"/>
      <c r="E21" s="18" t="s">
        <v>37</v>
      </c>
      <c r="F21" s="17">
        <f>J9</f>
        <v>36</v>
      </c>
      <c r="G21" s="2"/>
      <c r="H21" s="2" t="s">
        <v>38</v>
      </c>
      <c r="I21" s="17">
        <f>E10-E9</f>
        <v>12</v>
      </c>
      <c r="J21" s="2"/>
      <c r="K21" s="18" t="s">
        <v>37</v>
      </c>
      <c r="L21" s="17">
        <f>J8</f>
        <v>16</v>
      </c>
      <c r="M21" s="2"/>
      <c r="N21" s="18" t="s">
        <v>37</v>
      </c>
      <c r="O21" s="17">
        <f>J9</f>
        <v>36</v>
      </c>
      <c r="P21" s="2"/>
      <c r="Q21" s="18" t="s">
        <v>37</v>
      </c>
      <c r="R21" s="17">
        <f>J11</f>
        <v>93</v>
      </c>
      <c r="S21" s="2"/>
      <c r="T21" s="2" t="s">
        <v>37</v>
      </c>
      <c r="U21" s="17">
        <f>J7</f>
        <v>5</v>
      </c>
      <c r="V21" s="2"/>
      <c r="W21" s="46" t="s">
        <v>56</v>
      </c>
      <c r="X21" s="45">
        <v>100</v>
      </c>
    </row>
    <row r="22" spans="2:24" ht="18.75">
      <c r="B22" s="2"/>
      <c r="C22" s="2"/>
      <c r="D22" s="2"/>
      <c r="E22" s="2" t="s">
        <v>39</v>
      </c>
      <c r="F22" s="17">
        <f>E10</f>
        <v>32</v>
      </c>
      <c r="G22" s="2"/>
      <c r="H22" s="2" t="s">
        <v>40</v>
      </c>
      <c r="I22" s="17">
        <f>E10-E11</f>
        <v>7</v>
      </c>
      <c r="J22" s="2"/>
      <c r="K22" s="2" t="s">
        <v>39</v>
      </c>
      <c r="L22" s="17">
        <f>E9</f>
        <v>20</v>
      </c>
      <c r="M22" s="2"/>
      <c r="N22" s="2" t="s">
        <v>39</v>
      </c>
      <c r="O22" s="17">
        <f>E10</f>
        <v>32</v>
      </c>
      <c r="P22" s="2"/>
      <c r="Q22" s="2" t="s">
        <v>39</v>
      </c>
      <c r="R22" s="17">
        <f>E11</f>
        <v>25</v>
      </c>
      <c r="S22" s="2"/>
      <c r="T22" s="2" t="s">
        <v>39</v>
      </c>
      <c r="U22" s="17">
        <f>E8</f>
        <v>11</v>
      </c>
      <c r="V22" s="2"/>
      <c r="W22" s="44" t="s">
        <v>57</v>
      </c>
      <c r="X22" s="45">
        <v>70</v>
      </c>
    </row>
    <row r="23" spans="2:24" ht="18.75">
      <c r="B23" s="2"/>
      <c r="C23" s="2"/>
      <c r="D23" s="2"/>
      <c r="E23" s="2" t="s">
        <v>41</v>
      </c>
      <c r="F23" s="17">
        <f>$D$6-$B$6+1</f>
        <v>10</v>
      </c>
      <c r="G23" s="2"/>
      <c r="H23" s="2" t="s">
        <v>41</v>
      </c>
      <c r="I23" s="17">
        <f>$D$6-$B$6+1</f>
        <v>10</v>
      </c>
      <c r="J23" s="2"/>
      <c r="K23" s="2" t="s">
        <v>41</v>
      </c>
      <c r="L23" s="17">
        <f>$D$6-$B$6+1</f>
        <v>10</v>
      </c>
      <c r="M23" s="2"/>
      <c r="N23" s="2" t="s">
        <v>41</v>
      </c>
      <c r="O23" s="17">
        <f>$D$6-$B$6+1</f>
        <v>10</v>
      </c>
      <c r="P23" s="2"/>
      <c r="Q23" s="2" t="s">
        <v>41</v>
      </c>
      <c r="R23" s="17">
        <f>$D$6-$B$6+1</f>
        <v>10</v>
      </c>
      <c r="S23" s="2"/>
      <c r="T23" s="2" t="s">
        <v>41</v>
      </c>
      <c r="U23" s="17">
        <f>$D$6-$B$6+1</f>
        <v>10</v>
      </c>
      <c r="V23" s="2"/>
      <c r="W23" s="29"/>
      <c r="X23" s="17">
        <f>X18+(((((3*X21)/4)-X22)/X19)*X20)</f>
        <v>73.95</v>
      </c>
    </row>
    <row r="24" spans="2:24" ht="18.75">
      <c r="B24" s="2"/>
      <c r="C24" s="2"/>
      <c r="D24" s="2"/>
      <c r="E24" s="2" t="str">
        <f>E18</f>
        <v>Median:</v>
      </c>
      <c r="F24" s="17">
        <f>F20+(((F19-F21)/F22)*F23)</f>
        <v>73.875</v>
      </c>
      <c r="G24" s="2"/>
      <c r="H24" s="2" t="str">
        <f>H18</f>
        <v>Modus:</v>
      </c>
      <c r="I24" s="17">
        <f>I20+(I21/(I21+I22)*I23)</f>
        <v>75.815789473684205</v>
      </c>
      <c r="J24" s="2"/>
      <c r="K24" s="2" t="str">
        <f>K18</f>
        <v>Kuartil 1</v>
      </c>
      <c r="L24" s="17">
        <f>L20+(((L19-L21)/L22)*L23)</f>
        <v>64</v>
      </c>
      <c r="M24" s="2"/>
      <c r="N24" s="2" t="str">
        <f>N18</f>
        <v>Kuartil 2</v>
      </c>
      <c r="O24" s="17">
        <f>O20+(((O19-O21)/O22)*O23)</f>
        <v>73.875</v>
      </c>
      <c r="P24" s="2"/>
      <c r="Q24" s="2" t="str">
        <f>Q18</f>
        <v>Kuartil 3</v>
      </c>
      <c r="R24" s="17">
        <f>R20+(((R19-R21)/R22)*R23)</f>
        <v>72.3</v>
      </c>
      <c r="S24" s="2"/>
      <c r="T24" s="2" t="str">
        <f>T18</f>
        <v>Desil 1</v>
      </c>
      <c r="U24" s="17">
        <f>U20+(((U19-U21)/U22)*U23)</f>
        <v>54.045454545454547</v>
      </c>
      <c r="V24" s="2"/>
      <c r="W24" s="2"/>
      <c r="X24" s="2"/>
    </row>
    <row r="25" spans="2:24" ht="18.7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ht="18.75">
      <c r="B26" s="2"/>
      <c r="C26" s="2"/>
      <c r="D26" s="2"/>
      <c r="E26" s="61" t="s">
        <v>42</v>
      </c>
      <c r="F26" s="61"/>
      <c r="G26" s="2"/>
      <c r="H26" s="62" t="s">
        <v>43</v>
      </c>
      <c r="I26" s="62"/>
      <c r="J26" s="2"/>
      <c r="K26" s="63" t="s">
        <v>44</v>
      </c>
      <c r="L26" s="63"/>
      <c r="M26" s="2"/>
      <c r="N26" s="64" t="s">
        <v>45</v>
      </c>
      <c r="O26" s="64"/>
      <c r="P26" s="2"/>
      <c r="Q26" s="65" t="s">
        <v>45</v>
      </c>
      <c r="R26" s="65"/>
      <c r="S26" s="2"/>
      <c r="T26" s="2"/>
      <c r="U26" s="2"/>
      <c r="V26" s="2"/>
      <c r="W26" s="2"/>
      <c r="X26" s="2"/>
    </row>
    <row r="27" spans="2:24" ht="18.75">
      <c r="B27" s="2"/>
      <c r="C27" s="2"/>
      <c r="D27" s="2"/>
      <c r="E27" s="15" t="s">
        <v>46</v>
      </c>
      <c r="F27" s="19">
        <f>(2*$E$13)/10</f>
        <v>20</v>
      </c>
      <c r="G27" s="2"/>
      <c r="H27" s="15" t="s">
        <v>47</v>
      </c>
      <c r="I27" s="19">
        <f>(3*$E$13)/10</f>
        <v>30</v>
      </c>
      <c r="J27" s="2"/>
      <c r="K27" s="15" t="s">
        <v>48</v>
      </c>
      <c r="L27" s="19">
        <f>(1*$E$13)/100</f>
        <v>1</v>
      </c>
      <c r="M27" s="2"/>
      <c r="N27" s="15" t="s">
        <v>49</v>
      </c>
      <c r="O27" s="19">
        <f>(2*$E$13)/100</f>
        <v>2</v>
      </c>
      <c r="P27" s="2"/>
      <c r="Q27" s="15" t="s">
        <v>50</v>
      </c>
      <c r="R27" s="19">
        <f>(3*$E$13)/100</f>
        <v>3</v>
      </c>
      <c r="S27" s="2"/>
      <c r="T27" s="2"/>
      <c r="U27" s="2"/>
      <c r="V27" s="2"/>
      <c r="W27" s="2"/>
      <c r="X27" s="2"/>
    </row>
    <row r="28" spans="2:24" ht="18.75">
      <c r="B28" s="2"/>
      <c r="C28" s="2"/>
      <c r="D28" s="2"/>
      <c r="E28" s="2" t="s">
        <v>51</v>
      </c>
      <c r="F28" s="17">
        <f>B10-0.5</f>
        <v>69.5</v>
      </c>
      <c r="G28" s="2"/>
      <c r="H28" s="2" t="s">
        <v>35</v>
      </c>
      <c r="I28" s="17">
        <f>B10-0.5</f>
        <v>69.5</v>
      </c>
      <c r="J28" s="2"/>
      <c r="K28" s="2" t="s">
        <v>35</v>
      </c>
      <c r="L28" s="17">
        <f>B6-0.5</f>
        <v>29.5</v>
      </c>
      <c r="M28" s="2"/>
      <c r="N28" s="2" t="s">
        <v>35</v>
      </c>
      <c r="O28" s="17">
        <f>B6-0.5</f>
        <v>29.5</v>
      </c>
      <c r="P28" s="2"/>
      <c r="Q28" s="2" t="s">
        <v>35</v>
      </c>
      <c r="R28" s="17">
        <f>B6-0.5</f>
        <v>29.5</v>
      </c>
      <c r="S28" s="2"/>
      <c r="T28" s="2"/>
      <c r="U28" s="2"/>
      <c r="V28" s="2"/>
      <c r="W28" s="2"/>
      <c r="X28" s="2"/>
    </row>
    <row r="29" spans="2:24" ht="18.75">
      <c r="B29" s="2"/>
      <c r="C29" s="2"/>
      <c r="D29" s="2"/>
      <c r="E29" s="18" t="s">
        <v>52</v>
      </c>
      <c r="F29" s="17">
        <f>J9</f>
        <v>36</v>
      </c>
      <c r="G29" s="2"/>
      <c r="H29" s="18" t="s">
        <v>37</v>
      </c>
      <c r="I29" s="17">
        <f>J9</f>
        <v>36</v>
      </c>
      <c r="J29" s="2"/>
      <c r="K29" s="18" t="s">
        <v>37</v>
      </c>
      <c r="L29" s="17">
        <v>0</v>
      </c>
      <c r="M29" s="2"/>
      <c r="N29" s="18" t="s">
        <v>37</v>
      </c>
      <c r="O29" s="17">
        <v>0</v>
      </c>
      <c r="P29" s="2"/>
      <c r="Q29" s="18" t="s">
        <v>37</v>
      </c>
      <c r="R29" s="17">
        <v>0</v>
      </c>
      <c r="S29" s="2"/>
      <c r="T29" s="2"/>
      <c r="U29" s="2"/>
      <c r="V29" s="2"/>
      <c r="W29" s="2"/>
      <c r="X29" s="2"/>
    </row>
    <row r="30" spans="2:24" ht="18.75">
      <c r="B30" s="2"/>
      <c r="C30" s="2"/>
      <c r="D30" s="2"/>
      <c r="E30" s="2" t="s">
        <v>53</v>
      </c>
      <c r="F30" s="17">
        <f>E10</f>
        <v>32</v>
      </c>
      <c r="G30" s="2"/>
      <c r="H30" s="2" t="s">
        <v>39</v>
      </c>
      <c r="I30" s="17">
        <f>E10</f>
        <v>32</v>
      </c>
      <c r="J30" s="2"/>
      <c r="K30" s="2" t="s">
        <v>39</v>
      </c>
      <c r="L30" s="17">
        <f>E6</f>
        <v>2</v>
      </c>
      <c r="M30" s="2"/>
      <c r="N30" s="2" t="s">
        <v>39</v>
      </c>
      <c r="O30" s="17">
        <f>E6</f>
        <v>2</v>
      </c>
      <c r="P30" s="2"/>
      <c r="Q30" s="2" t="s">
        <v>39</v>
      </c>
      <c r="R30" s="17">
        <f>E6</f>
        <v>2</v>
      </c>
      <c r="S30" s="2"/>
      <c r="T30" s="2"/>
      <c r="U30" s="2"/>
      <c r="V30" s="2"/>
      <c r="W30" s="2"/>
      <c r="X30" s="2"/>
    </row>
    <row r="31" spans="2:24" ht="18.75">
      <c r="B31" s="2"/>
      <c r="C31" s="2"/>
      <c r="D31" s="2"/>
      <c r="E31" s="2" t="s">
        <v>41</v>
      </c>
      <c r="F31" s="17">
        <f>$D$6-$B$6+1</f>
        <v>10</v>
      </c>
      <c r="G31" s="2"/>
      <c r="H31" s="2" t="s">
        <v>41</v>
      </c>
      <c r="I31" s="17">
        <f>$D$6-$B$6+1</f>
        <v>10</v>
      </c>
      <c r="J31" s="2"/>
      <c r="K31" s="2" t="s">
        <v>41</v>
      </c>
      <c r="L31" s="17">
        <f>$D$6-$B$6+1</f>
        <v>10</v>
      </c>
      <c r="M31" s="2"/>
      <c r="N31" s="2" t="s">
        <v>41</v>
      </c>
      <c r="O31" s="17">
        <f>$D$6-$B$6+1</f>
        <v>10</v>
      </c>
      <c r="P31" s="2"/>
      <c r="Q31" s="2" t="s">
        <v>41</v>
      </c>
      <c r="R31" s="17">
        <f>$D$6-$B$6+1</f>
        <v>10</v>
      </c>
      <c r="S31" s="2"/>
      <c r="T31" s="2"/>
      <c r="U31" s="2"/>
      <c r="V31" s="2"/>
      <c r="W31" s="2"/>
      <c r="X31" s="2"/>
    </row>
    <row r="32" spans="2:24" ht="18.75">
      <c r="B32" s="2"/>
      <c r="C32" s="2"/>
      <c r="D32" s="2"/>
      <c r="E32" s="2" t="str">
        <f>E26</f>
        <v>Desil 2</v>
      </c>
      <c r="F32" s="17">
        <f>F28+(((F27-F29)/F30)*F31)</f>
        <v>64.5</v>
      </c>
      <c r="G32" s="2"/>
      <c r="H32" s="2" t="str">
        <f>H26</f>
        <v>Desil 3</v>
      </c>
      <c r="I32" s="17">
        <f>I28+(((I27-I29)/I30)*I31)</f>
        <v>67.625</v>
      </c>
      <c r="J32" s="2"/>
      <c r="K32" s="2" t="str">
        <f>K26</f>
        <v>Persentil 1</v>
      </c>
      <c r="L32" s="17">
        <f>L28+(((L27-L29)/L30)*L31)</f>
        <v>34.5</v>
      </c>
      <c r="M32" s="2"/>
      <c r="N32" s="2" t="str">
        <f>N26</f>
        <v>Persentil 2</v>
      </c>
      <c r="O32" s="17">
        <f>O28+(((O27-O29)/O30)*O31)</f>
        <v>39.5</v>
      </c>
      <c r="P32" s="2"/>
      <c r="Q32" s="2" t="str">
        <f>Q26</f>
        <v>Persentil 2</v>
      </c>
      <c r="R32" s="17">
        <f>R28+(((R27-R29)/R30)*R31)</f>
        <v>44.5</v>
      </c>
      <c r="S32" s="2"/>
      <c r="T32" s="2"/>
      <c r="U32" s="2"/>
      <c r="V32" s="2"/>
      <c r="W32" s="2"/>
      <c r="X32" s="2"/>
    </row>
    <row r="38" spans="7:7">
      <c r="G38" s="20"/>
    </row>
    <row r="39" spans="7:7">
      <c r="G39" s="20"/>
    </row>
    <row r="40" spans="7:7">
      <c r="G40" s="20"/>
    </row>
  </sheetData>
  <mergeCells count="14">
    <mergeCell ref="B5:D5"/>
    <mergeCell ref="B13:D13"/>
    <mergeCell ref="E16:G16"/>
    <mergeCell ref="E18:F18"/>
    <mergeCell ref="H18:I18"/>
    <mergeCell ref="K18:L18"/>
    <mergeCell ref="N18:O18"/>
    <mergeCell ref="Q18:R18"/>
    <mergeCell ref="T18:U18"/>
    <mergeCell ref="E26:F26"/>
    <mergeCell ref="H26:I26"/>
    <mergeCell ref="K26:L26"/>
    <mergeCell ref="N26:O26"/>
    <mergeCell ref="Q26:R26"/>
  </mergeCells>
  <printOptions horizontalCentered="1" verticalCentered="1"/>
  <pageMargins left="0.75" right="0.75" top="1" bottom="1" header="0.5" footer="0.5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Iseplutpinur</dc:creator>
  <cp:lastModifiedBy>Isep Lutpi Nur</cp:lastModifiedBy>
  <cp:lastPrinted>2020-11-01T15:20:31Z</cp:lastPrinted>
  <dcterms:created xsi:type="dcterms:W3CDTF">2020-10-29T21:55:00Z</dcterms:created>
  <dcterms:modified xsi:type="dcterms:W3CDTF">2020-11-14T01:48:12Z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1057-11.2.0.9718</vt:lpwstr>
  </property>
</Properties>
</file>