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Cetak" sheetId="4" r:id="rId2"/>
    <sheet name="Sheet3" sheetId="3" r:id="rId3"/>
  </sheets>
  <definedNames>
    <definedName name="_xlnm.Print_Area" localSheetId="1">Cetak!$A$1:$AD$46</definedName>
    <definedName name="_xlnm.Print_Area" localSheetId="0">Sheet1!$A$1:$AR$46</definedName>
  </definedNames>
  <calcPr calcId="152511"/>
</workbook>
</file>

<file path=xl/calcChain.xml><?xml version="1.0" encoding="utf-8"?>
<calcChain xmlns="http://schemas.openxmlformats.org/spreadsheetml/2006/main">
  <c r="AB25" i="4" l="1"/>
  <c r="Y25" i="4"/>
  <c r="V25" i="4"/>
  <c r="S25" i="4"/>
  <c r="P25" i="4"/>
  <c r="AB5" i="4"/>
  <c r="AA5" i="4"/>
  <c r="AA3" i="4"/>
  <c r="G2" i="4"/>
  <c r="E2" i="4"/>
  <c r="C2" i="4"/>
  <c r="O2" i="4" s="1"/>
  <c r="T24" i="4" l="1"/>
  <c r="AC23" i="4"/>
  <c r="W23" i="4"/>
  <c r="Q23" i="4"/>
  <c r="F2" i="4"/>
  <c r="H2" i="4"/>
  <c r="A3" i="4"/>
  <c r="Z23" i="4"/>
  <c r="AE25" i="1"/>
  <c r="AB25" i="1"/>
  <c r="Y25" i="1"/>
  <c r="AP4" i="1"/>
  <c r="V25" i="1"/>
  <c r="S25" i="1"/>
  <c r="AQ6" i="1"/>
  <c r="R3" i="1"/>
  <c r="AC23" i="1" s="1"/>
  <c r="AP6" i="1"/>
  <c r="G3" i="4" l="1"/>
  <c r="E3" i="4"/>
  <c r="C3" i="4"/>
  <c r="T23" i="1"/>
  <c r="AF23" i="1"/>
  <c r="P4" i="1"/>
  <c r="R4" i="1" s="1"/>
  <c r="P5" i="1" s="1"/>
  <c r="R5" i="1" s="1"/>
  <c r="P6" i="1" s="1"/>
  <c r="R6" i="1" s="1"/>
  <c r="P7" i="1" s="1"/>
  <c r="R7" i="1" s="1"/>
  <c r="P8" i="1" s="1"/>
  <c r="R8" i="1" s="1"/>
  <c r="P9" i="1" s="1"/>
  <c r="W24" i="1"/>
  <c r="Z23" i="1"/>
  <c r="A4" i="4" l="1"/>
  <c r="H3" i="4"/>
  <c r="F3" i="4"/>
  <c r="AC21" i="4"/>
  <c r="W21" i="4"/>
  <c r="Z21" i="4"/>
  <c r="O3" i="4"/>
  <c r="AA9" i="1"/>
  <c r="AC9" i="1"/>
  <c r="R9" i="1"/>
  <c r="AD9" i="1" s="1"/>
  <c r="T9" i="1"/>
  <c r="V9" i="1"/>
  <c r="C4" i="4" l="1"/>
  <c r="O4" i="4" s="1"/>
  <c r="G4" i="4"/>
  <c r="E4" i="4"/>
  <c r="U9" i="1"/>
  <c r="W9" i="1"/>
  <c r="S3" i="1" a="1"/>
  <c r="A5" i="4" l="1"/>
  <c r="H4" i="4"/>
  <c r="F4" i="4"/>
  <c r="S3" i="1"/>
  <c r="S5" i="1"/>
  <c r="S7" i="1"/>
  <c r="S9" i="1"/>
  <c r="S4" i="1"/>
  <c r="S6" i="1"/>
  <c r="S8" i="1"/>
  <c r="G5" i="4" l="1"/>
  <c r="E5" i="4"/>
  <c r="C5" i="4"/>
  <c r="AC22" i="1"/>
  <c r="AF22" i="1"/>
  <c r="Z22" i="1"/>
  <c r="W22" i="1"/>
  <c r="W23" i="1"/>
  <c r="T22" i="1"/>
  <c r="AE9" i="1"/>
  <c r="W20" i="1"/>
  <c r="S10" i="1"/>
  <c r="X9" i="1"/>
  <c r="Z9" i="1"/>
  <c r="F5" i="4" l="1"/>
  <c r="A6" i="4"/>
  <c r="H5" i="4"/>
  <c r="Q21" i="4"/>
  <c r="T21" i="4"/>
  <c r="O5" i="4"/>
  <c r="AC20" i="1"/>
  <c r="AF20" i="1"/>
  <c r="Z20" i="1"/>
  <c r="Y9" i="1"/>
  <c r="C6" i="4" l="1"/>
  <c r="E6" i="4"/>
  <c r="O6" i="4"/>
  <c r="G6" i="4"/>
  <c r="AD3" i="1"/>
  <c r="H6" i="4" l="1"/>
  <c r="F6" i="4"/>
  <c r="A7" i="4"/>
  <c r="N4" i="1"/>
  <c r="W3" i="1"/>
  <c r="V3" i="1"/>
  <c r="U3" i="1"/>
  <c r="T3" i="1"/>
  <c r="N3" i="1"/>
  <c r="N2" i="1"/>
  <c r="N6" i="1" s="1"/>
  <c r="C7" i="4" l="1"/>
  <c r="E7" i="4"/>
  <c r="O7" i="4"/>
  <c r="G7" i="4"/>
  <c r="K2" i="4"/>
  <c r="M2" i="4"/>
  <c r="N5" i="1"/>
  <c r="AD4" i="1"/>
  <c r="N7" i="1"/>
  <c r="W4" i="1"/>
  <c r="U4" i="1"/>
  <c r="T4" i="1"/>
  <c r="V4" i="1"/>
  <c r="H7" i="4" l="1"/>
  <c r="F7" i="4"/>
  <c r="A8" i="4"/>
  <c r="AF21" i="1"/>
  <c r="Z21" i="1"/>
  <c r="AC21" i="1"/>
  <c r="V5" i="1"/>
  <c r="T5" i="1"/>
  <c r="AD5" i="1"/>
  <c r="N8" i="4" l="1"/>
  <c r="L8" i="4"/>
  <c r="C8" i="4"/>
  <c r="E8" i="4"/>
  <c r="O8" i="4"/>
  <c r="G8" i="4"/>
  <c r="W5" i="1"/>
  <c r="U5" i="1"/>
  <c r="H8" i="4" l="1"/>
  <c r="F8" i="4"/>
  <c r="AD6" i="1"/>
  <c r="V6" i="1"/>
  <c r="T6" i="1"/>
  <c r="T21" i="1" l="1"/>
  <c r="W21" i="1"/>
  <c r="W25" i="1" s="1"/>
  <c r="W6" i="1"/>
  <c r="U6" i="1"/>
  <c r="Z22" i="4" l="1"/>
  <c r="AC22" i="4"/>
  <c r="W22" i="4"/>
  <c r="P3" i="4"/>
  <c r="L3" i="4"/>
  <c r="P7" i="4"/>
  <c r="L7" i="4"/>
  <c r="P4" i="4"/>
  <c r="L4" i="4"/>
  <c r="P8" i="4"/>
  <c r="T22" i="4"/>
  <c r="Q22" i="4"/>
  <c r="T23" i="4"/>
  <c r="P5" i="4"/>
  <c r="L5" i="4"/>
  <c r="T20" i="4"/>
  <c r="P2" i="4"/>
  <c r="L2" i="4"/>
  <c r="D9" i="4"/>
  <c r="J7" i="4" s="1"/>
  <c r="N7" i="4" s="1"/>
  <c r="I2" i="4"/>
  <c r="K3" i="4"/>
  <c r="I3" i="4"/>
  <c r="I4" i="4"/>
  <c r="Q24" i="4" s="1"/>
  <c r="K4" i="4"/>
  <c r="K5" i="4"/>
  <c r="I5" i="4"/>
  <c r="I6" i="4"/>
  <c r="K6" i="4"/>
  <c r="I7" i="4"/>
  <c r="K7" i="4"/>
  <c r="K8" i="4"/>
  <c r="I8" i="4"/>
  <c r="P6" i="4"/>
  <c r="L6" i="4"/>
  <c r="V7" i="1"/>
  <c r="T7" i="1"/>
  <c r="AD7" i="1"/>
  <c r="J6" i="4" l="1"/>
  <c r="T25" i="4"/>
  <c r="N6" i="4"/>
  <c r="Z24" i="4"/>
  <c r="W24" i="4"/>
  <c r="AC24" i="4"/>
  <c r="J2" i="4"/>
  <c r="P9" i="4"/>
  <c r="J8" i="4"/>
  <c r="Z20" i="4"/>
  <c r="Z25" i="4" s="1"/>
  <c r="W20" i="4"/>
  <c r="AC20" i="4"/>
  <c r="AC25" i="4" s="1"/>
  <c r="Q20" i="4"/>
  <c r="Q25" i="4" s="1"/>
  <c r="J5" i="4"/>
  <c r="N5" i="4" s="1"/>
  <c r="J4" i="4"/>
  <c r="J3" i="4"/>
  <c r="W7" i="1"/>
  <c r="U7" i="1"/>
  <c r="N3" i="4" l="1"/>
  <c r="N2" i="4"/>
  <c r="M3" i="4"/>
  <c r="M4" i="4"/>
  <c r="M5" i="4"/>
  <c r="M6" i="4"/>
  <c r="M7" i="4"/>
  <c r="M8" i="4"/>
  <c r="N4" i="4"/>
  <c r="W25" i="4"/>
  <c r="S33" i="4"/>
  <c r="Q17" i="4"/>
  <c r="Q5" i="4"/>
  <c r="R5" i="4" s="1"/>
  <c r="U12" i="4"/>
  <c r="Q8" i="4"/>
  <c r="R8" i="4" s="1"/>
  <c r="Q7" i="4"/>
  <c r="R7" i="4" s="1"/>
  <c r="Q6" i="4"/>
  <c r="R6" i="4" s="1"/>
  <c r="Q3" i="4"/>
  <c r="R3" i="4" s="1"/>
  <c r="Q4" i="4"/>
  <c r="R4" i="4" s="1"/>
  <c r="Q2" i="4"/>
  <c r="R2" i="4" s="1"/>
  <c r="Z3" i="1"/>
  <c r="AB3" i="1"/>
  <c r="V8" i="1"/>
  <c r="T8" i="1"/>
  <c r="AD8" i="1"/>
  <c r="U2" i="4" l="1"/>
  <c r="V2" i="4" s="1"/>
  <c r="S2" i="4"/>
  <c r="S4" i="4"/>
  <c r="U4" i="4"/>
  <c r="V4" i="4" s="1"/>
  <c r="U6" i="4"/>
  <c r="V6" i="4" s="1"/>
  <c r="S6" i="4"/>
  <c r="U8" i="4"/>
  <c r="V8" i="4" s="1"/>
  <c r="S8" i="4"/>
  <c r="U5" i="4"/>
  <c r="V5" i="4" s="1"/>
  <c r="S5" i="4"/>
  <c r="U3" i="4"/>
  <c r="V3" i="4" s="1"/>
  <c r="S3" i="4"/>
  <c r="U7" i="4"/>
  <c r="V7" i="4" s="1"/>
  <c r="S7" i="4"/>
  <c r="W8" i="1"/>
  <c r="U8" i="1"/>
  <c r="W4" i="4" l="1"/>
  <c r="X4" i="4" s="1"/>
  <c r="Y4" i="4"/>
  <c r="Z4" i="4" s="1"/>
  <c r="T4" i="4"/>
  <c r="V9" i="4"/>
  <c r="S35" i="4" s="1"/>
  <c r="S36" i="4" s="1"/>
  <c r="Y7" i="4"/>
  <c r="Z7" i="4" s="1"/>
  <c r="W7" i="4"/>
  <c r="X7" i="4" s="1"/>
  <c r="T7" i="4"/>
  <c r="Y3" i="4"/>
  <c r="Z3" i="4" s="1"/>
  <c r="W3" i="4"/>
  <c r="X3" i="4" s="1"/>
  <c r="T3" i="4"/>
  <c r="Y5" i="4"/>
  <c r="Z5" i="4" s="1"/>
  <c r="W5" i="4"/>
  <c r="X5" i="4" s="1"/>
  <c r="T5" i="4"/>
  <c r="Y8" i="4"/>
  <c r="Z8" i="4" s="1"/>
  <c r="W8" i="4"/>
  <c r="X8" i="4" s="1"/>
  <c r="T8" i="4"/>
  <c r="Y6" i="4"/>
  <c r="Z6" i="4" s="1"/>
  <c r="W6" i="4"/>
  <c r="X6" i="4" s="1"/>
  <c r="T6" i="4"/>
  <c r="Y2" i="4"/>
  <c r="Z2" i="4" s="1"/>
  <c r="W2" i="4"/>
  <c r="X2" i="4" s="1"/>
  <c r="T2" i="4"/>
  <c r="AE4" i="1"/>
  <c r="AA4" i="1"/>
  <c r="AE8" i="1"/>
  <c r="AA8" i="1"/>
  <c r="AE5" i="1"/>
  <c r="AA5" i="1"/>
  <c r="AE6" i="1"/>
  <c r="AA6" i="1"/>
  <c r="X3" i="1"/>
  <c r="AA3" i="1"/>
  <c r="AE3" i="1"/>
  <c r="X4" i="1"/>
  <c r="Z4" i="1"/>
  <c r="Z5" i="1"/>
  <c r="X5" i="1"/>
  <c r="T24" i="1" s="1"/>
  <c r="Z6" i="1"/>
  <c r="X6" i="1"/>
  <c r="Z7" i="1"/>
  <c r="X7" i="1"/>
  <c r="Z8" i="1"/>
  <c r="X8" i="1"/>
  <c r="AE7" i="1"/>
  <c r="AA7" i="1"/>
  <c r="X9" i="4" l="1"/>
  <c r="T9" i="4"/>
  <c r="S34" i="4" s="1"/>
  <c r="Z9" i="4"/>
  <c r="U43" i="4"/>
  <c r="V43" i="4" s="1"/>
  <c r="U42" i="4"/>
  <c r="V42" i="4" s="1"/>
  <c r="Z24" i="1"/>
  <c r="Z25" i="1" s="1"/>
  <c r="AF24" i="1"/>
  <c r="AC24" i="1"/>
  <c r="AC25" i="1" s="1"/>
  <c r="AE10" i="1"/>
  <c r="Y8" i="1"/>
  <c r="T20" i="1"/>
  <c r="T25" i="1" s="1"/>
  <c r="Y4" i="1"/>
  <c r="Y7" i="1"/>
  <c r="Y3" i="1"/>
  <c r="Y6" i="1"/>
  <c r="Y5" i="1"/>
  <c r="AF4" i="1" l="1"/>
  <c r="AG4" i="1" s="1"/>
  <c r="AF6" i="1"/>
  <c r="AG6" i="1" s="1"/>
  <c r="AF8" i="1"/>
  <c r="AG8" i="1" s="1"/>
  <c r="AF3" i="1"/>
  <c r="AG3" i="1" s="1"/>
  <c r="AF5" i="1"/>
  <c r="AG5" i="1" s="1"/>
  <c r="AF7" i="1"/>
  <c r="AG7" i="1" s="1"/>
  <c r="AF9" i="1"/>
  <c r="AG9" i="1" s="1"/>
  <c r="V33" i="1"/>
  <c r="AC6" i="1"/>
  <c r="AB9" i="1"/>
  <c r="AC8" i="1"/>
  <c r="AC7" i="1"/>
  <c r="AC5" i="1"/>
  <c r="AC3" i="1"/>
  <c r="AB4" i="1"/>
  <c r="AF25" i="1" s="1"/>
  <c r="AB5" i="1"/>
  <c r="AB6" i="1"/>
  <c r="AB7" i="1"/>
  <c r="AB8" i="1"/>
  <c r="AC4" i="1"/>
  <c r="T17" i="1"/>
  <c r="U12" i="1"/>
  <c r="AH7" i="1" l="1"/>
  <c r="AJ7" i="1"/>
  <c r="AK7" i="1" s="1"/>
  <c r="AH3" i="1"/>
  <c r="AJ3" i="1"/>
  <c r="AK3" i="1" s="1"/>
  <c r="AH6" i="1"/>
  <c r="AJ6" i="1"/>
  <c r="AK6" i="1" s="1"/>
  <c r="AH9" i="1"/>
  <c r="AJ9" i="1"/>
  <c r="AK9" i="1" s="1"/>
  <c r="AH5" i="1"/>
  <c r="AJ5" i="1"/>
  <c r="AK5" i="1" s="1"/>
  <c r="AH8" i="1"/>
  <c r="AJ8" i="1"/>
  <c r="AK8" i="1" s="1"/>
  <c r="AH4" i="1"/>
  <c r="AJ4" i="1"/>
  <c r="AK4" i="1" s="1"/>
  <c r="AK10" i="1" l="1"/>
  <c r="V35" i="1" s="1"/>
  <c r="V36" i="1" s="1"/>
  <c r="AI4" i="1"/>
  <c r="AN4" i="1"/>
  <c r="AO4" i="1" s="1"/>
  <c r="AL4" i="1"/>
  <c r="AM4" i="1" s="1"/>
  <c r="AI8" i="1"/>
  <c r="AN8" i="1"/>
  <c r="AO8" i="1" s="1"/>
  <c r="AL8" i="1"/>
  <c r="AM8" i="1" s="1"/>
  <c r="AI5" i="1"/>
  <c r="AL5" i="1"/>
  <c r="AM5" i="1" s="1"/>
  <c r="AN5" i="1"/>
  <c r="AO5" i="1" s="1"/>
  <c r="AI9" i="1"/>
  <c r="AL9" i="1"/>
  <c r="AM9" i="1" s="1"/>
  <c r="AN9" i="1"/>
  <c r="AO9" i="1" s="1"/>
  <c r="AI6" i="1"/>
  <c r="AN6" i="1"/>
  <c r="AO6" i="1" s="1"/>
  <c r="AL6" i="1"/>
  <c r="AM6" i="1" s="1"/>
  <c r="AI3" i="1"/>
  <c r="AN3" i="1"/>
  <c r="AO3" i="1" s="1"/>
  <c r="AL3" i="1"/>
  <c r="AM3" i="1" s="1"/>
  <c r="AI7" i="1"/>
  <c r="AL7" i="1"/>
  <c r="AM7" i="1" s="1"/>
  <c r="AN7" i="1"/>
  <c r="AO7" i="1" s="1"/>
  <c r="AO10" i="1" l="1"/>
  <c r="AM10" i="1"/>
  <c r="AI10" i="1"/>
  <c r="V34" i="1" s="1"/>
  <c r="T42" i="1"/>
  <c r="U42" i="1" s="1"/>
  <c r="T43" i="1"/>
  <c r="U43" i="1" s="1"/>
</calcChain>
</file>

<file path=xl/comments1.xml><?xml version="1.0" encoding="utf-8"?>
<comments xmlns="http://schemas.openxmlformats.org/spreadsheetml/2006/main">
  <authors>
    <author>Author</author>
  </authors>
  <commentList>
    <comment ref="S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sigma n dibagi 2 dan kelas yang diambil dari kolom frekuensi komulatif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E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E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P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sigma n dibagi 2 dan kelas yang diambil dari kolom frekuensi komulatif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Kolom kelas diambil dengan cara mengambil kelas dengan frekuensi paling besar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AB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Kelas diambil dari frekuensi komulatif denan nilai dari rumus (i*sigma n)/4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Median data kelompok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Nilai yang paling banyak muncul kelasnya memiliki frekuensi paling tnggi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Menentukan kelas kuartil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kelas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antara frekuensi kelas dengan frekuensei kelas sebelumnya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Tepi bawah kelas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Isep Lutpi Nur:
Selisih antara frekuensi kelas dengan frekuensei kelas sesudahnya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AB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Selisih kelas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Frekuensi komulatif diatas kelas median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Hasil
</t>
        </r>
      </text>
    </comment>
  </commentList>
</comments>
</file>

<file path=xl/sharedStrings.xml><?xml version="1.0" encoding="utf-8"?>
<sst xmlns="http://schemas.openxmlformats.org/spreadsheetml/2006/main" count="158" uniqueCount="94">
  <si>
    <t>N</t>
  </si>
  <si>
    <t>Kelas</t>
  </si>
  <si>
    <t>BBK</t>
  </si>
  <si>
    <t>BAK</t>
  </si>
  <si>
    <t>TBK</t>
  </si>
  <si>
    <t>TAK</t>
  </si>
  <si>
    <t>FK</t>
  </si>
  <si>
    <t>FR</t>
  </si>
  <si>
    <t>FK&lt;</t>
  </si>
  <si>
    <t>FK&gt;</t>
  </si>
  <si>
    <t>FR&lt;</t>
  </si>
  <si>
    <t>FR&gt;</t>
  </si>
  <si>
    <t>Max</t>
  </si>
  <si>
    <t>-</t>
  </si>
  <si>
    <t>Min</t>
  </si>
  <si>
    <t>Range</t>
  </si>
  <si>
    <t>Panjang</t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</si>
  <si>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</si>
  <si>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</si>
  <si>
    <r>
      <t>F</t>
    </r>
    <r>
      <rPr>
        <vertAlign val="subscript"/>
        <sz val="12"/>
        <color theme="1"/>
        <rFont val="Calibri"/>
        <family val="2"/>
        <scheme val="minor"/>
      </rPr>
      <t>i.</t>
    </r>
    <r>
      <rPr>
        <sz val="12"/>
        <color theme="1"/>
        <rFont val="Calibri"/>
        <family val="2"/>
        <scheme val="minor"/>
      </rPr>
      <t>X</t>
    </r>
    <r>
      <rPr>
        <vertAlign val="subscript"/>
        <sz val="12"/>
        <color theme="1"/>
        <rFont val="Calibri"/>
        <family val="2"/>
        <scheme val="minor"/>
      </rPr>
      <t>i</t>
    </r>
  </si>
  <si>
    <t xml:space="preserve">Rata rata hitung = </t>
  </si>
  <si>
    <t>Jumlah</t>
  </si>
  <si>
    <t>Ukuran data dikelompokan</t>
  </si>
  <si>
    <t>Mean</t>
  </si>
  <si>
    <t>Median</t>
  </si>
  <si>
    <t>N/2</t>
  </si>
  <si>
    <r>
      <t>L</t>
    </r>
    <r>
      <rPr>
        <vertAlign val="subscript"/>
        <sz val="11"/>
        <color theme="1"/>
        <rFont val="Calibri"/>
        <family val="2"/>
        <scheme val="minor"/>
      </rPr>
      <t>m</t>
    </r>
  </si>
  <si>
    <r>
      <t>F</t>
    </r>
    <r>
      <rPr>
        <vertAlign val="subscript"/>
        <sz val="11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</si>
  <si>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</si>
  <si>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F</t>
    </r>
    <r>
      <rPr>
        <vertAlign val="subscript"/>
        <sz val="12"/>
        <color theme="1"/>
        <rFont val="Calibri"/>
        <family val="2"/>
        <scheme val="minor"/>
      </rPr>
      <t>m</t>
    </r>
  </si>
  <si>
    <t>C</t>
  </si>
  <si>
    <r>
      <rPr>
        <sz val="12"/>
        <color theme="1"/>
        <rFont val="Arial Narrow"/>
        <family val="2"/>
      </rPr>
      <t>Σ</t>
    </r>
    <r>
      <rPr>
        <sz val="10.199999999999999"/>
        <color theme="1"/>
        <rFont val="Calibri"/>
        <family val="2"/>
      </rPr>
      <t>f</t>
    </r>
  </si>
  <si>
    <t>Modus</t>
  </si>
  <si>
    <t>Mod</t>
  </si>
  <si>
    <r>
      <t>L</t>
    </r>
    <r>
      <rPr>
        <vertAlign val="subscript"/>
        <sz val="12"/>
        <color theme="1"/>
        <rFont val="Calibri"/>
        <family val="2"/>
        <scheme val="minor"/>
      </rPr>
      <t>mo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</si>
  <si>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</si>
  <si>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rPr>
        <sz val="12"/>
        <color theme="1"/>
        <rFont val="Calibri"/>
        <family val="2"/>
        <scheme val="minor"/>
      </rPr>
      <t>d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</si>
  <si>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t>Rumus rumus:</t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</si>
  <si>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</si>
  <si>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q</t>
    </r>
  </si>
  <si>
    <r>
      <t>F</t>
    </r>
    <r>
      <rPr>
        <vertAlign val="subscript"/>
        <sz val="12"/>
        <color theme="1"/>
        <rFont val="Calibri"/>
        <family val="2"/>
        <scheme val="minor"/>
      </rPr>
      <t>q</t>
    </r>
  </si>
  <si>
    <t>Kuartil 1</t>
  </si>
  <si>
    <t>Desil 1</t>
  </si>
  <si>
    <t>Prentil 1</t>
  </si>
  <si>
    <r>
      <t>d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</si>
  <si>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d</t>
    </r>
  </si>
  <si>
    <r>
      <t>F</t>
    </r>
    <r>
      <rPr>
        <vertAlign val="subscript"/>
        <sz val="12"/>
        <color theme="1"/>
        <rFont val="Calibri"/>
        <family val="2"/>
        <scheme val="minor"/>
      </rPr>
      <t>d</t>
    </r>
  </si>
  <si>
    <r>
      <t>p</t>
    </r>
    <r>
      <rPr>
        <vertAlign val="subscript"/>
        <sz val="12"/>
        <color theme="1"/>
        <rFont val="Calibri"/>
        <family val="2"/>
        <scheme val="minor"/>
      </rPr>
      <t>1</t>
    </r>
  </si>
  <si>
    <r>
      <t>L</t>
    </r>
    <r>
      <rPr>
        <vertAlign val="subscript"/>
        <sz val="12"/>
        <color theme="1"/>
        <rFont val="Calibri"/>
        <family val="2"/>
        <scheme val="minor"/>
      </rPr>
      <t>p</t>
    </r>
  </si>
  <si>
    <r>
      <t>F</t>
    </r>
    <r>
      <rPr>
        <vertAlign val="subscript"/>
        <sz val="12"/>
        <color theme="1"/>
        <rFont val="Calibri"/>
        <family val="2"/>
        <scheme val="minor"/>
      </rPr>
      <t>p</t>
    </r>
  </si>
  <si>
    <r>
      <t>x</t>
    </r>
    <r>
      <rPr>
        <sz val="12"/>
        <color theme="1"/>
        <rFont val="Calibri"/>
        <family val="2"/>
      </rPr>
      <t>̅</t>
    </r>
  </si>
  <si>
    <r>
      <t>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</t>
    </r>
  </si>
  <si>
    <r>
      <t>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Arial Unicode MS"/>
        <family val="2"/>
      </rPr>
      <t>̅̅|</t>
    </r>
  </si>
  <si>
    <r>
      <t>f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.|x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</si>
  <si>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</si>
  <si>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-x</t>
    </r>
    <r>
      <rPr>
        <sz val="12"/>
        <color theme="1"/>
        <rFont val="Calibri"/>
        <family val="2"/>
      </rPr>
      <t>̅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</si>
  <si>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Simpangan rata-rata</t>
  </si>
  <si>
    <t>Rata rata hitung</t>
  </si>
  <si>
    <t>Variansi</t>
  </si>
  <si>
    <t>Simpangan baku</t>
  </si>
  <si>
    <t>Kemiringan dan keruncingan</t>
  </si>
  <si>
    <r>
      <t>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</si>
  <si>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3</t>
    </r>
  </si>
  <si>
    <r>
      <t>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</si>
  <si>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2"/>
        <color theme="1"/>
        <rFont val="Calibri"/>
        <family val="2"/>
        <scheme val="minor"/>
      </rPr>
      <t xml:space="preserve">i </t>
    </r>
    <r>
      <rPr>
        <sz val="12"/>
        <color theme="1"/>
        <rFont val="Calibri"/>
        <family val="2"/>
        <scheme val="minor"/>
      </rPr>
      <t xml:space="preserve">- </t>
    </r>
    <r>
      <rPr>
        <sz val="12"/>
        <color theme="1"/>
        <rFont val="MS Reference Sans Serif"/>
        <family val="2"/>
      </rPr>
      <t>)</t>
    </r>
    <r>
      <rPr>
        <vertAlign val="superscript"/>
        <sz val="12"/>
        <color theme="1"/>
        <rFont val="Calibri"/>
        <family val="2"/>
        <scheme val="minor"/>
      </rPr>
      <t>4</t>
    </r>
  </si>
  <si>
    <t>kemiringan data kelompok</t>
  </si>
  <si>
    <t>keruncingan data kelompok</t>
  </si>
  <si>
    <t>Ukuran dispresi</t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</si>
  <si>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</si>
  <si>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</si>
  <si>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i.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</si>
  <si>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sz val="11"/>
        <color theme="1"/>
        <rFont val="Calibri"/>
        <family val="2"/>
      </rPr>
      <t>̅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</si>
  <si>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Arial Unicode MS"/>
        <family val="2"/>
      </rPr>
      <t>̅̅</t>
    </r>
  </si>
  <si>
    <r>
      <t>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Arial Unicode MS"/>
        <family val="2"/>
      </rPr>
      <t>̅̅|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</si>
  <si>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.|x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-x̅|</t>
    </r>
  </si>
  <si>
    <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</si>
  <si>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f.(x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</si>
  <si>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(m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</si>
  <si>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f.(m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</si>
  <si>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</si>
  <si>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f.(x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MS Reference Sans Serif"/>
        <family val="2"/>
      </rPr>
      <t>)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</si>
  <si>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</si>
  <si>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</si>
  <si>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</si>
  <si>
    <r>
      <t>L</t>
    </r>
    <r>
      <rPr>
        <vertAlign val="subscript"/>
        <sz val="11"/>
        <color theme="1"/>
        <rFont val="Calibri"/>
        <family val="2"/>
        <scheme val="minor"/>
      </rPr>
      <t>mo</t>
    </r>
  </si>
  <si>
    <r>
      <t>L</t>
    </r>
    <r>
      <rPr>
        <vertAlign val="subscript"/>
        <sz val="11"/>
        <color theme="1"/>
        <rFont val="Calibri"/>
        <family val="2"/>
        <scheme val="minor"/>
      </rPr>
      <t>q</t>
    </r>
  </si>
  <si>
    <r>
      <t>L</t>
    </r>
    <r>
      <rPr>
        <vertAlign val="subscript"/>
        <sz val="11"/>
        <color theme="1"/>
        <rFont val="Calibri"/>
        <family val="2"/>
        <scheme val="minor"/>
      </rPr>
      <t>d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</si>
  <si>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</si>
  <si>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</si>
  <si>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q</t>
    </r>
  </si>
  <si>
    <r>
      <t>F</t>
    </r>
    <r>
      <rPr>
        <vertAlign val="subscript"/>
        <sz val="11"/>
        <color theme="1"/>
        <rFont val="Calibri"/>
        <family val="2"/>
        <scheme val="minor"/>
      </rPr>
      <t>d</t>
    </r>
  </si>
  <si>
    <r>
      <t>F</t>
    </r>
    <r>
      <rPr>
        <vertAlign val="subscript"/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</si>
  <si>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/>
    </r>
  </si>
  <si>
    <r>
      <rPr>
        <sz val="11"/>
        <color theme="1"/>
        <rFont val="Arial Narrow"/>
        <family val="2"/>
      </rPr>
      <t>Σ</t>
    </r>
    <r>
      <rPr>
        <sz val="11"/>
        <color theme="1"/>
        <rFont val="Calibri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</si>
</sst>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 Narrow"/>
      <family val="2"/>
    </font>
    <font>
      <sz val="10.199999999999999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 Unicode MS"/>
      <family val="2"/>
    </font>
    <font>
      <vertAlign val="superscript"/>
      <sz val="12"/>
      <color theme="1"/>
      <name val="Calibri"/>
      <family val="2"/>
      <scheme val="minor"/>
    </font>
    <font>
      <sz val="12"/>
      <color theme="1"/>
      <name val="MS Reference Sans Serif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Unicode MS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/>
    <xf numFmtId="9" fontId="4" fillId="0" borderId="1" xfId="1" applyFont="1" applyBorder="1"/>
    <xf numFmtId="0" fontId="4" fillId="0" borderId="0" xfId="0" applyFont="1"/>
    <xf numFmtId="9" fontId="4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 readingOrder="1"/>
    </xf>
    <xf numFmtId="0" fontId="4" fillId="2" borderId="0" xfId="0" applyFont="1" applyFill="1"/>
    <xf numFmtId="9" fontId="4" fillId="0" borderId="0" xfId="1" applyFont="1"/>
    <xf numFmtId="0" fontId="4" fillId="2" borderId="0" xfId="0" applyFont="1" applyFill="1" applyAlignment="1">
      <alignment horizontal="center"/>
    </xf>
    <xf numFmtId="0" fontId="9" fillId="0" borderId="0" xfId="0" applyFo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Border="1"/>
    <xf numFmtId="0" fontId="15" fillId="2" borderId="0" xfId="0" applyFont="1" applyFill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1" xfId="0" applyFont="1" applyBorder="1"/>
    <xf numFmtId="9" fontId="0" fillId="0" borderId="1" xfId="1" applyFont="1" applyBorder="1"/>
    <xf numFmtId="0" fontId="0" fillId="4" borderId="0" xfId="0" applyFont="1" applyFill="1"/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0" fillId="0" borderId="1" xfId="0" applyFont="1" applyBorder="1" applyAlignment="1">
      <alignment horizontal="center"/>
    </xf>
    <xf numFmtId="9" fontId="0" fillId="0" borderId="0" xfId="0" applyNumberFormat="1" applyFont="1"/>
    <xf numFmtId="0" fontId="0" fillId="0" borderId="5" xfId="0" applyFont="1" applyBorder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0" borderId="0" xfId="0" applyFont="1"/>
    <xf numFmtId="0" fontId="1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41981</xdr:colOff>
      <xdr:row>20</xdr:row>
      <xdr:rowOff>5700</xdr:rowOff>
    </xdr:from>
    <xdr:ext cx="1874680" cy="7720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1981" y="402276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1981" y="402276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𝑀𝑒𝑑=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((𝑛/2−∑▒𝑓))/𝑓_𝑚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77450</xdr:colOff>
      <xdr:row>16</xdr:row>
      <xdr:rowOff>81116</xdr:rowOff>
    </xdr:from>
    <xdr:ext cx="1740669" cy="65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694754" y="3303051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𝑀𝑜𝑑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694754" y="3303051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𝑀𝑜𝑑=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𝑑_1/(𝑑_1+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id-ID" sz="1400" b="0" i="0">
                  <a:latin typeface="Cambria Math" panose="02040503050406030204" pitchFamily="18" charset="0"/>
                </a:rPr>
                <a:t>.𝑐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10</xdr:col>
      <xdr:colOff>103273</xdr:colOff>
      <xdr:row>21</xdr:row>
      <xdr:rowOff>730</xdr:rowOff>
    </xdr:from>
    <xdr:ext cx="1705723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720577" y="425799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𝐾𝑢𝑎𝑟𝑡𝑖𝑙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720577" y="425799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𝐾𝑢𝑎𝑟𝑡𝑖𝑙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𝑄_𝑖=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𝑄+</a:t>
              </a:r>
              <a:r>
                <a:rPr lang="id-ID" sz="1400" b="0" i="0">
                  <a:latin typeface="Cambria Math" panose="02040503050406030204" pitchFamily="18" charset="0"/>
                </a:rPr>
                <a:t>((𝑖𝑁/4−∑▒𝑓))/𝑓_𝑞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74543</xdr:colOff>
      <xdr:row>24</xdr:row>
      <xdr:rowOff>149087</xdr:rowOff>
    </xdr:from>
    <xdr:ext cx="1760995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74543" y="5126935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𝐷𝑒𝑠𝑖𝑙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74543" y="5126935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𝐷𝑒𝑠𝑖𝑙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𝐷_𝑖=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𝑑+</a:t>
              </a:r>
              <a:r>
                <a:rPr lang="id-ID" sz="1400" b="0" i="0">
                  <a:latin typeface="Cambria Math" panose="02040503050406030204" pitchFamily="18" charset="0"/>
                </a:rPr>
                <a:t>((𝑖𝑁/10−∑▒𝑓))/𝑓_𝑑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9</xdr:col>
      <xdr:colOff>202096</xdr:colOff>
      <xdr:row>24</xdr:row>
      <xdr:rowOff>193813</xdr:rowOff>
    </xdr:from>
    <xdr:ext cx="1811137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2570922" y="5171661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𝑃𝑟𝑒𝑠𝑒𝑛𝑡𝑖𝑙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2570922" y="5171661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𝑃𝑟𝑒𝑠𝑒𝑛𝑡𝑖𝑙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𝑃_𝑖=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𝑝+</a:t>
              </a:r>
              <a:r>
                <a:rPr lang="id-ID" sz="1400" b="0" i="0">
                  <a:latin typeface="Cambria Math" panose="02040503050406030204" pitchFamily="18" charset="0"/>
                </a:rPr>
                <a:t>((𝑖𝑁/100−∑▒𝑓))/𝑓_𝑝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163281</xdr:rowOff>
    </xdr:from>
    <xdr:ext cx="2502776" cy="7571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0" y="7257764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𝑆𝑅</m:t>
                    </m:r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id-ID" sz="14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0" y="7257764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:r>
                <a:rPr lang="id-ID" sz="1400" b="0" i="0">
                  <a:latin typeface="Cambria Math"/>
                </a:rPr>
                <a:t>𝑆𝑅= </a:t>
              </a:r>
              <a:r>
                <a:rPr lang="id-ID" sz="1400" b="0" i="0">
                  <a:latin typeface="Cambria Math" panose="02040503050406030204" pitchFamily="18" charset="0"/>
                </a:rPr>
                <a:t> (∑▒〖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 |𝑥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𝑖−𝑥</a:t>
              </a:r>
              <a:r>
                <a:rPr lang="id-ID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/>
                </a:rPr>
                <a:t>|</a:t>
              </a:r>
              <a:r>
                <a:rPr lang="id-ID" sz="1400" b="0" i="0">
                  <a:latin typeface="Cambria Math" panose="02040503050406030204" pitchFamily="18" charset="0"/>
                </a:rPr>
                <a:t>〗)/(∑▒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10</xdr:col>
      <xdr:colOff>183702</xdr:colOff>
      <xdr:row>31</xdr:row>
      <xdr:rowOff>91965</xdr:rowOff>
    </xdr:from>
    <xdr:ext cx="1809750" cy="70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2811288" y="6398172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4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id-ID" sz="14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id-ID" sz="1400" b="0" i="1">
                            <a:latin typeface="Cambria Math"/>
                          </a:rPr>
                          <m:t>𝑛</m:t>
                        </m:r>
                        <m:r>
                          <a:rPr lang="id-ID" sz="1400" b="0" i="1">
                            <a:latin typeface="Cambria Math"/>
                          </a:rPr>
                          <m:t>−</m:t>
                        </m:r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den>
                    </m:f>
                    <m:r>
                      <a:rPr lang="id-ID" sz="1400" b="0" i="1">
                        <a:latin typeface="Cambria Math"/>
                        <a:sym typeface="Symbol"/>
                      </a:rPr>
                      <m:t></m:t>
                    </m:r>
                    <m:sSup>
                      <m:sSup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id-ID" sz="14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2811288" y="6398172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2=  1</a:t>
              </a:r>
              <a:r>
                <a:rPr lang="id-ID" sz="1400" b="0" i="0">
                  <a:latin typeface="Cambria Math" panose="02040503050406030204" pitchFamily="18" charset="0"/>
                </a:rPr>
                <a:t>/(</a:t>
              </a:r>
              <a:r>
                <a:rPr lang="id-ID" sz="1400" b="0" i="0">
                  <a:latin typeface="Cambria Math"/>
                </a:rPr>
                <a:t>𝑛−1</a:t>
              </a:r>
              <a:r>
                <a:rPr lang="id-ID" sz="1400" b="0" i="0">
                  <a:latin typeface="Cambria Math" panose="02040503050406030204" pitchFamily="18" charset="0"/>
                </a:rPr>
                <a:t>)</a:t>
              </a:r>
              <a:r>
                <a:rPr lang="id-ID" sz="1400" b="0" i="0">
                  <a:latin typeface="Cambria Math"/>
                  <a:sym typeface="Symbol"/>
                </a:rPr>
                <a:t>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𝑖−𝑥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)〗^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10</xdr:col>
      <xdr:colOff>183702</xdr:colOff>
      <xdr:row>35</xdr:row>
      <xdr:rowOff>166894</xdr:rowOff>
    </xdr:from>
    <xdr:ext cx="2062884" cy="5797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2811288" y="7261377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(</m:t>
                    </m:r>
                    <m:r>
                      <a:rPr lang="id-ID" sz="1400" b="0" i="1">
                        <a:latin typeface="Cambria Math"/>
                      </a:rPr>
                      <m:t>𝑠</m:t>
                    </m:r>
                    <m:r>
                      <a:rPr lang="id-ID" sz="1400" b="0" i="1">
                        <a:latin typeface="Cambria Math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400" b="0" i="1">
                                <a:latin typeface="Cambria Math"/>
                              </a:rPr>
                              <m:t>𝑠</m:t>
                            </m:r>
                          </m:e>
                          <m:sup>
                            <m:r>
                              <a:rPr lang="id-ID" sz="14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id-ID" sz="14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2811288" y="7261377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:r>
                <a:rPr lang="id-ID" sz="1400" b="0" i="0">
                  <a:latin typeface="Cambria Math"/>
                </a:rPr>
                <a:t>(𝑠)= </a:t>
              </a:r>
              <a:r>
                <a:rPr lang="id-ID" sz="1400" b="0" i="0">
                  <a:latin typeface="Cambria Math" panose="02040503050406030204" pitchFamily="18" charset="0"/>
                </a:rPr>
                <a:t>√(</a:t>
              </a:r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0</xdr:col>
      <xdr:colOff>45983</xdr:colOff>
      <xdr:row>16</xdr:row>
      <xdr:rowOff>6569</xdr:rowOff>
    </xdr:from>
    <xdr:ext cx="2343655" cy="7080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45983" y="31990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45983" y="31990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111673</xdr:colOff>
      <xdr:row>31</xdr:row>
      <xdr:rowOff>131379</xdr:rowOff>
    </xdr:from>
    <xdr:ext cx="2343655" cy="7080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111673" y="64375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111673" y="6437586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99392</xdr:colOff>
      <xdr:row>41</xdr:row>
      <xdr:rowOff>24848</xdr:rowOff>
    </xdr:from>
    <xdr:ext cx="2228850" cy="627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99392" y="839028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99392" y="839028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</xdr:col>
      <xdr:colOff>158513</xdr:colOff>
      <xdr:row>41</xdr:row>
      <xdr:rowOff>35073</xdr:rowOff>
    </xdr:from>
    <xdr:ext cx="2228850" cy="627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2286858" y="8469625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2286858" y="8469625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41981</xdr:colOff>
      <xdr:row>20</xdr:row>
      <xdr:rowOff>5700</xdr:rowOff>
    </xdr:from>
    <xdr:ext cx="1874680" cy="7720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1981" y="409192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1981" y="4091925"/>
              <a:ext cx="1874680" cy="7720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𝑀𝑒𝑑=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((𝑛/2−∑▒𝑓))/𝑓_𝑚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16</xdr:row>
      <xdr:rowOff>94723</xdr:rowOff>
    </xdr:from>
    <xdr:ext cx="1740669" cy="65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610560" y="3401259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𝑀𝑒𝑑𝑖𝑎𝑛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𝑀𝑜𝑑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610560" y="3401259"/>
              <a:ext cx="1740669" cy="65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𝑀𝑒𝑑𝑖𝑎𝑛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𝑀𝑜𝑑=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𝑙_𝑚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id-ID" sz="1400" b="0" i="0">
                  <a:latin typeface="Cambria Math" panose="02040503050406030204" pitchFamily="18" charset="0"/>
                </a:rPr>
                <a:t>𝑑_1/(𝑑_1+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𝑑_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id-ID" sz="1400" b="0" i="0">
                  <a:latin typeface="Cambria Math" panose="02040503050406030204" pitchFamily="18" charset="0"/>
                </a:rPr>
                <a:t>.𝑐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21</xdr:row>
      <xdr:rowOff>14337</xdr:rowOff>
    </xdr:from>
    <xdr:ext cx="1705723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610560" y="442305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𝐾𝑢𝑎𝑟𝑡𝑖𝑙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610560" y="4423051"/>
              <a:ext cx="1705723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𝐾𝑢𝑎𝑟𝑡𝑖𝑙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𝑄_𝑖=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𝑄+</a:t>
              </a:r>
              <a:r>
                <a:rPr lang="id-ID" sz="1400" b="0" i="0">
                  <a:latin typeface="Cambria Math" panose="02040503050406030204" pitchFamily="18" charset="0"/>
                </a:rPr>
                <a:t>((𝑖𝑁/4−∑▒𝑓))/𝑓_𝑞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74543</xdr:colOff>
      <xdr:row>24</xdr:row>
      <xdr:rowOff>149087</xdr:rowOff>
    </xdr:from>
    <xdr:ext cx="1760995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74543" y="5149712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𝐷𝑒𝑠𝑖𝑙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74543" y="5149712"/>
              <a:ext cx="1760995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𝐷𝑒𝑠𝑖𝑙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𝐷_𝑖=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𝑑+</a:t>
              </a:r>
              <a:r>
                <a:rPr lang="id-ID" sz="1400" b="0" i="0">
                  <a:latin typeface="Cambria Math" panose="02040503050406030204" pitchFamily="18" charset="0"/>
                </a:rPr>
                <a:t>((𝑖𝑁/10−∑▒𝑓))/𝑓_𝑑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256524</xdr:colOff>
      <xdr:row>25</xdr:row>
      <xdr:rowOff>3313</xdr:rowOff>
    </xdr:from>
    <xdr:ext cx="1811137" cy="8198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610560" y="5310099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𝑃𝑟𝑒𝑠𝑒𝑛𝑡𝑖𝑙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𝑙</m:t>
                        </m:r>
                      </m:e>
                      <m:sub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id-ID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𝑖𝑁</m:t>
                                </m:r>
                              </m:num>
                              <m:den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100</m:t>
                                </m:r>
                              </m:den>
                            </m:f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</m:nary>
                          </m:e>
                        </m:d>
                      </m:num>
                      <m:den>
                        <m:sSub>
                          <m:sSub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  <m:r>
                      <a:rPr lang="id-ID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610560" y="5310099"/>
              <a:ext cx="1811137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𝑅𝑢𝑚𝑢𝑠 𝑃𝑟𝑒𝑠𝑒𝑛𝑡𝑖𝑙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400" b="0" i="0">
                  <a:latin typeface="Cambria Math" panose="02040503050406030204" pitchFamily="18" charset="0"/>
                </a:rPr>
                <a:t>𝑃_𝑖=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𝑙_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𝑝+</a:t>
              </a:r>
              <a:r>
                <a:rPr lang="id-ID" sz="1400" b="0" i="0">
                  <a:latin typeface="Cambria Math" panose="02040503050406030204" pitchFamily="18" charset="0"/>
                </a:rPr>
                <a:t>((𝑖𝑁/100−∑▒𝑓))/𝑓_𝑝  𝑐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163281</xdr:rowOff>
    </xdr:from>
    <xdr:ext cx="2502776" cy="7571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0" y="7430856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𝑆𝑅</m:t>
                    </m:r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latin typeface="Cambria Math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id-ID" sz="1400" b="0" i="1">
                                <a:latin typeface="Cambria Math"/>
                              </a:rPr>
                              <m:t>|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id-ID" sz="14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0" y="7430856"/>
              <a:ext cx="2502776" cy="7571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rata -rata</a:t>
              </a:r>
            </a:p>
            <a:p>
              <a:pPr/>
              <a:r>
                <a:rPr lang="id-ID" sz="1400" b="0" i="0">
                  <a:latin typeface="Cambria Math"/>
                </a:rPr>
                <a:t>𝑆𝑅= </a:t>
              </a:r>
              <a:r>
                <a:rPr lang="id-ID" sz="1400" b="0" i="0">
                  <a:latin typeface="Cambria Math" panose="02040503050406030204" pitchFamily="18" charset="0"/>
                </a:rPr>
                <a:t> (∑▒〖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 |𝑥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𝑖−𝑥</a:t>
              </a:r>
              <a:r>
                <a:rPr lang="id-ID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/>
                </a:rPr>
                <a:t>|</a:t>
              </a:r>
              <a:r>
                <a:rPr lang="id-ID" sz="1400" b="0" i="0">
                  <a:latin typeface="Cambria Math" panose="02040503050406030204" pitchFamily="18" charset="0"/>
                </a:rPr>
                <a:t>〗)/(∑▒</a:t>
              </a:r>
              <a:r>
                <a:rPr lang="id-ID" sz="1400" b="0" i="0">
                  <a:latin typeface="Cambria Math"/>
                </a:rPr>
                <a:t>𝑓</a:t>
              </a:r>
              <a:r>
                <a:rPr lang="id-ID" sz="1400" b="0" i="0">
                  <a:latin typeface="Cambria Math" panose="02040503050406030204" pitchFamily="18" charset="0"/>
                </a:rPr>
                <a:t>_</a:t>
              </a:r>
              <a:r>
                <a:rPr lang="id-ID" sz="1400" b="0" i="0">
                  <a:latin typeface="Cambria Math"/>
                </a:rPr>
                <a:t>𝑖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6</xdr:col>
      <xdr:colOff>360594</xdr:colOff>
      <xdr:row>31</xdr:row>
      <xdr:rowOff>23929</xdr:rowOff>
    </xdr:from>
    <xdr:ext cx="1809750" cy="7075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714630" y="6623393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d-ID" sz="1400" b="0" i="1">
                            <a:latin typeface="Cambria Math"/>
                          </a:rPr>
                          <m:t>𝑠</m:t>
                        </m:r>
                      </m:e>
                      <m:sup>
                        <m:r>
                          <a:rPr lang="id-ID" sz="1400" b="0" i="1">
                            <a:latin typeface="Cambria Math"/>
                          </a:rPr>
                          <m:t>2</m:t>
                        </m:r>
                      </m:sup>
                    </m:sSup>
                    <m:r>
                      <a:rPr lang="id-ID" sz="14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id-ID" sz="1400" b="0" i="1">
                            <a:latin typeface="Cambria Math"/>
                          </a:rPr>
                          <m:t>𝑛</m:t>
                        </m:r>
                        <m:r>
                          <a:rPr lang="id-ID" sz="1400" b="0" i="1">
                            <a:latin typeface="Cambria Math"/>
                          </a:rPr>
                          <m:t>−</m:t>
                        </m:r>
                        <m:r>
                          <a:rPr lang="id-ID" sz="1400" b="0" i="1">
                            <a:latin typeface="Cambria Math"/>
                          </a:rPr>
                          <m:t>1</m:t>
                        </m:r>
                      </m:den>
                    </m:f>
                    <m:r>
                      <a:rPr lang="id-ID" sz="1400" b="0" i="1">
                        <a:latin typeface="Cambria Math"/>
                        <a:sym typeface="Symbol"/>
                      </a:rPr>
                      <m:t></m:t>
                    </m:r>
                    <m:sSup>
                      <m:sSupPr>
                        <m:ctrlP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id-ID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</m:e>
                        </m:d>
                      </m:e>
                      <m:sup>
                        <m:r>
                          <a:rPr lang="id-ID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id-ID" sz="14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714630" y="6623393"/>
              <a:ext cx="1809750" cy="707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 panose="02040503050406030204" pitchFamily="18" charset="0"/>
                </a:rPr>
                <a:t>Rumus varansi</a:t>
              </a:r>
            </a:p>
            <a:p>
              <a:pPr/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2=  1</a:t>
              </a:r>
              <a:r>
                <a:rPr lang="id-ID" sz="1400" b="0" i="0">
                  <a:latin typeface="Cambria Math" panose="02040503050406030204" pitchFamily="18" charset="0"/>
                </a:rPr>
                <a:t>/(</a:t>
              </a:r>
              <a:r>
                <a:rPr lang="id-ID" sz="1400" b="0" i="0">
                  <a:latin typeface="Cambria Math"/>
                </a:rPr>
                <a:t>𝑛−1</a:t>
              </a:r>
              <a:r>
                <a:rPr lang="id-ID" sz="1400" b="0" i="0">
                  <a:latin typeface="Cambria Math" panose="02040503050406030204" pitchFamily="18" charset="0"/>
                </a:rPr>
                <a:t>)</a:t>
              </a:r>
              <a:r>
                <a:rPr lang="id-ID" sz="1400" b="0" i="0">
                  <a:latin typeface="Cambria Math"/>
                  <a:sym typeface="Symbol"/>
                </a:rPr>
                <a:t>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𝑖−𝑥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 )〗^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6</xdr:col>
      <xdr:colOff>360594</xdr:colOff>
      <xdr:row>35</xdr:row>
      <xdr:rowOff>98858</xdr:rowOff>
    </xdr:from>
    <xdr:ext cx="2062884" cy="5797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2714630" y="7514751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/>
                      </a:rPr>
                      <m:t>(</m:t>
                    </m:r>
                    <m:r>
                      <a:rPr lang="id-ID" sz="1400" b="0" i="1">
                        <a:latin typeface="Cambria Math"/>
                      </a:rPr>
                      <m:t>𝑠</m:t>
                    </m:r>
                    <m:r>
                      <a:rPr lang="id-ID" sz="1400" b="0" i="1">
                        <a:latin typeface="Cambria Math"/>
                      </a:rPr>
                      <m:t>)= </m:t>
                    </m:r>
                    <m:rad>
                      <m:radPr>
                        <m:degHide m:val="on"/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400" b="0" i="1">
                                <a:latin typeface="Cambria Math"/>
                              </a:rPr>
                              <m:t>𝑠</m:t>
                            </m:r>
                          </m:e>
                          <m:sup>
                            <m:r>
                              <a:rPr lang="id-ID" sz="14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id-ID" sz="14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2714630" y="7514751"/>
              <a:ext cx="2062884" cy="5797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d-ID" sz="1400" b="0" i="1">
                  <a:latin typeface="Cambria Math"/>
                </a:rPr>
                <a:t>Rumus simpangan baku</a:t>
              </a:r>
            </a:p>
            <a:p>
              <a:pPr/>
              <a:r>
                <a:rPr lang="id-ID" sz="1400" b="0" i="0">
                  <a:latin typeface="Cambria Math"/>
                </a:rPr>
                <a:t>(𝑠)= </a:t>
              </a:r>
              <a:r>
                <a:rPr lang="id-ID" sz="1400" b="0" i="0">
                  <a:latin typeface="Cambria Math" panose="02040503050406030204" pitchFamily="18" charset="0"/>
                </a:rPr>
                <a:t>√(</a:t>
              </a:r>
              <a:r>
                <a:rPr lang="id-ID" sz="1400" b="0" i="0">
                  <a:latin typeface="Cambria Math"/>
                </a:rPr>
                <a:t>𝑠</a:t>
              </a:r>
              <a:r>
                <a:rPr lang="id-ID" sz="1400" b="0" i="0">
                  <a:latin typeface="Cambria Math" panose="02040503050406030204" pitchFamily="18" charset="0"/>
                </a:rPr>
                <a:t>^</a:t>
              </a:r>
              <a:r>
                <a:rPr lang="id-ID" sz="1400" b="0" i="0">
                  <a:latin typeface="Cambria Math"/>
                </a:rPr>
                <a:t>2</a:t>
              </a:r>
              <a:r>
                <a:rPr lang="id-ID" sz="1400" b="0" i="0">
                  <a:latin typeface="Cambria Math" panose="02040503050406030204" pitchFamily="18" charset="0"/>
                </a:rPr>
                <a:t> 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0</xdr:col>
      <xdr:colOff>45983</xdr:colOff>
      <xdr:row>16</xdr:row>
      <xdr:rowOff>6569</xdr:rowOff>
    </xdr:from>
    <xdr:ext cx="2343655" cy="7080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45983" y="325459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45983" y="325459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111673</xdr:colOff>
      <xdr:row>31</xdr:row>
      <xdr:rowOff>131379</xdr:rowOff>
    </xdr:from>
    <xdr:ext cx="2343655" cy="7080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111673" y="659885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400" b="0" i="1">
                        <a:latin typeface="Cambria Math" panose="02040503050406030204" pitchFamily="18" charset="0"/>
                      </a:rPr>
                      <m:t>𝑅𝑢𝑚𝑢𝑠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𝑟𝑎𝑡𝑎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id-ID" sz="1400" b="0" i="1">
                        <a:latin typeface="Cambria Math" panose="02040503050406030204" pitchFamily="18" charset="0"/>
                      </a:rPr>
                      <m:t>𝑖𝑡𝑢𝑛𝑔</m:t>
                    </m:r>
                  </m:oMath>
                </m:oMathPara>
              </a14:m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d-ID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.</m:t>
                            </m:r>
                            <m:sSub>
                              <m:sSubPr>
                                <m:ctrlP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id-ID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d-ID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id-ID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111673" y="6598854"/>
              <a:ext cx="2343655" cy="708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d-ID" sz="1400" b="0" i="0">
                  <a:latin typeface="Cambria Math" panose="02040503050406030204" pitchFamily="18" charset="0"/>
                </a:rPr>
                <a:t>𝑅𝑢𝑚𝑢𝑠 𝑟𝑎𝑡𝑎−𝑟𝑎𝑡𝑎 ℎ𝑖𝑡𝑢𝑛𝑔</a:t>
              </a:r>
              <a:endParaRPr lang="id-ID" sz="1400" b="0" i="1">
                <a:latin typeface="Cambria Math" panose="02040503050406030204" pitchFamily="18" charset="0"/>
              </a:endParaRPr>
            </a:p>
            <a:p>
              <a:pPr/>
              <a:r>
                <a:rPr lang="id-ID" sz="1400" b="0" i="0">
                  <a:latin typeface="Cambria Math" panose="02040503050406030204" pitchFamily="18" charset="0"/>
                </a:rPr>
                <a:t>𝑥</a:t>
              </a:r>
              <a:r>
                <a:rPr lang="en-US" sz="1400" b="0" i="0">
                  <a:latin typeface="Cambria Math" panose="02040503050406030204" pitchFamily="18" charset="0"/>
                </a:rPr>
                <a:t> ̅</a:t>
              </a:r>
              <a:r>
                <a:rPr lang="id-ID" sz="1400" b="0" i="0">
                  <a:latin typeface="Cambria Math" panose="02040503050406030204" pitchFamily="18" charset="0"/>
                </a:rPr>
                <a:t>=(∑▒〖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𝑓_𝑖.𝑥_𝑖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〗)/(∑▒</a:t>
              </a:r>
              <a:r>
                <a:rPr lang="id-ID" sz="1400" b="0" i="0">
                  <a:latin typeface="Cambria Math" panose="02040503050406030204" pitchFamily="18" charset="0"/>
                </a:rPr>
                <a:t>𝑓_𝑖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99392</xdr:colOff>
      <xdr:row>41</xdr:row>
      <xdr:rowOff>24848</xdr:rowOff>
    </xdr:from>
    <xdr:ext cx="2228850" cy="627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99392" y="8559248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99392" y="8559248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Kemiringan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3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</xdr:col>
      <xdr:colOff>158513</xdr:colOff>
      <xdr:row>41</xdr:row>
      <xdr:rowOff>35073</xdr:rowOff>
    </xdr:from>
    <xdr:ext cx="2228850" cy="6276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2273063" y="856947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f>
                      <m:f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𝑛𝑆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e>
                              <m:sub>
                                <m:r>
                                  <a:rPr lang="id-ID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̅</m:t>
                            </m:r>
                            <m:r>
                              <a:rPr lang="id-ID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id-ID" sz="12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2273063" y="8569473"/>
              <a:ext cx="2228850" cy="6276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id-ID" sz="1200" i="1">
                  <a:latin typeface="Cambria Math" panose="02040503050406030204" pitchFamily="18" charset="0"/>
                </a:rPr>
                <a:t>Distribus</a:t>
              </a:r>
              <a:r>
                <a:rPr lang="id-ID" sz="1200" i="1" baseline="0">
                  <a:latin typeface="Cambria Math" panose="02040503050406030204" pitchFamily="18" charset="0"/>
                </a:rPr>
                <a:t> keruncingan</a:t>
              </a:r>
              <a:endParaRPr lang="id-ID" sz="1200" i="1">
                <a:latin typeface="Cambria Math" panose="02040503050406030204" pitchFamily="18" charset="0"/>
              </a:endParaRPr>
            </a:p>
            <a:p>
              <a:pPr algn="l"/>
              <a:r>
                <a:rPr lang="id-ID" sz="1200" b="0" i="0">
                  <a:latin typeface="Cambria Math" panose="02040503050406030204" pitchFamily="18" charset="0"/>
                </a:rPr>
                <a:t>𝛼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id-ID" sz="1200" b="0" i="0">
                  <a:latin typeface="Cambria Math" panose="02040503050406030204" pitchFamily="18" charset="0"/>
                </a:rPr>
                <a:t> 1</a:t>
              </a:r>
              <a:r>
                <a:rPr lang="en-US" sz="1200" b="0" i="0">
                  <a:latin typeface="Cambria Math" panose="02040503050406030204" pitchFamily="18" charset="0"/>
                </a:rPr>
                <a:t>/〖</a:t>
              </a:r>
              <a:r>
                <a:rPr lang="id-ID" sz="1200" b="0" i="0">
                  <a:latin typeface="Cambria Math" panose="02040503050406030204" pitchFamily="18" charset="0"/>
                </a:rPr>
                <a:t>𝑛𝑆</a:t>
              </a:r>
              <a:r>
                <a:rPr lang="en-US" sz="1200" b="0" i="0">
                  <a:latin typeface="Cambria Math" panose="02040503050406030204" pitchFamily="18" charset="0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i="0">
                  <a:latin typeface="Cambria Math" panose="02040503050406030204" pitchFamily="18" charset="0"/>
                </a:rPr>
                <a:t>∑</a:t>
              </a:r>
              <a:r>
                <a:rPr lang="id-ID" sz="1200" b="0" i="0">
                  <a:latin typeface="Cambria Math" panose="02040503050406030204" pitchFamily="18" charset="0"/>
                </a:rPr>
                <a:t>▒</a:t>
              </a:r>
              <a:r>
                <a:rPr lang="en-US" sz="1200" b="0" i="0">
                  <a:latin typeface="Cambria Math" panose="02040503050406030204" pitchFamily="18" charset="0"/>
                </a:rPr>
                <a:t>〖</a:t>
              </a:r>
              <a:r>
                <a:rPr lang="id-ID" sz="1200" b="0" i="0">
                  <a:latin typeface="Cambria Math" panose="02040503050406030204" pitchFamily="18" charset="0"/>
                </a:rPr>
                <a:t>𝑓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id-ID" sz="1200" b="0" i="0">
                  <a:latin typeface="Cambria Math" panose="02040503050406030204" pitchFamily="18" charset="0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〖</a:t>
              </a:r>
              <a:r>
                <a:rPr lang="id-ID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(𝑚_𝑖−𝑥̅)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id-ID" sz="1200" b="0" i="0">
                  <a:latin typeface="Cambria Math" panose="02040503050406030204" pitchFamily="18" charset="0"/>
                </a:rPr>
                <a:t>4 </a:t>
              </a:r>
              <a:r>
                <a:rPr lang="en-US" sz="1200" b="0" i="0">
                  <a:latin typeface="Cambria Math" panose="02040503050406030204" pitchFamily="18" charset="0"/>
                </a:rPr>
                <a:t>〗</a:t>
              </a:r>
              <a:endParaRPr lang="en-US" sz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R43"/>
  <sheetViews>
    <sheetView showGridLines="0" zoomScale="40" zoomScaleNormal="40" workbookViewId="0">
      <selection activeCell="AP30" sqref="AP30"/>
    </sheetView>
  </sheetViews>
  <sheetFormatPr defaultColWidth="9" defaultRowHeight="15.75" x14ac:dyDescent="0.25"/>
  <cols>
    <col min="1" max="1" width="5.7109375" style="11" customWidth="1"/>
    <col min="2" max="11" width="3.7109375" style="11" customWidth="1"/>
    <col min="12" max="12" width="5.7109375" style="11" customWidth="1"/>
    <col min="13" max="13" width="9" style="11"/>
    <col min="14" max="14" width="8.28515625" style="11" customWidth="1"/>
    <col min="15" max="15" width="9" style="11"/>
    <col min="16" max="16" width="3.7109375" style="11" customWidth="1"/>
    <col min="17" max="17" width="1.85546875" style="11" customWidth="1"/>
    <col min="18" max="18" width="3.7109375" style="11" customWidth="1"/>
    <col min="19" max="31" width="8.5703125" style="11" customWidth="1"/>
    <col min="32" max="16384" width="9" style="11"/>
  </cols>
  <sheetData>
    <row r="2" spans="1:44" ht="19.5" x14ac:dyDescent="0.35">
      <c r="B2" s="18">
        <v>55</v>
      </c>
      <c r="C2" s="18">
        <v>48</v>
      </c>
      <c r="D2" s="18">
        <v>22</v>
      </c>
      <c r="E2" s="18">
        <v>49</v>
      </c>
      <c r="F2" s="18">
        <v>78</v>
      </c>
      <c r="G2" s="18">
        <v>59</v>
      </c>
      <c r="H2" s="18">
        <v>27</v>
      </c>
      <c r="I2" s="18">
        <v>41</v>
      </c>
      <c r="J2" s="18">
        <v>68</v>
      </c>
      <c r="K2" s="18">
        <v>54</v>
      </c>
      <c r="M2" s="11" t="s">
        <v>0</v>
      </c>
      <c r="N2" s="11">
        <f>COUNTA(B2:K6)</f>
        <v>50</v>
      </c>
      <c r="P2" s="14" t="s">
        <v>1</v>
      </c>
      <c r="Q2" s="15"/>
      <c r="R2" s="16"/>
      <c r="S2" s="3" t="s">
        <v>17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2" t="s">
        <v>18</v>
      </c>
      <c r="AE2" s="3" t="s">
        <v>19</v>
      </c>
      <c r="AF2" s="32" t="s">
        <v>50</v>
      </c>
      <c r="AG2" s="32" t="s">
        <v>51</v>
      </c>
      <c r="AH2" s="32" t="s">
        <v>52</v>
      </c>
      <c r="AI2" s="32" t="s">
        <v>53</v>
      </c>
      <c r="AJ2" s="32" t="s">
        <v>54</v>
      </c>
      <c r="AK2" s="32" t="s">
        <v>55</v>
      </c>
      <c r="AL2" s="13" t="s">
        <v>61</v>
      </c>
      <c r="AM2" s="13" t="s">
        <v>62</v>
      </c>
      <c r="AN2" s="13" t="s">
        <v>63</v>
      </c>
      <c r="AO2" s="13" t="s">
        <v>64</v>
      </c>
    </row>
    <row r="3" spans="1:44" x14ac:dyDescent="0.25">
      <c r="B3" s="18">
        <v>34</v>
      </c>
      <c r="C3" s="18">
        <v>80</v>
      </c>
      <c r="D3" s="18">
        <v>68</v>
      </c>
      <c r="E3" s="18">
        <v>42</v>
      </c>
      <c r="F3" s="18">
        <v>73</v>
      </c>
      <c r="G3" s="18">
        <v>51</v>
      </c>
      <c r="H3" s="18">
        <v>76</v>
      </c>
      <c r="I3" s="18">
        <v>45</v>
      </c>
      <c r="J3" s="18">
        <v>32</v>
      </c>
      <c r="K3" s="18">
        <v>53</v>
      </c>
      <c r="M3" s="11" t="s">
        <v>12</v>
      </c>
      <c r="N3" s="11">
        <f>MAX(B2:K6)</f>
        <v>86</v>
      </c>
      <c r="P3" s="5">
        <v>22</v>
      </c>
      <c r="Q3" s="6" t="s">
        <v>13</v>
      </c>
      <c r="R3" s="7">
        <f>P3+9</f>
        <v>31</v>
      </c>
      <c r="S3" s="8">
        <f t="array" ref="S3:S9">FREQUENCY(B2:K6,R3:R9)</f>
        <v>5</v>
      </c>
      <c r="T3" s="9">
        <f t="shared" ref="T3:T8" si="0">P3</f>
        <v>22</v>
      </c>
      <c r="U3" s="9">
        <f t="shared" ref="U3:U8" si="1">R3</f>
        <v>31</v>
      </c>
      <c r="V3" s="9">
        <f t="shared" ref="V3:V8" si="2">P3-0.5</f>
        <v>21.5</v>
      </c>
      <c r="W3" s="9">
        <f t="shared" ref="W3:W8" si="3">R3+0.5</f>
        <v>31.5</v>
      </c>
      <c r="X3" s="9">
        <f>SUMIF($P$3:$P$8,"&lt;="&amp;P3,$S$3:$S$8)</f>
        <v>5</v>
      </c>
      <c r="Y3" s="10">
        <f t="shared" ref="Y3:Y8" si="4">S3/$S$10*100%</f>
        <v>0.1</v>
      </c>
      <c r="Z3" s="9">
        <f>SUMIF($P$3:$P$8,"&lt;"&amp;P3,$S$3:$S$8)</f>
        <v>0</v>
      </c>
      <c r="AA3" s="9">
        <f>SUMIF($P$3:$P$8,"&gt;="&amp;P3,$S$3:$S$8)</f>
        <v>49</v>
      </c>
      <c r="AB3" s="10">
        <f>SUMIF($P$3:$P$8,"&lt;"&amp;P3,$Y$3:$Y$8)</f>
        <v>0</v>
      </c>
      <c r="AC3" s="10">
        <f>SUMIF($P$3:$P$8,"&gt;="&amp;P3,$Y$3:$Y$8)</f>
        <v>0.98000000000000009</v>
      </c>
      <c r="AD3" s="9">
        <f>(P3+R3)/2</f>
        <v>26.5</v>
      </c>
      <c r="AE3" s="9">
        <f>S3*AD3</f>
        <v>132.5</v>
      </c>
      <c r="AF3" s="9">
        <f>$AE$10/$S$10</f>
        <v>54.5</v>
      </c>
      <c r="AG3" s="9">
        <f>AD3-AF3</f>
        <v>-28</v>
      </c>
      <c r="AH3" s="5">
        <f>ABS(AG3)</f>
        <v>28</v>
      </c>
      <c r="AI3" s="9">
        <f>S3*AH3</f>
        <v>140</v>
      </c>
      <c r="AJ3" s="9">
        <f>AG3^2</f>
        <v>784</v>
      </c>
      <c r="AK3" s="9">
        <f>S3*AJ3</f>
        <v>3920</v>
      </c>
      <c r="AL3" s="9">
        <f>AH3^3</f>
        <v>21952</v>
      </c>
      <c r="AM3" s="9">
        <f>S3*AL3</f>
        <v>109760</v>
      </c>
      <c r="AN3" s="9">
        <f>AH3^4</f>
        <v>614656</v>
      </c>
      <c r="AO3" s="9">
        <f>S3*AN3</f>
        <v>3073280</v>
      </c>
    </row>
    <row r="4" spans="1:44" x14ac:dyDescent="0.25">
      <c r="B4" s="18">
        <v>66</v>
      </c>
      <c r="C4" s="18">
        <v>32</v>
      </c>
      <c r="D4" s="18">
        <v>64</v>
      </c>
      <c r="E4" s="18">
        <v>47</v>
      </c>
      <c r="F4" s="18">
        <v>76</v>
      </c>
      <c r="G4" s="18">
        <v>58</v>
      </c>
      <c r="H4" s="18">
        <v>75</v>
      </c>
      <c r="I4" s="18">
        <v>60</v>
      </c>
      <c r="J4" s="18">
        <v>35</v>
      </c>
      <c r="K4" s="18">
        <v>57</v>
      </c>
      <c r="M4" s="11" t="s">
        <v>14</v>
      </c>
      <c r="N4" s="11">
        <f>MIN(B2:K6)</f>
        <v>22</v>
      </c>
      <c r="P4" s="5">
        <f>R3+1</f>
        <v>32</v>
      </c>
      <c r="Q4" s="6" t="s">
        <v>13</v>
      </c>
      <c r="R4" s="7">
        <f>P4+9</f>
        <v>41</v>
      </c>
      <c r="S4" s="8">
        <v>7</v>
      </c>
      <c r="T4" s="9">
        <f t="shared" si="0"/>
        <v>32</v>
      </c>
      <c r="U4" s="9">
        <f t="shared" si="1"/>
        <v>41</v>
      </c>
      <c r="V4" s="9">
        <f t="shared" si="2"/>
        <v>31.5</v>
      </c>
      <c r="W4" s="9">
        <f t="shared" si="3"/>
        <v>41.5</v>
      </c>
      <c r="X4" s="9">
        <f t="shared" ref="X4:X8" si="5">SUMIF($P$3:$P$8,"&lt;="&amp;P4,$S$3:$S$8)</f>
        <v>12</v>
      </c>
      <c r="Y4" s="10">
        <f t="shared" si="4"/>
        <v>0.14000000000000001</v>
      </c>
      <c r="Z4" s="9">
        <f>SUMIF($P$3:$P$8,"&lt;"&amp;P4,$S$3:$S$8)</f>
        <v>5</v>
      </c>
      <c r="AA4" s="9">
        <f t="shared" ref="AA4:AA8" si="6">SUMIF($P$3:$P$8,"&gt;="&amp;P4,$S$3:$S$8)</f>
        <v>44</v>
      </c>
      <c r="AB4" s="10">
        <f t="shared" ref="AB4:AB8" si="7">SUMIF($P$3:$P$8,"&lt;"&amp;P4,$Y$3:$Y$8)</f>
        <v>0.1</v>
      </c>
      <c r="AC4" s="10">
        <f t="shared" ref="AC4:AC8" si="8">SUMIF($P$3:$P$8,"&gt;="&amp;P4,$Y$3:$Y$8)</f>
        <v>0.88</v>
      </c>
      <c r="AD4" s="9">
        <f t="shared" ref="AD4:AD8" si="9">(P4+R4)/2</f>
        <v>36.5</v>
      </c>
      <c r="AE4" s="9">
        <f t="shared" ref="AE4:AE8" si="10">S4*AD4</f>
        <v>255.5</v>
      </c>
      <c r="AF4" s="9">
        <f t="shared" ref="AF4:AF9" si="11">$AE$10/$S$10</f>
        <v>54.5</v>
      </c>
      <c r="AG4" s="9">
        <f t="shared" ref="AG4:AG9" si="12">AD4-AF4</f>
        <v>-18</v>
      </c>
      <c r="AH4" s="5">
        <f t="shared" ref="AH4:AH9" si="13">ABS(AG4)</f>
        <v>18</v>
      </c>
      <c r="AI4" s="9">
        <f>S4*AH4</f>
        <v>126</v>
      </c>
      <c r="AJ4" s="9">
        <f t="shared" ref="AJ4:AJ9" si="14">AG4^2</f>
        <v>324</v>
      </c>
      <c r="AK4" s="9">
        <f>S4*AJ4</f>
        <v>2268</v>
      </c>
      <c r="AL4" s="9">
        <f t="shared" ref="AL4:AL9" si="15">AH4^3</f>
        <v>5832</v>
      </c>
      <c r="AM4" s="9">
        <f t="shared" ref="AM4:AM9" si="16">S4*AL4</f>
        <v>40824</v>
      </c>
      <c r="AN4" s="9">
        <f t="shared" ref="AN4:AN9" si="17">AH4^4</f>
        <v>104976</v>
      </c>
      <c r="AO4" s="9">
        <f t="shared" ref="AO4:AO9" si="18">S4*AN4</f>
        <v>734832</v>
      </c>
      <c r="AP4" s="27" t="str">
        <f>Y19</f>
        <v>Kuartil 1</v>
      </c>
      <c r="AQ4" s="30" t="s">
        <v>42</v>
      </c>
      <c r="AR4" s="31" t="s">
        <v>43</v>
      </c>
    </row>
    <row r="5" spans="1:44" x14ac:dyDescent="0.25">
      <c r="B5" s="18">
        <v>73</v>
      </c>
      <c r="C5" s="18">
        <v>38</v>
      </c>
      <c r="D5" s="18">
        <v>30</v>
      </c>
      <c r="E5" s="18">
        <v>44</v>
      </c>
      <c r="F5" s="18">
        <v>54</v>
      </c>
      <c r="G5" s="18">
        <v>57</v>
      </c>
      <c r="H5" s="18">
        <v>72</v>
      </c>
      <c r="I5" s="18">
        <v>67</v>
      </c>
      <c r="J5" s="18">
        <v>51</v>
      </c>
      <c r="K5" s="18">
        <v>86</v>
      </c>
      <c r="M5" s="11" t="s">
        <v>15</v>
      </c>
      <c r="N5" s="11">
        <f>N3-N4</f>
        <v>64</v>
      </c>
      <c r="P5" s="5">
        <f>R4+1</f>
        <v>42</v>
      </c>
      <c r="Q5" s="6" t="s">
        <v>13</v>
      </c>
      <c r="R5" s="7">
        <f>P5+9</f>
        <v>51</v>
      </c>
      <c r="S5" s="8">
        <v>9</v>
      </c>
      <c r="T5" s="9">
        <f t="shared" si="0"/>
        <v>42</v>
      </c>
      <c r="U5" s="9">
        <f t="shared" si="1"/>
        <v>51</v>
      </c>
      <c r="V5" s="9">
        <f t="shared" si="2"/>
        <v>41.5</v>
      </c>
      <c r="W5" s="9">
        <f t="shared" si="3"/>
        <v>51.5</v>
      </c>
      <c r="X5" s="9">
        <f t="shared" si="5"/>
        <v>21</v>
      </c>
      <c r="Y5" s="10">
        <f t="shared" si="4"/>
        <v>0.18</v>
      </c>
      <c r="Z5" s="9">
        <f t="shared" ref="Z5:Z8" si="19">SUMIF($P$3:$P$8,"&lt;"&amp;P5,$S$3:$S$8)</f>
        <v>12</v>
      </c>
      <c r="AA5" s="9">
        <f t="shared" si="6"/>
        <v>37</v>
      </c>
      <c r="AB5" s="10">
        <f t="shared" si="7"/>
        <v>0.24000000000000002</v>
      </c>
      <c r="AC5" s="10">
        <f t="shared" si="8"/>
        <v>0.7400000000000001</v>
      </c>
      <c r="AD5" s="9">
        <f t="shared" si="9"/>
        <v>46.5</v>
      </c>
      <c r="AE5" s="9">
        <f t="shared" si="10"/>
        <v>418.5</v>
      </c>
      <c r="AF5" s="9">
        <f t="shared" si="11"/>
        <v>54.5</v>
      </c>
      <c r="AG5" s="9">
        <f t="shared" si="12"/>
        <v>-8</v>
      </c>
      <c r="AH5" s="5">
        <f t="shared" si="13"/>
        <v>8</v>
      </c>
      <c r="AI5" s="9">
        <f>S5*AH5</f>
        <v>72</v>
      </c>
      <c r="AJ5" s="9">
        <f t="shared" si="14"/>
        <v>64</v>
      </c>
      <c r="AK5" s="9">
        <f>S5*AJ5</f>
        <v>576</v>
      </c>
      <c r="AL5" s="9">
        <f t="shared" si="15"/>
        <v>512</v>
      </c>
      <c r="AM5" s="9">
        <f t="shared" si="16"/>
        <v>4608</v>
      </c>
      <c r="AN5" s="9">
        <f t="shared" si="17"/>
        <v>4096</v>
      </c>
      <c r="AO5" s="9">
        <f t="shared" si="18"/>
        <v>36864</v>
      </c>
    </row>
    <row r="6" spans="1:44" x14ac:dyDescent="0.25">
      <c r="B6" s="18">
        <v>25</v>
      </c>
      <c r="C6" s="18">
        <v>37</v>
      </c>
      <c r="D6" s="18">
        <v>69</v>
      </c>
      <c r="E6" s="18">
        <v>71</v>
      </c>
      <c r="F6" s="18">
        <v>52</v>
      </c>
      <c r="G6" s="18">
        <v>25</v>
      </c>
      <c r="H6" s="18">
        <v>47</v>
      </c>
      <c r="I6" s="18">
        <v>63</v>
      </c>
      <c r="J6" s="18">
        <v>59</v>
      </c>
      <c r="K6" s="18">
        <v>64</v>
      </c>
      <c r="M6" s="11" t="s">
        <v>1</v>
      </c>
      <c r="N6" s="11">
        <f>1+(3.3*LOG(N2))</f>
        <v>6.6066010143088612</v>
      </c>
      <c r="P6" s="5">
        <f>R5+1</f>
        <v>52</v>
      </c>
      <c r="Q6" s="6" t="s">
        <v>13</v>
      </c>
      <c r="R6" s="7">
        <f>P6+9</f>
        <v>61</v>
      </c>
      <c r="S6" s="8">
        <v>11</v>
      </c>
      <c r="T6" s="9">
        <f t="shared" si="0"/>
        <v>52</v>
      </c>
      <c r="U6" s="9">
        <f t="shared" si="1"/>
        <v>61</v>
      </c>
      <c r="V6" s="9">
        <f t="shared" si="2"/>
        <v>51.5</v>
      </c>
      <c r="W6" s="9">
        <f t="shared" si="3"/>
        <v>61.5</v>
      </c>
      <c r="X6" s="9">
        <f t="shared" si="5"/>
        <v>32</v>
      </c>
      <c r="Y6" s="10">
        <f t="shared" si="4"/>
        <v>0.22</v>
      </c>
      <c r="Z6" s="9">
        <f t="shared" si="19"/>
        <v>21</v>
      </c>
      <c r="AA6" s="9">
        <f t="shared" si="6"/>
        <v>28</v>
      </c>
      <c r="AB6" s="10">
        <f t="shared" si="7"/>
        <v>0.42000000000000004</v>
      </c>
      <c r="AC6" s="10">
        <f t="shared" si="8"/>
        <v>0.56000000000000005</v>
      </c>
      <c r="AD6" s="9">
        <f t="shared" si="9"/>
        <v>56.5</v>
      </c>
      <c r="AE6" s="9">
        <f t="shared" si="10"/>
        <v>621.5</v>
      </c>
      <c r="AF6" s="9">
        <f t="shared" si="11"/>
        <v>54.5</v>
      </c>
      <c r="AG6" s="9">
        <f t="shared" si="12"/>
        <v>2</v>
      </c>
      <c r="AH6" s="5">
        <f t="shared" si="13"/>
        <v>2</v>
      </c>
      <c r="AI6" s="9">
        <f>S6*AH6</f>
        <v>22</v>
      </c>
      <c r="AJ6" s="9">
        <f t="shared" si="14"/>
        <v>4</v>
      </c>
      <c r="AK6" s="9">
        <f>S6*AJ6</f>
        <v>44</v>
      </c>
      <c r="AL6" s="9">
        <f t="shared" si="15"/>
        <v>8</v>
      </c>
      <c r="AM6" s="9">
        <f t="shared" si="16"/>
        <v>88</v>
      </c>
      <c r="AN6" s="9">
        <f t="shared" si="17"/>
        <v>16</v>
      </c>
      <c r="AO6" s="9">
        <f t="shared" si="18"/>
        <v>176</v>
      </c>
      <c r="AP6" s="19" t="str">
        <f>S19</f>
        <v>Median</v>
      </c>
      <c r="AQ6" s="24" t="str">
        <f>V19</f>
        <v>Modus</v>
      </c>
    </row>
    <row r="7" spans="1:44" x14ac:dyDescent="0.25">
      <c r="M7" s="11" t="s">
        <v>16</v>
      </c>
      <c r="N7" s="11">
        <f>N5/N6</f>
        <v>9.687280927270475</v>
      </c>
      <c r="P7" s="5">
        <f>R6+1</f>
        <v>62</v>
      </c>
      <c r="Q7" s="6" t="s">
        <v>13</v>
      </c>
      <c r="R7" s="7">
        <f>P7+9</f>
        <v>71</v>
      </c>
      <c r="S7" s="8">
        <v>9</v>
      </c>
      <c r="T7" s="9">
        <f t="shared" si="0"/>
        <v>62</v>
      </c>
      <c r="U7" s="9">
        <f t="shared" si="1"/>
        <v>71</v>
      </c>
      <c r="V7" s="9">
        <f t="shared" si="2"/>
        <v>61.5</v>
      </c>
      <c r="W7" s="9">
        <f t="shared" si="3"/>
        <v>71.5</v>
      </c>
      <c r="X7" s="9">
        <f t="shared" si="5"/>
        <v>41</v>
      </c>
      <c r="Y7" s="10">
        <f t="shared" si="4"/>
        <v>0.18</v>
      </c>
      <c r="Z7" s="9">
        <f t="shared" si="19"/>
        <v>32</v>
      </c>
      <c r="AA7" s="9">
        <f t="shared" si="6"/>
        <v>17</v>
      </c>
      <c r="AB7" s="10">
        <f t="shared" si="7"/>
        <v>0.64</v>
      </c>
      <c r="AC7" s="10">
        <f t="shared" si="8"/>
        <v>0.33999999999999997</v>
      </c>
      <c r="AD7" s="9">
        <f t="shared" si="9"/>
        <v>66.5</v>
      </c>
      <c r="AE7" s="9">
        <f t="shared" si="10"/>
        <v>598.5</v>
      </c>
      <c r="AF7" s="9">
        <f t="shared" si="11"/>
        <v>54.5</v>
      </c>
      <c r="AG7" s="9">
        <f t="shared" si="12"/>
        <v>12</v>
      </c>
      <c r="AH7" s="5">
        <f t="shared" si="13"/>
        <v>12</v>
      </c>
      <c r="AI7" s="9">
        <f>S7*AH7</f>
        <v>108</v>
      </c>
      <c r="AJ7" s="9">
        <f t="shared" si="14"/>
        <v>144</v>
      </c>
      <c r="AK7" s="9">
        <f>S7*AJ7</f>
        <v>1296</v>
      </c>
      <c r="AL7" s="9">
        <f t="shared" si="15"/>
        <v>1728</v>
      </c>
      <c r="AM7" s="9">
        <f t="shared" si="16"/>
        <v>15552</v>
      </c>
      <c r="AN7" s="9">
        <f t="shared" si="17"/>
        <v>20736</v>
      </c>
      <c r="AO7" s="9">
        <f t="shared" si="18"/>
        <v>186624</v>
      </c>
    </row>
    <row r="8" spans="1:44" x14ac:dyDescent="0.25">
      <c r="P8" s="5">
        <f>R7+1</f>
        <v>72</v>
      </c>
      <c r="Q8" s="6" t="s">
        <v>13</v>
      </c>
      <c r="R8" s="7">
        <f>P8+9</f>
        <v>81</v>
      </c>
      <c r="S8" s="8">
        <v>8</v>
      </c>
      <c r="T8" s="9">
        <f t="shared" si="0"/>
        <v>72</v>
      </c>
      <c r="U8" s="9">
        <f t="shared" si="1"/>
        <v>81</v>
      </c>
      <c r="V8" s="9">
        <f t="shared" si="2"/>
        <v>71.5</v>
      </c>
      <c r="W8" s="9">
        <f t="shared" si="3"/>
        <v>81.5</v>
      </c>
      <c r="X8" s="9">
        <f t="shared" si="5"/>
        <v>49</v>
      </c>
      <c r="Y8" s="10">
        <f t="shared" si="4"/>
        <v>0.16</v>
      </c>
      <c r="Z8" s="9">
        <f t="shared" si="19"/>
        <v>41</v>
      </c>
      <c r="AA8" s="9">
        <f t="shared" si="6"/>
        <v>8</v>
      </c>
      <c r="AB8" s="10">
        <f t="shared" si="7"/>
        <v>0.82000000000000006</v>
      </c>
      <c r="AC8" s="10">
        <f t="shared" si="8"/>
        <v>0.16</v>
      </c>
      <c r="AD8" s="9">
        <f t="shared" si="9"/>
        <v>76.5</v>
      </c>
      <c r="AE8" s="9">
        <f t="shared" si="10"/>
        <v>612</v>
      </c>
      <c r="AF8" s="9">
        <f t="shared" si="11"/>
        <v>54.5</v>
      </c>
      <c r="AG8" s="9">
        <f t="shared" si="12"/>
        <v>22</v>
      </c>
      <c r="AH8" s="5">
        <f t="shared" si="13"/>
        <v>22</v>
      </c>
      <c r="AI8" s="9">
        <f>S8*AH8</f>
        <v>176</v>
      </c>
      <c r="AJ8" s="9">
        <f t="shared" si="14"/>
        <v>484</v>
      </c>
      <c r="AK8" s="9">
        <f>S8*AJ8</f>
        <v>3872</v>
      </c>
      <c r="AL8" s="9">
        <f t="shared" si="15"/>
        <v>10648</v>
      </c>
      <c r="AM8" s="9">
        <f t="shared" si="16"/>
        <v>85184</v>
      </c>
      <c r="AN8" s="9">
        <f t="shared" si="17"/>
        <v>234256</v>
      </c>
      <c r="AO8" s="9">
        <f t="shared" si="18"/>
        <v>1874048</v>
      </c>
    </row>
    <row r="9" spans="1:44" x14ac:dyDescent="0.25">
      <c r="P9" s="5">
        <f>R8+1</f>
        <v>82</v>
      </c>
      <c r="Q9" s="6" t="s">
        <v>13</v>
      </c>
      <c r="R9" s="7">
        <f>P9+9</f>
        <v>91</v>
      </c>
      <c r="S9" s="9">
        <v>1</v>
      </c>
      <c r="T9" s="9">
        <f t="shared" ref="T9" si="20">P9</f>
        <v>82</v>
      </c>
      <c r="U9" s="9">
        <f t="shared" ref="U9" si="21">R9</f>
        <v>91</v>
      </c>
      <c r="V9" s="9">
        <f t="shared" ref="V9" si="22">P9-0.5</f>
        <v>81.5</v>
      </c>
      <c r="W9" s="9">
        <f t="shared" ref="W9" si="23">R9+0.5</f>
        <v>91.5</v>
      </c>
      <c r="X9" s="9">
        <f t="shared" ref="X9" si="24">SUMIF($P$3:$P$8,"&lt;="&amp;P9,$S$3:$S$8)</f>
        <v>49</v>
      </c>
      <c r="Y9" s="10">
        <f t="shared" ref="Y9" si="25">S9/$S$10*100%</f>
        <v>0.02</v>
      </c>
      <c r="Z9" s="9">
        <f t="shared" ref="Z9" si="26">SUMIF($P$3:$P$8,"&lt;"&amp;P9,$S$3:$S$8)</f>
        <v>49</v>
      </c>
      <c r="AA9" s="9">
        <f t="shared" ref="AA9" si="27">SUMIF($P$3:$P$8,"&gt;="&amp;P9,$S$3:$S$8)</f>
        <v>0</v>
      </c>
      <c r="AB9" s="10">
        <f t="shared" ref="AB9" si="28">SUMIF($P$3:$P$8,"&lt;"&amp;P9,$Y$3:$Y$8)</f>
        <v>0.98000000000000009</v>
      </c>
      <c r="AC9" s="10">
        <f t="shared" ref="AC9" si="29">SUMIF($P$3:$P$8,"&gt;="&amp;P9,$Y$3:$Y$8)</f>
        <v>0</v>
      </c>
      <c r="AD9" s="9">
        <f t="shared" ref="AD9" si="30">(P9+R9)/2</f>
        <v>86.5</v>
      </c>
      <c r="AE9" s="9">
        <f t="shared" ref="AE9" si="31">S9*AD9</f>
        <v>86.5</v>
      </c>
      <c r="AF9" s="9">
        <f t="shared" si="11"/>
        <v>54.5</v>
      </c>
      <c r="AG9" s="9">
        <f t="shared" si="12"/>
        <v>32</v>
      </c>
      <c r="AH9" s="5">
        <f t="shared" si="13"/>
        <v>32</v>
      </c>
      <c r="AI9" s="9">
        <f>S9*AH9</f>
        <v>32</v>
      </c>
      <c r="AJ9" s="9">
        <f t="shared" si="14"/>
        <v>1024</v>
      </c>
      <c r="AK9" s="9">
        <f>S9*AJ9</f>
        <v>1024</v>
      </c>
      <c r="AL9" s="9">
        <f t="shared" si="15"/>
        <v>32768</v>
      </c>
      <c r="AM9" s="9">
        <f t="shared" si="16"/>
        <v>32768</v>
      </c>
      <c r="AN9" s="9">
        <f t="shared" si="17"/>
        <v>1048576</v>
      </c>
      <c r="AO9" s="9">
        <f t="shared" si="18"/>
        <v>1048576</v>
      </c>
    </row>
    <row r="10" spans="1:44" x14ac:dyDescent="0.25">
      <c r="P10" s="17" t="s">
        <v>21</v>
      </c>
      <c r="Q10" s="17"/>
      <c r="R10" s="17"/>
      <c r="S10" s="9">
        <f>SUM(S3:S9)</f>
        <v>50</v>
      </c>
      <c r="Y10" s="12"/>
      <c r="AE10" s="9">
        <f>SUM(AE3:AE9)</f>
        <v>2725</v>
      </c>
      <c r="AI10" s="9">
        <f>SUM(AI3:AI9)</f>
        <v>676</v>
      </c>
      <c r="AK10" s="9">
        <f>SUM(AK3:AK9)</f>
        <v>13000</v>
      </c>
      <c r="AM10" s="33">
        <f>SUM(AM3:AM9)</f>
        <v>288784</v>
      </c>
      <c r="AO10" s="9">
        <f>SUM(AO3:AO9)</f>
        <v>6954400</v>
      </c>
    </row>
    <row r="12" spans="1:44" x14ac:dyDescent="0.25">
      <c r="S12" s="11" t="s">
        <v>20</v>
      </c>
      <c r="U12" s="11">
        <f>AE10/S10</f>
        <v>54.5</v>
      </c>
      <c r="Y12" s="20"/>
      <c r="AB12" s="20"/>
      <c r="AC12" s="20"/>
    </row>
    <row r="13" spans="1:44" x14ac:dyDescent="0.25">
      <c r="Y13" s="20"/>
      <c r="AB13" s="12"/>
      <c r="AC13" s="20"/>
    </row>
    <row r="14" spans="1:44" x14ac:dyDescent="0.25">
      <c r="Y14" s="20"/>
      <c r="AB14" s="12"/>
      <c r="AC14" s="20"/>
    </row>
    <row r="15" spans="1:44" customFormat="1" ht="15.75" customHeight="1" x14ac:dyDescent="0.35">
      <c r="A15" s="34" t="s">
        <v>22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</row>
    <row r="16" spans="1:44" x14ac:dyDescent="0.25">
      <c r="A16" s="11" t="s">
        <v>37</v>
      </c>
      <c r="Y16" s="20"/>
      <c r="AB16" s="12"/>
      <c r="AC16" s="20"/>
    </row>
    <row r="17" spans="1:44" x14ac:dyDescent="0.25">
      <c r="S17" s="11" t="s">
        <v>23</v>
      </c>
      <c r="T17" s="11">
        <f>AE10/S10</f>
        <v>54.5</v>
      </c>
      <c r="Y17" s="20"/>
      <c r="AB17" s="12"/>
      <c r="AC17" s="20"/>
    </row>
    <row r="19" spans="1:44" x14ac:dyDescent="0.25">
      <c r="S19" s="21" t="s">
        <v>24</v>
      </c>
      <c r="T19" s="21"/>
      <c r="V19" s="23" t="s">
        <v>32</v>
      </c>
      <c r="W19" s="23"/>
      <c r="Y19" s="26" t="s">
        <v>41</v>
      </c>
      <c r="Z19" s="26"/>
      <c r="AB19" s="29" t="s">
        <v>42</v>
      </c>
      <c r="AC19" s="29"/>
      <c r="AE19" s="28" t="s">
        <v>43</v>
      </c>
      <c r="AF19" s="28"/>
    </row>
    <row r="20" spans="1:44" ht="18.75" x14ac:dyDescent="0.35">
      <c r="S20" s="11" t="s">
        <v>25</v>
      </c>
      <c r="T20" s="11">
        <f>S10/2</f>
        <v>25</v>
      </c>
      <c r="V20" s="11" t="s">
        <v>33</v>
      </c>
      <c r="W20" s="11">
        <f>MAX(S3:S9)</f>
        <v>11</v>
      </c>
      <c r="Y20" s="11" t="s">
        <v>38</v>
      </c>
      <c r="Z20" s="11">
        <f>(1*$S$10)/4</f>
        <v>12.5</v>
      </c>
      <c r="AB20" s="11" t="s">
        <v>44</v>
      </c>
      <c r="AC20" s="11">
        <f>(1*$S$10)/10</f>
        <v>5</v>
      </c>
      <c r="AE20" s="11" t="s">
        <v>47</v>
      </c>
      <c r="AF20" s="11">
        <f>(1*$S$10)/100</f>
        <v>0.5</v>
      </c>
    </row>
    <row r="21" spans="1:44" ht="18.75" x14ac:dyDescent="0.35">
      <c r="S21" s="11" t="s">
        <v>28</v>
      </c>
      <c r="T21" s="11">
        <f>V6</f>
        <v>51.5</v>
      </c>
      <c r="V21" s="11" t="s">
        <v>34</v>
      </c>
      <c r="W21" s="11">
        <f>V6</f>
        <v>51.5</v>
      </c>
      <c r="Y21" s="11" t="s">
        <v>39</v>
      </c>
      <c r="Z21" s="11">
        <f>V4</f>
        <v>31.5</v>
      </c>
      <c r="AB21" s="11" t="s">
        <v>45</v>
      </c>
      <c r="AC21" s="11">
        <f>V4</f>
        <v>31.5</v>
      </c>
      <c r="AE21" s="11" t="s">
        <v>48</v>
      </c>
      <c r="AF21" s="11">
        <f>V4</f>
        <v>31.5</v>
      </c>
    </row>
    <row r="22" spans="1:44" ht="18.75" x14ac:dyDescent="0.35">
      <c r="S22" s="11" t="s">
        <v>29</v>
      </c>
      <c r="T22" s="11">
        <f>S6</f>
        <v>11</v>
      </c>
      <c r="U22" s="25"/>
      <c r="V22" s="25" t="s">
        <v>35</v>
      </c>
      <c r="W22" s="11">
        <f>S6-S5</f>
        <v>2</v>
      </c>
      <c r="Y22" s="11" t="s">
        <v>40</v>
      </c>
      <c r="Z22" s="11">
        <f>S4</f>
        <v>7</v>
      </c>
      <c r="AB22" s="11" t="s">
        <v>46</v>
      </c>
      <c r="AC22" s="11">
        <f>S4</f>
        <v>7</v>
      </c>
      <c r="AE22" s="11" t="s">
        <v>49</v>
      </c>
      <c r="AF22" s="11">
        <f>S4</f>
        <v>7</v>
      </c>
    </row>
    <row r="23" spans="1:44" ht="18.75" x14ac:dyDescent="0.35">
      <c r="S23" s="11" t="s">
        <v>30</v>
      </c>
      <c r="T23" s="11">
        <f>$R$3-$P$3+1</f>
        <v>10</v>
      </c>
      <c r="V23" s="25" t="s">
        <v>36</v>
      </c>
      <c r="W23" s="11">
        <f>S6-S7</f>
        <v>2</v>
      </c>
      <c r="Y23" s="11" t="s">
        <v>30</v>
      </c>
      <c r="Z23" s="11">
        <f>$R$3-$P$3+1</f>
        <v>10</v>
      </c>
      <c r="AB23" s="11" t="s">
        <v>30</v>
      </c>
      <c r="AC23" s="11">
        <f>$R$3-$P$3+1</f>
        <v>10</v>
      </c>
      <c r="AE23" s="11" t="s">
        <v>30</v>
      </c>
      <c r="AF23" s="11">
        <f>$R$3-$P$3+1</f>
        <v>10</v>
      </c>
    </row>
    <row r="24" spans="1:44" x14ac:dyDescent="0.25">
      <c r="S24" s="22" t="s">
        <v>31</v>
      </c>
      <c r="T24" s="11">
        <f>X5</f>
        <v>21</v>
      </c>
      <c r="V24" s="11" t="s">
        <v>30</v>
      </c>
      <c r="W24" s="11">
        <f>$R$3-$P$3+1</f>
        <v>10</v>
      </c>
      <c r="Y24" s="22" t="s">
        <v>31</v>
      </c>
      <c r="Z24" s="11">
        <f>X3</f>
        <v>5</v>
      </c>
      <c r="AB24" s="22" t="s">
        <v>31</v>
      </c>
      <c r="AC24" s="11">
        <f>X3</f>
        <v>5</v>
      </c>
      <c r="AE24" s="22" t="s">
        <v>31</v>
      </c>
      <c r="AF24" s="11">
        <f>X3</f>
        <v>5</v>
      </c>
    </row>
    <row r="25" spans="1:44" x14ac:dyDescent="0.25">
      <c r="S25" s="11" t="str">
        <f>S19</f>
        <v>Median</v>
      </c>
      <c r="T25" s="11">
        <f>T21+((T20-T24)/T22)*T23</f>
        <v>55.13636363636364</v>
      </c>
      <c r="V25" s="11" t="str">
        <f>V19</f>
        <v>Modus</v>
      </c>
      <c r="W25" s="11">
        <f>W21+((W22/(W22+W23))*W24)</f>
        <v>56.5</v>
      </c>
      <c r="Y25" s="11" t="str">
        <f>Y19</f>
        <v>Kuartil 1</v>
      </c>
      <c r="Z25" s="11">
        <f>Z21+((Z20-Z24)/Z22)*Z23</f>
        <v>42.214285714285715</v>
      </c>
      <c r="AB25" s="11" t="str">
        <f>AB19</f>
        <v>Desil 1</v>
      </c>
      <c r="AC25" s="11">
        <f>AC21+(((AC20-AC24)/AC22)*AC23)</f>
        <v>31.5</v>
      </c>
      <c r="AE25" s="11" t="str">
        <f>AE19</f>
        <v>Prentil 1</v>
      </c>
      <c r="AF25" s="11">
        <f>AF21+((AF20-AF24)/AF22)*AF23</f>
        <v>25.071428571428569</v>
      </c>
    </row>
    <row r="31" spans="1:44" ht="21" x14ac:dyDescent="0.35">
      <c r="A31" s="34" t="s">
        <v>67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3" spans="1:44" x14ac:dyDescent="0.25">
      <c r="S33" s="11" t="s">
        <v>57</v>
      </c>
      <c r="V33" s="11">
        <f>AE10/S10</f>
        <v>54.5</v>
      </c>
    </row>
    <row r="34" spans="1:44" x14ac:dyDescent="0.25">
      <c r="S34" s="11" t="s">
        <v>56</v>
      </c>
      <c r="V34" s="11">
        <f>AI10/S10</f>
        <v>13.52</v>
      </c>
    </row>
    <row r="35" spans="1:44" x14ac:dyDescent="0.25">
      <c r="S35" s="11" t="s">
        <v>58</v>
      </c>
      <c r="V35" s="11">
        <f>(1/(S10-1))*AK10</f>
        <v>265.30612244897958</v>
      </c>
    </row>
    <row r="36" spans="1:44" x14ac:dyDescent="0.25">
      <c r="S36" s="11" t="s">
        <v>59</v>
      </c>
      <c r="V36" s="11">
        <f>SQRT(V35)</f>
        <v>16.288220358559112</v>
      </c>
    </row>
    <row r="41" spans="1:44" ht="21" x14ac:dyDescent="0.35">
      <c r="A41" s="34" t="s">
        <v>60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</row>
    <row r="42" spans="1:44" x14ac:dyDescent="0.25">
      <c r="O42" s="11" t="s">
        <v>65</v>
      </c>
      <c r="T42" s="11">
        <f>(1/(($S$10*$V$36)^3))*AM10</f>
        <v>5.3461631264808301E-4</v>
      </c>
      <c r="U42" s="11" t="str">
        <f>IF(T42&lt;0,"Distribusi data miring ke kiri",IF(T42&gt;0,"Distribusi data miring ke kanan","Distribusi data simetris"))</f>
        <v>Distribusi data miring ke kanan</v>
      </c>
    </row>
    <row r="43" spans="1:44" x14ac:dyDescent="0.25">
      <c r="O43" s="11" t="s">
        <v>66</v>
      </c>
      <c r="T43" s="11">
        <f>(1/(($S$10*$V$36)^4))*AO10</f>
        <v>1.580829765680474E-5</v>
      </c>
      <c r="U43" s="11" t="str">
        <f>IF(T43&lt;3,"Distribusi keruncingan data disebut platikurtis",IF(T43&gt;3,"Distribusi kemiringan data disebut leptokurtis","Distribusi keruncingan data disebut mesokurtis"))</f>
        <v>Distribusi keruncingan data disebut platikurtis</v>
      </c>
    </row>
  </sheetData>
  <mergeCells count="10">
    <mergeCell ref="A15:AR15"/>
    <mergeCell ref="A31:AR31"/>
    <mergeCell ref="A41:AR41"/>
    <mergeCell ref="AB19:AC19"/>
    <mergeCell ref="AE19:AF19"/>
    <mergeCell ref="P2:R2"/>
    <mergeCell ref="P10:R10"/>
    <mergeCell ref="S19:T19"/>
    <mergeCell ref="V19:W19"/>
    <mergeCell ref="Y19:Z19"/>
  </mergeCell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3"/>
  <sheetViews>
    <sheetView showGridLines="0" tabSelected="1" zoomScale="25" zoomScaleNormal="25" workbookViewId="0">
      <selection activeCell="BK16" sqref="BK16"/>
    </sheetView>
  </sheetViews>
  <sheetFormatPr defaultColWidth="9" defaultRowHeight="15" x14ac:dyDescent="0.25"/>
  <cols>
    <col min="1" max="1" width="4.7109375" style="43" customWidth="1"/>
    <col min="2" max="2" width="4.140625" style="43" customWidth="1"/>
    <col min="3" max="3" width="4.7109375" style="43" customWidth="1"/>
    <col min="4" max="4" width="4" style="43" customWidth="1"/>
    <col min="5" max="8" width="6.140625" style="43" customWidth="1"/>
    <col min="9" max="9" width="3.85546875" style="43" customWidth="1"/>
    <col min="10" max="10" width="6.140625" style="43" customWidth="1"/>
    <col min="11" max="12" width="4.140625" style="43" customWidth="1"/>
    <col min="13" max="16" width="8.28515625" style="43" customWidth="1"/>
    <col min="17" max="17" width="4.140625" style="43" customWidth="1"/>
    <col min="18" max="18" width="6" style="43" customWidth="1"/>
    <col min="19" max="26" width="8.28515625" style="43" customWidth="1"/>
    <col min="27" max="31" width="8.5703125" style="43" customWidth="1"/>
    <col min="32" max="16384" width="9" style="43"/>
  </cols>
  <sheetData>
    <row r="1" spans="1:30" ht="18.75" x14ac:dyDescent="0.35">
      <c r="A1" s="35" t="s">
        <v>1</v>
      </c>
      <c r="B1" s="36"/>
      <c r="C1" s="37"/>
      <c r="D1" s="38" t="s">
        <v>68</v>
      </c>
      <c r="E1" s="39" t="s">
        <v>2</v>
      </c>
      <c r="F1" s="39" t="s">
        <v>3</v>
      </c>
      <c r="G1" s="39" t="s">
        <v>4</v>
      </c>
      <c r="H1" s="39" t="s">
        <v>5</v>
      </c>
      <c r="I1" s="39" t="s">
        <v>6</v>
      </c>
      <c r="J1" s="39" t="s">
        <v>7</v>
      </c>
      <c r="K1" s="39" t="s">
        <v>8</v>
      </c>
      <c r="L1" s="39" t="s">
        <v>9</v>
      </c>
      <c r="M1" s="39" t="s">
        <v>10</v>
      </c>
      <c r="N1" s="39" t="s">
        <v>11</v>
      </c>
      <c r="O1" s="40" t="s">
        <v>69</v>
      </c>
      <c r="P1" s="38" t="s">
        <v>70</v>
      </c>
      <c r="Q1" s="41" t="s">
        <v>71</v>
      </c>
      <c r="R1" s="41" t="s">
        <v>72</v>
      </c>
      <c r="S1" s="41" t="s">
        <v>73</v>
      </c>
      <c r="T1" s="41" t="s">
        <v>74</v>
      </c>
      <c r="U1" s="41" t="s">
        <v>75</v>
      </c>
      <c r="V1" s="41" t="s">
        <v>76</v>
      </c>
      <c r="W1" s="42" t="s">
        <v>77</v>
      </c>
      <c r="X1" s="42" t="s">
        <v>78</v>
      </c>
      <c r="Y1" s="42" t="s">
        <v>79</v>
      </c>
      <c r="Z1" s="42" t="s">
        <v>80</v>
      </c>
    </row>
    <row r="2" spans="1:30" x14ac:dyDescent="0.25">
      <c r="A2" s="44">
        <v>22</v>
      </c>
      <c r="B2" s="45" t="s">
        <v>13</v>
      </c>
      <c r="C2" s="46">
        <f>A2+9</f>
        <v>31</v>
      </c>
      <c r="D2" s="47">
        <v>5</v>
      </c>
      <c r="E2" s="48">
        <f t="shared" ref="E2:E8" si="0">A2</f>
        <v>22</v>
      </c>
      <c r="F2" s="48">
        <f t="shared" ref="F2:F8" si="1">C2</f>
        <v>31</v>
      </c>
      <c r="G2" s="48">
        <f t="shared" ref="G2:G8" si="2">A2-0.5</f>
        <v>21.5</v>
      </c>
      <c r="H2" s="48">
        <f t="shared" ref="H2:H8" si="3">C2+0.5</f>
        <v>31.5</v>
      </c>
      <c r="I2" s="48">
        <f>SUMIF($A$2:$A$7,"&lt;="&amp;A2,$D$2:$D$7)</f>
        <v>5</v>
      </c>
      <c r="J2" s="49">
        <f>D2/$D$9*100%</f>
        <v>0.1</v>
      </c>
      <c r="K2" s="48">
        <f>SUMIF($A$2:$A$7,"&lt;"&amp;A2,$D$2:$D$7)</f>
        <v>0</v>
      </c>
      <c r="L2" s="48">
        <f>SUMIF($A$2:$A$7,"&gt;="&amp;A2,$D$2:$D$7)</f>
        <v>49</v>
      </c>
      <c r="M2" s="49">
        <f>SUMIF($A$2:$A$7,"&lt;"&amp;A2,$J$2:$J$7)</f>
        <v>0</v>
      </c>
      <c r="N2" s="49">
        <f>SUMIF($A$2:$A$7,"&gt;="&amp;A2,$J$2:$J$7)</f>
        <v>0.98000000000000009</v>
      </c>
      <c r="O2" s="48">
        <f>(A2+C2)/2</f>
        <v>26.5</v>
      </c>
      <c r="P2" s="48">
        <f>D2*O2</f>
        <v>132.5</v>
      </c>
      <c r="Q2" s="48">
        <f>$P$9/$D$9</f>
        <v>54.5</v>
      </c>
      <c r="R2" s="48">
        <f>O2-Q2</f>
        <v>-28</v>
      </c>
      <c r="S2" s="44">
        <f>ABS(R2)</f>
        <v>28</v>
      </c>
      <c r="T2" s="48">
        <f>D2*S2</f>
        <v>140</v>
      </c>
      <c r="U2" s="48">
        <f>R2^2</f>
        <v>784</v>
      </c>
      <c r="V2" s="48">
        <f>D2*U2</f>
        <v>3920</v>
      </c>
      <c r="W2" s="48">
        <f>S2^3</f>
        <v>21952</v>
      </c>
      <c r="X2" s="48">
        <f>D2*W2</f>
        <v>109760</v>
      </c>
      <c r="Y2" s="48">
        <f>S2^4</f>
        <v>614656</v>
      </c>
      <c r="Z2" s="48">
        <f>D2*Y2</f>
        <v>3073280</v>
      </c>
    </row>
    <row r="3" spans="1:30" x14ac:dyDescent="0.25">
      <c r="A3" s="44">
        <f>C2+1</f>
        <v>32</v>
      </c>
      <c r="B3" s="45" t="s">
        <v>13</v>
      </c>
      <c r="C3" s="46">
        <f>A3+9</f>
        <v>41</v>
      </c>
      <c r="D3" s="47">
        <v>7</v>
      </c>
      <c r="E3" s="48">
        <f t="shared" si="0"/>
        <v>32</v>
      </c>
      <c r="F3" s="48">
        <f t="shared" si="1"/>
        <v>41</v>
      </c>
      <c r="G3" s="48">
        <f t="shared" si="2"/>
        <v>31.5</v>
      </c>
      <c r="H3" s="48">
        <f t="shared" si="3"/>
        <v>41.5</v>
      </c>
      <c r="I3" s="48">
        <f>SUMIF($A$2:$A$7,"&lt;="&amp;A3,$D$2:$D$7)</f>
        <v>12</v>
      </c>
      <c r="J3" s="49">
        <f>D3/$D$9*100%</f>
        <v>0.14000000000000001</v>
      </c>
      <c r="K3" s="48">
        <f>SUMIF($A$2:$A$7,"&lt;"&amp;A3,$D$2:$D$7)</f>
        <v>5</v>
      </c>
      <c r="L3" s="48">
        <f>SUMIF($A$2:$A$7,"&gt;="&amp;A3,$D$2:$D$7)</f>
        <v>44</v>
      </c>
      <c r="M3" s="49">
        <f>SUMIF($A$2:$A$7,"&lt;"&amp;A3,$J$2:$J$7)</f>
        <v>0.1</v>
      </c>
      <c r="N3" s="49">
        <f>SUMIF($A$2:$A$7,"&gt;="&amp;A3,$J$2:$J$7)</f>
        <v>0.88</v>
      </c>
      <c r="O3" s="48">
        <f t="shared" ref="O3:O8" si="4">(A3+C3)/2</f>
        <v>36.5</v>
      </c>
      <c r="P3" s="48">
        <f t="shared" ref="P3:P8" si="5">D3*O3</f>
        <v>255.5</v>
      </c>
      <c r="Q3" s="48">
        <f>$P$9/$D$9</f>
        <v>54.5</v>
      </c>
      <c r="R3" s="48">
        <f t="shared" ref="R3:R8" si="6">O3-Q3</f>
        <v>-18</v>
      </c>
      <c r="S3" s="44">
        <f t="shared" ref="S3:S8" si="7">ABS(R3)</f>
        <v>18</v>
      </c>
      <c r="T3" s="48">
        <f>D3*S3</f>
        <v>126</v>
      </c>
      <c r="U3" s="48">
        <f t="shared" ref="U3:U8" si="8">R3^2</f>
        <v>324</v>
      </c>
      <c r="V3" s="48">
        <f>D3*U3</f>
        <v>2268</v>
      </c>
      <c r="W3" s="48">
        <f t="shared" ref="W3:W8" si="9">S3^3</f>
        <v>5832</v>
      </c>
      <c r="X3" s="48">
        <f t="shared" ref="X3:X8" si="10">D3*W3</f>
        <v>40824</v>
      </c>
      <c r="Y3" s="48">
        <f t="shared" ref="Y3:Y8" si="11">S3^4</f>
        <v>104976</v>
      </c>
      <c r="Z3" s="48">
        <f t="shared" ref="Z3:Z8" si="12">D3*Y3</f>
        <v>734832</v>
      </c>
      <c r="AA3" s="50" t="str">
        <f>V19</f>
        <v>Kuartil 1</v>
      </c>
      <c r="AB3" s="51" t="s">
        <v>42</v>
      </c>
      <c r="AC3" s="52" t="s">
        <v>43</v>
      </c>
    </row>
    <row r="4" spans="1:30" x14ac:dyDescent="0.25">
      <c r="A4" s="44">
        <f>C3+1</f>
        <v>42</v>
      </c>
      <c r="B4" s="45" t="s">
        <v>13</v>
      </c>
      <c r="C4" s="46">
        <f>A4+9</f>
        <v>51</v>
      </c>
      <c r="D4" s="47">
        <v>9</v>
      </c>
      <c r="E4" s="48">
        <f t="shared" si="0"/>
        <v>42</v>
      </c>
      <c r="F4" s="48">
        <f t="shared" si="1"/>
        <v>51</v>
      </c>
      <c r="G4" s="48">
        <f t="shared" si="2"/>
        <v>41.5</v>
      </c>
      <c r="H4" s="48">
        <f t="shared" si="3"/>
        <v>51.5</v>
      </c>
      <c r="I4" s="48">
        <f>SUMIF($A$2:$A$7,"&lt;="&amp;A4,$D$2:$D$7)</f>
        <v>21</v>
      </c>
      <c r="J4" s="49">
        <f>D4/$D$9*100%</f>
        <v>0.18</v>
      </c>
      <c r="K4" s="48">
        <f>SUMIF($A$2:$A$7,"&lt;"&amp;A4,$D$2:$D$7)</f>
        <v>12</v>
      </c>
      <c r="L4" s="48">
        <f>SUMIF($A$2:$A$7,"&gt;="&amp;A4,$D$2:$D$7)</f>
        <v>37</v>
      </c>
      <c r="M4" s="49">
        <f>SUMIF($A$2:$A$7,"&lt;"&amp;A4,$J$2:$J$7)</f>
        <v>0.24000000000000002</v>
      </c>
      <c r="N4" s="49">
        <f>SUMIF($A$2:$A$7,"&gt;="&amp;A4,$J$2:$J$7)</f>
        <v>0.7400000000000001</v>
      </c>
      <c r="O4" s="48">
        <f t="shared" si="4"/>
        <v>46.5</v>
      </c>
      <c r="P4" s="48">
        <f t="shared" si="5"/>
        <v>418.5</v>
      </c>
      <c r="Q4" s="48">
        <f>$P$9/$D$9</f>
        <v>54.5</v>
      </c>
      <c r="R4" s="48">
        <f t="shared" si="6"/>
        <v>-8</v>
      </c>
      <c r="S4" s="44">
        <f t="shared" si="7"/>
        <v>8</v>
      </c>
      <c r="T4" s="48">
        <f>D4*S4</f>
        <v>72</v>
      </c>
      <c r="U4" s="48">
        <f t="shared" si="8"/>
        <v>64</v>
      </c>
      <c r="V4" s="48">
        <f>D4*U4</f>
        <v>576</v>
      </c>
      <c r="W4" s="48">
        <f t="shared" si="9"/>
        <v>512</v>
      </c>
      <c r="X4" s="48">
        <f t="shared" si="10"/>
        <v>4608</v>
      </c>
      <c r="Y4" s="48">
        <f t="shared" si="11"/>
        <v>4096</v>
      </c>
      <c r="Z4" s="48">
        <f t="shared" si="12"/>
        <v>36864</v>
      </c>
    </row>
    <row r="5" spans="1:30" x14ac:dyDescent="0.25">
      <c r="A5" s="44">
        <f>C4+1</f>
        <v>52</v>
      </c>
      <c r="B5" s="45" t="s">
        <v>13</v>
      </c>
      <c r="C5" s="46">
        <f>A5+9</f>
        <v>61</v>
      </c>
      <c r="D5" s="47">
        <v>11</v>
      </c>
      <c r="E5" s="48">
        <f t="shared" si="0"/>
        <v>52</v>
      </c>
      <c r="F5" s="48">
        <f t="shared" si="1"/>
        <v>61</v>
      </c>
      <c r="G5" s="48">
        <f t="shared" si="2"/>
        <v>51.5</v>
      </c>
      <c r="H5" s="48">
        <f t="shared" si="3"/>
        <v>61.5</v>
      </c>
      <c r="I5" s="48">
        <f>SUMIF($A$2:$A$7,"&lt;="&amp;A5,$D$2:$D$7)</f>
        <v>32</v>
      </c>
      <c r="J5" s="49">
        <f>D5/$D$9*100%</f>
        <v>0.22</v>
      </c>
      <c r="K5" s="48">
        <f>SUMIF($A$2:$A$7,"&lt;"&amp;A5,$D$2:$D$7)</f>
        <v>21</v>
      </c>
      <c r="L5" s="48">
        <f>SUMIF($A$2:$A$7,"&gt;="&amp;A5,$D$2:$D$7)</f>
        <v>28</v>
      </c>
      <c r="M5" s="49">
        <f>SUMIF($A$2:$A$7,"&lt;"&amp;A5,$J$2:$J$7)</f>
        <v>0.42000000000000004</v>
      </c>
      <c r="N5" s="49">
        <f>SUMIF($A$2:$A$7,"&gt;="&amp;A5,$J$2:$J$7)</f>
        <v>0.56000000000000005</v>
      </c>
      <c r="O5" s="48">
        <f t="shared" si="4"/>
        <v>56.5</v>
      </c>
      <c r="P5" s="48">
        <f t="shared" si="5"/>
        <v>621.5</v>
      </c>
      <c r="Q5" s="48">
        <f>$P$9/$D$9</f>
        <v>54.5</v>
      </c>
      <c r="R5" s="48">
        <f t="shared" si="6"/>
        <v>2</v>
      </c>
      <c r="S5" s="44">
        <f t="shared" si="7"/>
        <v>2</v>
      </c>
      <c r="T5" s="48">
        <f>D5*S5</f>
        <v>22</v>
      </c>
      <c r="U5" s="48">
        <f t="shared" si="8"/>
        <v>4</v>
      </c>
      <c r="V5" s="48">
        <f>D5*U5</f>
        <v>44</v>
      </c>
      <c r="W5" s="48">
        <f t="shared" si="9"/>
        <v>8</v>
      </c>
      <c r="X5" s="48">
        <f t="shared" si="10"/>
        <v>88</v>
      </c>
      <c r="Y5" s="48">
        <f t="shared" si="11"/>
        <v>16</v>
      </c>
      <c r="Z5" s="48">
        <f t="shared" si="12"/>
        <v>176</v>
      </c>
      <c r="AA5" s="53" t="str">
        <f>P19</f>
        <v>Median</v>
      </c>
      <c r="AB5" s="54" t="str">
        <f>S19</f>
        <v>Modus</v>
      </c>
    </row>
    <row r="6" spans="1:30" x14ac:dyDescent="0.25">
      <c r="A6" s="44">
        <f>C5+1</f>
        <v>62</v>
      </c>
      <c r="B6" s="45" t="s">
        <v>13</v>
      </c>
      <c r="C6" s="46">
        <f>A6+9</f>
        <v>71</v>
      </c>
      <c r="D6" s="47">
        <v>9</v>
      </c>
      <c r="E6" s="48">
        <f t="shared" si="0"/>
        <v>62</v>
      </c>
      <c r="F6" s="48">
        <f t="shared" si="1"/>
        <v>71</v>
      </c>
      <c r="G6" s="48">
        <f t="shared" si="2"/>
        <v>61.5</v>
      </c>
      <c r="H6" s="48">
        <f t="shared" si="3"/>
        <v>71.5</v>
      </c>
      <c r="I6" s="48">
        <f>SUMIF($A$2:$A$7,"&lt;="&amp;A6,$D$2:$D$7)</f>
        <v>41</v>
      </c>
      <c r="J6" s="49">
        <f>D6/$D$9*100%</f>
        <v>0.18</v>
      </c>
      <c r="K6" s="48">
        <f>SUMIF($A$2:$A$7,"&lt;"&amp;A6,$D$2:$D$7)</f>
        <v>32</v>
      </c>
      <c r="L6" s="48">
        <f>SUMIF($A$2:$A$7,"&gt;="&amp;A6,$D$2:$D$7)</f>
        <v>17</v>
      </c>
      <c r="M6" s="49">
        <f>SUMIF($A$2:$A$7,"&lt;"&amp;A6,$J$2:$J$7)</f>
        <v>0.64</v>
      </c>
      <c r="N6" s="49">
        <f>SUMIF($A$2:$A$7,"&gt;="&amp;A6,$J$2:$J$7)</f>
        <v>0.33999999999999997</v>
      </c>
      <c r="O6" s="48">
        <f t="shared" si="4"/>
        <v>66.5</v>
      </c>
      <c r="P6" s="48">
        <f t="shared" si="5"/>
        <v>598.5</v>
      </c>
      <c r="Q6" s="48">
        <f>$P$9/$D$9</f>
        <v>54.5</v>
      </c>
      <c r="R6" s="48">
        <f t="shared" si="6"/>
        <v>12</v>
      </c>
      <c r="S6" s="44">
        <f t="shared" si="7"/>
        <v>12</v>
      </c>
      <c r="T6" s="48">
        <f>D6*S6</f>
        <v>108</v>
      </c>
      <c r="U6" s="48">
        <f t="shared" si="8"/>
        <v>144</v>
      </c>
      <c r="V6" s="48">
        <f>D6*U6</f>
        <v>1296</v>
      </c>
      <c r="W6" s="48">
        <f t="shared" si="9"/>
        <v>1728</v>
      </c>
      <c r="X6" s="48">
        <f t="shared" si="10"/>
        <v>15552</v>
      </c>
      <c r="Y6" s="48">
        <f t="shared" si="11"/>
        <v>20736</v>
      </c>
      <c r="Z6" s="48">
        <f t="shared" si="12"/>
        <v>186624</v>
      </c>
    </row>
    <row r="7" spans="1:30" x14ac:dyDescent="0.25">
      <c r="A7" s="44">
        <f>C6+1</f>
        <v>72</v>
      </c>
      <c r="B7" s="45" t="s">
        <v>13</v>
      </c>
      <c r="C7" s="46">
        <f>A7+9</f>
        <v>81</v>
      </c>
      <c r="D7" s="47">
        <v>8</v>
      </c>
      <c r="E7" s="48">
        <f t="shared" si="0"/>
        <v>72</v>
      </c>
      <c r="F7" s="48">
        <f t="shared" si="1"/>
        <v>81</v>
      </c>
      <c r="G7" s="48">
        <f t="shared" si="2"/>
        <v>71.5</v>
      </c>
      <c r="H7" s="48">
        <f t="shared" si="3"/>
        <v>81.5</v>
      </c>
      <c r="I7" s="48">
        <f>SUMIF($A$2:$A$7,"&lt;="&amp;A7,$D$2:$D$7)</f>
        <v>49</v>
      </c>
      <c r="J7" s="49">
        <f>D7/$D$9*100%</f>
        <v>0.16</v>
      </c>
      <c r="K7" s="48">
        <f>SUMIF($A$2:$A$7,"&lt;"&amp;A7,$D$2:$D$7)</f>
        <v>41</v>
      </c>
      <c r="L7" s="48">
        <f>SUMIF($A$2:$A$7,"&gt;="&amp;A7,$D$2:$D$7)</f>
        <v>8</v>
      </c>
      <c r="M7" s="49">
        <f>SUMIF($A$2:$A$7,"&lt;"&amp;A7,$J$2:$J$7)</f>
        <v>0.82000000000000006</v>
      </c>
      <c r="N7" s="49">
        <f>SUMIF($A$2:$A$7,"&gt;="&amp;A7,$J$2:$J$7)</f>
        <v>0.16</v>
      </c>
      <c r="O7" s="48">
        <f t="shared" si="4"/>
        <v>76.5</v>
      </c>
      <c r="P7" s="48">
        <f t="shared" si="5"/>
        <v>612</v>
      </c>
      <c r="Q7" s="48">
        <f>$P$9/$D$9</f>
        <v>54.5</v>
      </c>
      <c r="R7" s="48">
        <f t="shared" si="6"/>
        <v>22</v>
      </c>
      <c r="S7" s="44">
        <f t="shared" si="7"/>
        <v>22</v>
      </c>
      <c r="T7" s="48">
        <f>D7*S7</f>
        <v>176</v>
      </c>
      <c r="U7" s="48">
        <f t="shared" si="8"/>
        <v>484</v>
      </c>
      <c r="V7" s="48">
        <f>D7*U7</f>
        <v>3872</v>
      </c>
      <c r="W7" s="48">
        <f t="shared" si="9"/>
        <v>10648</v>
      </c>
      <c r="X7" s="48">
        <f t="shared" si="10"/>
        <v>85184</v>
      </c>
      <c r="Y7" s="48">
        <f t="shared" si="11"/>
        <v>234256</v>
      </c>
      <c r="Z7" s="48">
        <f t="shared" si="12"/>
        <v>1874048</v>
      </c>
    </row>
    <row r="8" spans="1:30" x14ac:dyDescent="0.25">
      <c r="A8" s="44">
        <f>C7+1</f>
        <v>82</v>
      </c>
      <c r="B8" s="45" t="s">
        <v>13</v>
      </c>
      <c r="C8" s="46">
        <f>A8+9</f>
        <v>91</v>
      </c>
      <c r="D8" s="48">
        <v>1</v>
      </c>
      <c r="E8" s="48">
        <f t="shared" si="0"/>
        <v>82</v>
      </c>
      <c r="F8" s="48">
        <f t="shared" si="1"/>
        <v>91</v>
      </c>
      <c r="G8" s="48">
        <f t="shared" si="2"/>
        <v>81.5</v>
      </c>
      <c r="H8" s="48">
        <f t="shared" si="3"/>
        <v>91.5</v>
      </c>
      <c r="I8" s="48">
        <f>SUMIF($A$2:$A$7,"&lt;="&amp;A8,$D$2:$D$7)</f>
        <v>49</v>
      </c>
      <c r="J8" s="49">
        <f>D8/$D$9*100%</f>
        <v>0.02</v>
      </c>
      <c r="K8" s="48">
        <f>SUMIF($A$2:$A$7,"&lt;"&amp;A8,$D$2:$D$7)</f>
        <v>49</v>
      </c>
      <c r="L8" s="48">
        <f>SUMIF($A$2:$A$7,"&gt;="&amp;A8,$D$2:$D$7)</f>
        <v>0</v>
      </c>
      <c r="M8" s="49">
        <f>SUMIF($A$2:$A$7,"&lt;"&amp;A8,$J$2:$J$7)</f>
        <v>0.98000000000000009</v>
      </c>
      <c r="N8" s="49">
        <f>SUMIF($A$2:$A$7,"&gt;="&amp;A8,$J$2:$J$7)</f>
        <v>0</v>
      </c>
      <c r="O8" s="48">
        <f t="shared" si="4"/>
        <v>86.5</v>
      </c>
      <c r="P8" s="48">
        <f t="shared" si="5"/>
        <v>86.5</v>
      </c>
      <c r="Q8" s="48">
        <f>$P$9/$D$9</f>
        <v>54.5</v>
      </c>
      <c r="R8" s="48">
        <f t="shared" si="6"/>
        <v>32</v>
      </c>
      <c r="S8" s="44">
        <f t="shared" si="7"/>
        <v>32</v>
      </c>
      <c r="T8" s="48">
        <f>D8*S8</f>
        <v>32</v>
      </c>
      <c r="U8" s="48">
        <f t="shared" si="8"/>
        <v>1024</v>
      </c>
      <c r="V8" s="48">
        <f>D8*U8</f>
        <v>1024</v>
      </c>
      <c r="W8" s="48">
        <f t="shared" si="9"/>
        <v>32768</v>
      </c>
      <c r="X8" s="48">
        <f t="shared" si="10"/>
        <v>32768</v>
      </c>
      <c r="Y8" s="48">
        <f t="shared" si="11"/>
        <v>1048576</v>
      </c>
      <c r="Z8" s="48">
        <f t="shared" si="12"/>
        <v>1048576</v>
      </c>
    </row>
    <row r="9" spans="1:30" x14ac:dyDescent="0.25">
      <c r="A9" s="55" t="s">
        <v>21</v>
      </c>
      <c r="B9" s="55"/>
      <c r="C9" s="55"/>
      <c r="D9" s="48">
        <f>SUM(D2:D8)</f>
        <v>50</v>
      </c>
      <c r="J9" s="56"/>
      <c r="P9" s="48">
        <f>SUM(P2:P8)</f>
        <v>2725</v>
      </c>
      <c r="T9" s="48">
        <f>SUM(T2:T8)</f>
        <v>676</v>
      </c>
      <c r="V9" s="48">
        <f>SUM(V2:V8)</f>
        <v>13000</v>
      </c>
      <c r="X9" s="57">
        <f>SUM(X2:X8)</f>
        <v>288784</v>
      </c>
      <c r="Z9" s="48">
        <f>SUM(Z2:Z8)</f>
        <v>6954400</v>
      </c>
    </row>
    <row r="12" spans="1:30" x14ac:dyDescent="0.25">
      <c r="S12" s="43" t="s">
        <v>20</v>
      </c>
      <c r="U12" s="43">
        <f>P9/D9</f>
        <v>54.5</v>
      </c>
      <c r="Y12" s="1"/>
      <c r="AB12" s="1"/>
      <c r="AC12" s="1"/>
    </row>
    <row r="13" spans="1:30" x14ac:dyDescent="0.25">
      <c r="Y13" s="1"/>
      <c r="AB13" s="56"/>
      <c r="AC13" s="1"/>
    </row>
    <row r="14" spans="1:30" x14ac:dyDescent="0.25">
      <c r="Y14" s="1"/>
      <c r="AB14" s="56"/>
      <c r="AC14" s="1"/>
    </row>
    <row r="15" spans="1:30" ht="15.75" customHeight="1" x14ac:dyDescent="0.25">
      <c r="A15" s="58" t="s">
        <v>22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</row>
    <row r="16" spans="1:30" x14ac:dyDescent="0.25">
      <c r="A16" s="43" t="s">
        <v>37</v>
      </c>
      <c r="Y16" s="1"/>
      <c r="AB16" s="56"/>
      <c r="AC16" s="1"/>
    </row>
    <row r="17" spans="1:30" x14ac:dyDescent="0.25">
      <c r="P17" s="43" t="s">
        <v>23</v>
      </c>
      <c r="Q17" s="43">
        <f>P9/D9</f>
        <v>54.5</v>
      </c>
      <c r="V17" s="1"/>
      <c r="Y17" s="56"/>
      <c r="Z17" s="1"/>
    </row>
    <row r="19" spans="1:30" x14ac:dyDescent="0.25">
      <c r="P19" s="58" t="s">
        <v>24</v>
      </c>
      <c r="Q19" s="58"/>
      <c r="S19" s="59" t="s">
        <v>32</v>
      </c>
      <c r="T19" s="59"/>
      <c r="V19" s="60" t="s">
        <v>41</v>
      </c>
      <c r="W19" s="60"/>
      <c r="Y19" s="61" t="s">
        <v>42</v>
      </c>
      <c r="Z19" s="61"/>
      <c r="AB19" s="62" t="s">
        <v>43</v>
      </c>
      <c r="AC19" s="62"/>
    </row>
    <row r="20" spans="1:30" ht="18" x14ac:dyDescent="0.35">
      <c r="P20" s="43" t="s">
        <v>25</v>
      </c>
      <c r="Q20" s="43">
        <f>D9/2</f>
        <v>25</v>
      </c>
      <c r="S20" s="43" t="s">
        <v>33</v>
      </c>
      <c r="T20" s="43">
        <f>MAX(D2:D8)</f>
        <v>11</v>
      </c>
      <c r="V20" s="43" t="s">
        <v>81</v>
      </c>
      <c r="W20" s="43">
        <f>(1*$D$9)/4</f>
        <v>12.5</v>
      </c>
      <c r="Y20" s="43" t="s">
        <v>82</v>
      </c>
      <c r="Z20" s="43">
        <f>(1*$D$9)/10</f>
        <v>5</v>
      </c>
      <c r="AB20" s="43" t="s">
        <v>83</v>
      </c>
      <c r="AC20" s="43">
        <f>(1*$D$9)/100</f>
        <v>0.5</v>
      </c>
    </row>
    <row r="21" spans="1:30" ht="18" x14ac:dyDescent="0.35">
      <c r="P21" s="43" t="s">
        <v>26</v>
      </c>
      <c r="Q21" s="43">
        <f>G5</f>
        <v>51.5</v>
      </c>
      <c r="S21" s="43" t="s">
        <v>84</v>
      </c>
      <c r="T21" s="43">
        <f>G5</f>
        <v>51.5</v>
      </c>
      <c r="V21" s="43" t="s">
        <v>85</v>
      </c>
      <c r="W21" s="43">
        <f>G3</f>
        <v>31.5</v>
      </c>
      <c r="Y21" s="43" t="s">
        <v>86</v>
      </c>
      <c r="Z21" s="43">
        <f>G3</f>
        <v>31.5</v>
      </c>
      <c r="AB21" s="43" t="s">
        <v>87</v>
      </c>
      <c r="AC21" s="43">
        <f>G3</f>
        <v>31.5</v>
      </c>
    </row>
    <row r="22" spans="1:30" ht="18" x14ac:dyDescent="0.35">
      <c r="P22" s="43" t="s">
        <v>27</v>
      </c>
      <c r="Q22" s="43">
        <f>D5</f>
        <v>11</v>
      </c>
      <c r="R22" s="63"/>
      <c r="S22" s="63" t="s">
        <v>88</v>
      </c>
      <c r="T22" s="43">
        <f>D5-D4</f>
        <v>2</v>
      </c>
      <c r="V22" s="43" t="s">
        <v>89</v>
      </c>
      <c r="W22" s="43">
        <f>D3</f>
        <v>7</v>
      </c>
      <c r="Y22" s="43" t="s">
        <v>90</v>
      </c>
      <c r="Z22" s="43">
        <f>D3</f>
        <v>7</v>
      </c>
      <c r="AB22" s="43" t="s">
        <v>91</v>
      </c>
      <c r="AC22" s="43">
        <f>D3</f>
        <v>7</v>
      </c>
    </row>
    <row r="23" spans="1:30" ht="18" x14ac:dyDescent="0.35">
      <c r="P23" s="43" t="s">
        <v>30</v>
      </c>
      <c r="Q23" s="43">
        <f>$C$2-$A$2+1</f>
        <v>10</v>
      </c>
      <c r="S23" s="63" t="s">
        <v>92</v>
      </c>
      <c r="T23" s="43">
        <f>D5-D6</f>
        <v>2</v>
      </c>
      <c r="V23" s="43" t="s">
        <v>30</v>
      </c>
      <c r="W23" s="43">
        <f>$C$2-$A$2+1</f>
        <v>10</v>
      </c>
      <c r="Y23" s="43" t="s">
        <v>30</v>
      </c>
      <c r="Z23" s="43">
        <f>$C$2-$A$2+1</f>
        <v>10</v>
      </c>
      <c r="AB23" s="43" t="s">
        <v>30</v>
      </c>
      <c r="AC23" s="43">
        <f>$C$2-$A$2+1</f>
        <v>10</v>
      </c>
    </row>
    <row r="24" spans="1:30" ht="16.5" x14ac:dyDescent="0.3">
      <c r="P24" s="64" t="s">
        <v>93</v>
      </c>
      <c r="Q24" s="43">
        <f>I4</f>
        <v>21</v>
      </c>
      <c r="S24" s="43" t="s">
        <v>30</v>
      </c>
      <c r="T24" s="43">
        <f>$C$2-$A$2+1</f>
        <v>10</v>
      </c>
      <c r="V24" s="64" t="s">
        <v>93</v>
      </c>
      <c r="W24" s="43">
        <f>I2</f>
        <v>5</v>
      </c>
      <c r="Y24" s="64" t="s">
        <v>93</v>
      </c>
      <c r="Z24" s="43">
        <f>I2</f>
        <v>5</v>
      </c>
      <c r="AB24" s="64" t="s">
        <v>93</v>
      </c>
      <c r="AC24" s="43">
        <f>I2</f>
        <v>5</v>
      </c>
    </row>
    <row r="25" spans="1:30" x14ac:dyDescent="0.25">
      <c r="P25" s="43" t="str">
        <f>P19</f>
        <v>Median</v>
      </c>
      <c r="Q25" s="43">
        <f>Q21+((Q20-Q24)/Q22)*Q23</f>
        <v>55.13636363636364</v>
      </c>
      <c r="S25" s="43" t="str">
        <f>S19</f>
        <v>Modus</v>
      </c>
      <c r="T25" s="43">
        <f>T21+((T22/(T22+T23))*T24)</f>
        <v>56.5</v>
      </c>
      <c r="V25" s="43" t="str">
        <f>V19</f>
        <v>Kuartil 1</v>
      </c>
      <c r="W25" s="43">
        <f>W21+((W20-W24)/W22)*W23</f>
        <v>42.214285714285715</v>
      </c>
      <c r="Y25" s="43" t="str">
        <f>Y19</f>
        <v>Desil 1</v>
      </c>
      <c r="Z25" s="43">
        <f>Z21+(((Z20-Z24)/Z22)*Z23)</f>
        <v>31.5</v>
      </c>
      <c r="AB25" s="43" t="str">
        <f>AB19</f>
        <v>Prentil 1</v>
      </c>
      <c r="AC25" s="43">
        <f>AC21+((AC20-AC24)/AC22)*AC23</f>
        <v>25.071428571428569</v>
      </c>
    </row>
    <row r="31" spans="1:30" x14ac:dyDescent="0.25">
      <c r="A31" s="58" t="s">
        <v>67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3" spans="1:30" x14ac:dyDescent="0.25">
      <c r="P33" s="43" t="s">
        <v>57</v>
      </c>
      <c r="S33" s="43">
        <f>P9/D9</f>
        <v>54.5</v>
      </c>
    </row>
    <row r="34" spans="1:30" x14ac:dyDescent="0.25">
      <c r="P34" s="43" t="s">
        <v>56</v>
      </c>
      <c r="S34" s="43">
        <f>T9/D9</f>
        <v>13.52</v>
      </c>
    </row>
    <row r="35" spans="1:30" x14ac:dyDescent="0.25">
      <c r="P35" s="43" t="s">
        <v>58</v>
      </c>
      <c r="S35" s="43">
        <f>(1/(D9-1))*V9</f>
        <v>265.30612244897958</v>
      </c>
    </row>
    <row r="36" spans="1:30" x14ac:dyDescent="0.25">
      <c r="P36" s="43" t="s">
        <v>59</v>
      </c>
      <c r="S36" s="43">
        <f>SQRT(S35)</f>
        <v>16.288220358559112</v>
      </c>
    </row>
    <row r="41" spans="1:30" x14ac:dyDescent="0.25">
      <c r="A41" s="58" t="s">
        <v>60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1:30" x14ac:dyDescent="0.25">
      <c r="P42" s="43" t="s">
        <v>65</v>
      </c>
      <c r="U42" s="43">
        <f>(1/(($D$9*$S$36)^3))*X9</f>
        <v>5.3461631264808301E-4</v>
      </c>
      <c r="V42" s="43" t="str">
        <f>IF(U42&lt;0,"Distribusi data miring ke kiri",IF(U42&gt;0,"Distribusi data miring ke kanan","Distribusi data simetris"))</f>
        <v>Distribusi data miring ke kanan</v>
      </c>
    </row>
    <row r="43" spans="1:30" x14ac:dyDescent="0.25">
      <c r="P43" s="43" t="s">
        <v>66</v>
      </c>
      <c r="U43" s="43">
        <f>(1/(($D$9*$S$36)^4))*Z9</f>
        <v>1.580829765680474E-5</v>
      </c>
      <c r="V43" s="43" t="str">
        <f>IF(U43&lt;3,"Distribusi keruncingan data disebut platikurtis",IF(U43&gt;3,"Distribusi kemiringan data disebut leptokurtis","Distribusi keruncingan data disebut mesokurtis"))</f>
        <v>Distribusi keruncingan data disebut platikurtis</v>
      </c>
    </row>
  </sheetData>
  <mergeCells count="10">
    <mergeCell ref="A1:C1"/>
    <mergeCell ref="P19:Q19"/>
    <mergeCell ref="A41:AD41"/>
    <mergeCell ref="A31:AD31"/>
    <mergeCell ref="A15:AD15"/>
    <mergeCell ref="A9:C9"/>
    <mergeCell ref="S19:T19"/>
    <mergeCell ref="V19:W19"/>
    <mergeCell ref="Y19:Z19"/>
    <mergeCell ref="AB19:AC19"/>
  </mergeCells>
  <printOptions horizontalCentered="1"/>
  <pageMargins left="0.25" right="0.25" top="0.75" bottom="0.75" header="0.3" footer="0.3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Cetak</vt:lpstr>
      <vt:lpstr>Sheet3</vt:lpstr>
      <vt:lpstr>Cetak!Print_Area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2020-11-17T16:33:40Z</dcterms:modified>
</cp:coreProperties>
</file>