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3\Rabu\Statistik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AD4" i="1" l="1"/>
  <c r="AD5" i="1"/>
  <c r="AD6" i="1"/>
  <c r="AD7" i="1"/>
  <c r="AD8" i="1"/>
  <c r="AD9" i="1"/>
  <c r="U27" i="1" l="1"/>
  <c r="AD22" i="1"/>
  <c r="AD21" i="1"/>
  <c r="AD20" i="1"/>
  <c r="AD19" i="1"/>
  <c r="AA23" i="1"/>
  <c r="AA21" i="1"/>
  <c r="AA20" i="1"/>
  <c r="AA19" i="1"/>
  <c r="X22" i="1"/>
  <c r="X21" i="1"/>
  <c r="X20" i="1"/>
  <c r="X19" i="1"/>
  <c r="AD18" i="1"/>
  <c r="AA18" i="1"/>
  <c r="X18" i="1"/>
  <c r="AC23" i="1"/>
  <c r="Z23" i="1"/>
  <c r="W23" i="1"/>
  <c r="AD23" i="1"/>
  <c r="X23" i="1"/>
  <c r="U22" i="1"/>
  <c r="U21" i="1"/>
  <c r="U20" i="1"/>
  <c r="U19" i="1"/>
  <c r="U18" i="1"/>
  <c r="T23" i="1"/>
  <c r="U23" i="1"/>
  <c r="R23" i="1"/>
  <c r="Q23" i="1"/>
  <c r="R21" i="1"/>
  <c r="R22" i="1"/>
  <c r="R20" i="1"/>
  <c r="R19" i="1"/>
  <c r="R18" i="1"/>
  <c r="AF6" i="1"/>
  <c r="AL6" i="1" s="1"/>
  <c r="AM6" i="1" s="1"/>
  <c r="AF8" i="1"/>
  <c r="AL8" i="1" s="1"/>
  <c r="AM8" i="1" s="1"/>
  <c r="AF9" i="1"/>
  <c r="AL9" i="1" s="1"/>
  <c r="AM9" i="1" s="1"/>
  <c r="AE5" i="1"/>
  <c r="AF5" i="1" s="1"/>
  <c r="AE6" i="1"/>
  <c r="AE7" i="1"/>
  <c r="AF7" i="1" s="1"/>
  <c r="AE8" i="1"/>
  <c r="AE9" i="1"/>
  <c r="AE4" i="1"/>
  <c r="AC10" i="1"/>
  <c r="AC5" i="1"/>
  <c r="AC6" i="1"/>
  <c r="AC7" i="1"/>
  <c r="AC8" i="1"/>
  <c r="AC9" i="1"/>
  <c r="AB5" i="1"/>
  <c r="AB6" i="1"/>
  <c r="AB7" i="1"/>
  <c r="AB8" i="1"/>
  <c r="AB9" i="1"/>
  <c r="AA5" i="1"/>
  <c r="AA6" i="1"/>
  <c r="AA7" i="1"/>
  <c r="AA8" i="1"/>
  <c r="AA9" i="1"/>
  <c r="AA4" i="1"/>
  <c r="Z5" i="1"/>
  <c r="Z6" i="1"/>
  <c r="Z7" i="1"/>
  <c r="Z8" i="1"/>
  <c r="Z9" i="1"/>
  <c r="Z4" i="1"/>
  <c r="Y5" i="1"/>
  <c r="Y6" i="1"/>
  <c r="Y7" i="1"/>
  <c r="Y8" i="1"/>
  <c r="Y9" i="1"/>
  <c r="Y4" i="1"/>
  <c r="X5" i="1"/>
  <c r="X6" i="1"/>
  <c r="X7" i="1"/>
  <c r="X8" i="1"/>
  <c r="X9" i="1"/>
  <c r="X4" i="1"/>
  <c r="W5" i="1"/>
  <c r="W6" i="1"/>
  <c r="W7" i="1"/>
  <c r="W8" i="1"/>
  <c r="W9" i="1"/>
  <c r="W4" i="1"/>
  <c r="V5" i="1"/>
  <c r="V6" i="1"/>
  <c r="V7" i="1"/>
  <c r="V8" i="1"/>
  <c r="V9" i="1"/>
  <c r="V4" i="1"/>
  <c r="U5" i="1"/>
  <c r="U6" i="1"/>
  <c r="U7" i="1"/>
  <c r="U8" i="1"/>
  <c r="U9" i="1"/>
  <c r="T5" i="1"/>
  <c r="T6" i="1"/>
  <c r="T7" i="1"/>
  <c r="T8" i="1"/>
  <c r="T9" i="1"/>
  <c r="S5" i="1"/>
  <c r="S6" i="1"/>
  <c r="S7" i="1"/>
  <c r="S8" i="1"/>
  <c r="S9" i="1"/>
  <c r="R5" i="1"/>
  <c r="R6" i="1"/>
  <c r="R7" i="1"/>
  <c r="R8" i="1"/>
  <c r="R9" i="1"/>
  <c r="Q10" i="1"/>
  <c r="Q4" i="1" a="1"/>
  <c r="Q4" i="1"/>
  <c r="Q5" i="1"/>
  <c r="Q6" i="1"/>
  <c r="Q7" i="1"/>
  <c r="Q8" i="1"/>
  <c r="Q9" i="1"/>
  <c r="N9" i="1"/>
  <c r="P9" i="1"/>
  <c r="N6" i="1"/>
  <c r="P6" i="1" s="1"/>
  <c r="N7" i="1" s="1"/>
  <c r="P7" i="1" s="1"/>
  <c r="N8" i="1" s="1"/>
  <c r="P8" i="1" s="1"/>
  <c r="N5" i="1"/>
  <c r="P5" i="1" s="1"/>
  <c r="T4" i="1"/>
  <c r="R4" i="1"/>
  <c r="P4" i="1"/>
  <c r="AG7" i="1" l="1"/>
  <c r="AL7" i="1"/>
  <c r="AM7" i="1" s="1"/>
  <c r="AJ7" i="1"/>
  <c r="AK7" i="1" s="1"/>
  <c r="AH7" i="1"/>
  <c r="AI7" i="1" s="1"/>
  <c r="AG5" i="1"/>
  <c r="AL5" i="1"/>
  <c r="AM5" i="1" s="1"/>
  <c r="AH5" i="1"/>
  <c r="AI5" i="1" s="1"/>
  <c r="AJ5" i="1"/>
  <c r="AK5" i="1" s="1"/>
  <c r="AG6" i="1"/>
  <c r="AG8" i="1"/>
  <c r="AH8" i="1"/>
  <c r="AI8" i="1" s="1"/>
  <c r="AH6" i="1"/>
  <c r="AI6" i="1" s="1"/>
  <c r="AJ8" i="1"/>
  <c r="AK8" i="1" s="1"/>
  <c r="AJ6" i="1"/>
  <c r="AK6" i="1" s="1"/>
  <c r="AJ9" i="1"/>
  <c r="AK9" i="1" s="1"/>
  <c r="AG9" i="1"/>
  <c r="AH9" i="1"/>
  <c r="AI9" i="1" s="1"/>
  <c r="AB4" i="1"/>
  <c r="S4" i="1"/>
  <c r="U4" i="1"/>
  <c r="AF4" i="1" l="1"/>
  <c r="AJ4" i="1"/>
  <c r="AK4" i="1" s="1"/>
  <c r="AK10" i="1" s="1"/>
  <c r="AG4" i="1"/>
  <c r="AG10" i="1" s="1"/>
  <c r="U28" i="1" s="1"/>
  <c r="AC4" i="1"/>
  <c r="AL4" i="1" l="1"/>
  <c r="AM4" i="1" s="1"/>
  <c r="AM10" i="1" s="1"/>
  <c r="AH4" i="1"/>
  <c r="AI4" i="1" s="1"/>
  <c r="AI10" i="1" s="1"/>
  <c r="U29" i="1" s="1"/>
  <c r="U30" i="1" s="1"/>
  <c r="L10" i="1"/>
  <c r="L11" i="1"/>
  <c r="L12" i="1"/>
  <c r="L13" i="1"/>
  <c r="L14" i="1"/>
  <c r="L15" i="1"/>
  <c r="L16" i="1"/>
  <c r="L17" i="1"/>
  <c r="L18" i="1"/>
  <c r="L19" i="1"/>
  <c r="L9" i="1"/>
  <c r="B8" i="1"/>
  <c r="B7" i="1"/>
  <c r="V33" i="1" l="1"/>
  <c r="W33" i="1" s="1"/>
  <c r="V34" i="1"/>
  <c r="W34" i="1" s="1"/>
  <c r="L20" i="1"/>
</calcChain>
</file>

<file path=xl/comments1.xml><?xml version="1.0" encoding="utf-8"?>
<comments xmlns="http://schemas.openxmlformats.org/spreadsheetml/2006/main">
  <authors>
    <author>Author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W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Z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C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Z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C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Z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sharedStrings.xml><?xml version="1.0" encoding="utf-8"?>
<sst xmlns="http://schemas.openxmlformats.org/spreadsheetml/2006/main" count="72" uniqueCount="60">
  <si>
    <t>Max</t>
  </si>
  <si>
    <t>Min</t>
  </si>
  <si>
    <t>Data</t>
  </si>
  <si>
    <t>F</t>
  </si>
  <si>
    <t>-</t>
  </si>
  <si>
    <t>Kelas</t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</si>
  <si>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</si>
  <si>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</si>
  <si>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</si>
  <si>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</si>
  <si>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</si>
  <si>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</si>
  <si>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</si>
  <si>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</si>
  <si>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</si>
  <si>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</si>
  <si>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</si>
  <si>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</si>
  <si>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F</t>
    </r>
    <r>
      <rPr>
        <vertAlign val="subscript"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</si>
  <si>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sz val="12"/>
        <color theme="1"/>
        <rFont val="Calibri"/>
        <family val="2"/>
      </rPr>
      <t>̅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</si>
  <si>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</t>
    </r>
  </si>
  <si>
    <r>
      <t>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̅̅|</t>
    </r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</si>
  <si>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.|x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</si>
  <si>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</si>
  <si>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</si>
  <si>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</si>
  <si>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</si>
  <si>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</si>
  <si>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</si>
  <si>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t>Jumlah</t>
  </si>
  <si>
    <t>Median</t>
  </si>
  <si>
    <t>N/2</t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</si>
  <si>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</si>
  <si>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F</t>
    </r>
    <r>
      <rPr>
        <vertAlign val="subscript"/>
        <sz val="12"/>
        <color theme="1"/>
        <rFont val="Calibri"/>
        <family val="2"/>
        <scheme val="minor"/>
      </rPr>
      <t>m</t>
    </r>
  </si>
  <si>
    <t>C</t>
  </si>
  <si>
    <r>
      <rPr>
        <sz val="12"/>
        <color theme="1"/>
        <rFont val="Arial Narrow"/>
        <family val="2"/>
      </rPr>
      <t>Σ</t>
    </r>
    <r>
      <rPr>
        <sz val="10.199999999999999"/>
        <color theme="1"/>
        <rFont val="Calibri"/>
        <family val="2"/>
      </rPr>
      <t>f</t>
    </r>
  </si>
  <si>
    <t>Modus</t>
  </si>
  <si>
    <t>Mod</t>
  </si>
  <si>
    <r>
      <t>L</t>
    </r>
    <r>
      <rPr>
        <vertAlign val="subscript"/>
        <sz val="12"/>
        <color theme="1"/>
        <rFont val="Calibri"/>
        <family val="2"/>
        <scheme val="minor"/>
      </rPr>
      <t>mo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</si>
  <si>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</si>
  <si>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</si>
  <si>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t>Kuartil 1</t>
  </si>
  <si>
    <t>Desil 1</t>
  </si>
  <si>
    <t>Prentil 1</t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</si>
  <si>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</si>
  <si>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</si>
  <si>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p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</si>
  <si>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q</t>
    </r>
  </si>
  <si>
    <r>
      <t>L</t>
    </r>
    <r>
      <rPr>
        <vertAlign val="subscript"/>
        <sz val="12"/>
        <color theme="1"/>
        <rFont val="Calibri"/>
        <family val="2"/>
        <scheme val="minor"/>
      </rPr>
      <t>d</t>
    </r>
  </si>
  <si>
    <r>
      <t>L</t>
    </r>
    <r>
      <rPr>
        <vertAlign val="subscript"/>
        <sz val="12"/>
        <color theme="1"/>
        <rFont val="Calibri"/>
        <family val="2"/>
        <scheme val="minor"/>
      </rPr>
      <t>p</t>
    </r>
  </si>
  <si>
    <r>
      <t>F</t>
    </r>
    <r>
      <rPr>
        <vertAlign val="subscript"/>
        <sz val="12"/>
        <color theme="1"/>
        <rFont val="Calibri"/>
        <family val="2"/>
        <scheme val="minor"/>
      </rPr>
      <t>q</t>
    </r>
  </si>
  <si>
    <r>
      <t>F</t>
    </r>
    <r>
      <rPr>
        <vertAlign val="subscript"/>
        <sz val="12"/>
        <color theme="1"/>
        <rFont val="Calibri"/>
        <family val="2"/>
        <scheme val="minor"/>
      </rPr>
      <t>d</t>
    </r>
  </si>
  <si>
    <r>
      <t>F</t>
    </r>
    <r>
      <rPr>
        <vertAlign val="subscript"/>
        <sz val="12"/>
        <color theme="1"/>
        <rFont val="Calibri"/>
        <family val="2"/>
        <scheme val="minor"/>
      </rPr>
      <t>p</t>
    </r>
  </si>
  <si>
    <t>Rata rata hitung</t>
  </si>
  <si>
    <t>Simpangan rata-rata</t>
  </si>
  <si>
    <t>Variansi</t>
  </si>
  <si>
    <t>Simpangan baku</t>
  </si>
  <si>
    <t>kemiringan data kelompok</t>
  </si>
  <si>
    <t>keruncingan data kelompok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</si>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</sst>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 Unicode MS"/>
      <family val="2"/>
    </font>
    <font>
      <vertAlign val="superscript"/>
      <sz val="12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2"/>
      <color theme="1"/>
      <name val="Arial Narrow"/>
      <family val="2"/>
    </font>
    <font>
      <sz val="10.199999999999999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/>
    <xf numFmtId="9" fontId="2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4"/>
  <sheetViews>
    <sheetView tabSelected="1" topLeftCell="G1" zoomScaleNormal="100" workbookViewId="0">
      <selection activeCell="V24" sqref="V24"/>
    </sheetView>
  </sheetViews>
  <sheetFormatPr defaultRowHeight="15" x14ac:dyDescent="0.25"/>
  <cols>
    <col min="1" max="10" width="5.5703125" customWidth="1"/>
    <col min="12" max="12" width="6.28515625" customWidth="1"/>
    <col min="13" max="13" width="9.140625" customWidth="1"/>
    <col min="14" max="14" width="5.7109375" customWidth="1"/>
    <col min="15" max="15" width="4" customWidth="1"/>
    <col min="16" max="16" width="6.42578125" customWidth="1"/>
    <col min="22" max="22" width="10" customWidth="1"/>
    <col min="39" max="39" width="12.140625" customWidth="1"/>
  </cols>
  <sheetData>
    <row r="1" spans="1:41" x14ac:dyDescent="0.25">
      <c r="A1" s="2">
        <v>60</v>
      </c>
      <c r="B1" s="2">
        <v>50</v>
      </c>
      <c r="C1" s="2">
        <v>60</v>
      </c>
      <c r="D1" s="2">
        <v>75</v>
      </c>
      <c r="E1" s="2">
        <v>60</v>
      </c>
      <c r="F1" s="2">
        <v>55</v>
      </c>
      <c r="G1" s="2">
        <v>80</v>
      </c>
      <c r="H1" s="2">
        <v>60</v>
      </c>
      <c r="I1" s="2">
        <v>50</v>
      </c>
      <c r="J1" s="2">
        <v>90</v>
      </c>
    </row>
    <row r="2" spans="1:41" x14ac:dyDescent="0.25">
      <c r="A2" s="2">
        <v>50</v>
      </c>
      <c r="B2" s="2">
        <v>65</v>
      </c>
      <c r="C2" s="2">
        <v>70</v>
      </c>
      <c r="D2" s="2">
        <v>80</v>
      </c>
      <c r="E2" s="2">
        <v>70</v>
      </c>
      <c r="F2" s="2">
        <v>40</v>
      </c>
      <c r="G2" s="2">
        <v>50</v>
      </c>
      <c r="H2" s="2">
        <v>60</v>
      </c>
      <c r="I2" s="2">
        <v>45</v>
      </c>
      <c r="J2" s="2">
        <v>45</v>
      </c>
    </row>
    <row r="3" spans="1:41" ht="19.5" x14ac:dyDescent="0.35">
      <c r="A3" s="2">
        <v>40</v>
      </c>
      <c r="B3" s="2">
        <v>45</v>
      </c>
      <c r="C3" s="2">
        <v>60</v>
      </c>
      <c r="D3" s="2">
        <v>70</v>
      </c>
      <c r="E3" s="2">
        <v>70</v>
      </c>
      <c r="F3" s="2">
        <v>80</v>
      </c>
      <c r="G3" s="2">
        <v>90</v>
      </c>
      <c r="H3" s="2">
        <v>80</v>
      </c>
      <c r="I3" s="2">
        <v>75</v>
      </c>
      <c r="J3" s="2">
        <v>60</v>
      </c>
      <c r="N3" s="24" t="s">
        <v>5</v>
      </c>
      <c r="O3" s="25"/>
      <c r="P3" s="26"/>
      <c r="Q3" s="3" t="s">
        <v>6</v>
      </c>
      <c r="R3" s="4" t="s">
        <v>7</v>
      </c>
      <c r="S3" s="4" t="s">
        <v>8</v>
      </c>
      <c r="T3" s="4" t="s">
        <v>9</v>
      </c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5" t="s">
        <v>17</v>
      </c>
      <c r="AC3" s="3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7" t="s">
        <v>25</v>
      </c>
      <c r="AK3" s="7" t="s">
        <v>26</v>
      </c>
      <c r="AL3" s="7" t="s">
        <v>27</v>
      </c>
      <c r="AM3" s="7" t="s">
        <v>28</v>
      </c>
    </row>
    <row r="4" spans="1:41" ht="15.75" x14ac:dyDescent="0.25">
      <c r="A4" s="2">
        <v>50</v>
      </c>
      <c r="B4" s="2">
        <v>45</v>
      </c>
      <c r="C4" s="2">
        <v>40</v>
      </c>
      <c r="D4" s="2">
        <v>50</v>
      </c>
      <c r="E4" s="2">
        <v>60</v>
      </c>
      <c r="F4" s="2">
        <v>80</v>
      </c>
      <c r="G4" s="2">
        <v>60</v>
      </c>
      <c r="H4" s="2">
        <v>60</v>
      </c>
      <c r="I4" s="2">
        <v>70</v>
      </c>
      <c r="J4" s="2">
        <v>45</v>
      </c>
      <c r="N4" s="10">
        <v>40</v>
      </c>
      <c r="O4" s="4" t="s">
        <v>4</v>
      </c>
      <c r="P4" s="14">
        <f t="shared" ref="P4:P5" si="0">N4+9</f>
        <v>49</v>
      </c>
      <c r="Q4" s="9">
        <f t="array" ref="Q4:Q9">FREQUENCY(A1:J5,P4:P9)</f>
        <v>8</v>
      </c>
      <c r="R4" s="10">
        <f>N4</f>
        <v>40</v>
      </c>
      <c r="S4" s="10">
        <f>P4</f>
        <v>49</v>
      </c>
      <c r="T4" s="10">
        <f>N4-0.5</f>
        <v>39.5</v>
      </c>
      <c r="U4" s="10">
        <f>P4+0.5</f>
        <v>49.5</v>
      </c>
      <c r="V4" s="10">
        <f>SUMIF($N$4:$N$9,"&lt;="&amp;N4,$Q$4:$Q$9)</f>
        <v>8</v>
      </c>
      <c r="W4" s="11">
        <f>Q4/$Q$10*100%</f>
        <v>0.16</v>
      </c>
      <c r="X4" s="10">
        <f>SUMIF($N$4:$N$9,"&lt;"&amp;N4,$Q$4:$Q$9)</f>
        <v>0</v>
      </c>
      <c r="Y4" s="10">
        <f>SUMIF($N$4:$N$9,"&gt;="&amp;N4,$Q$4:$Q$9)</f>
        <v>50</v>
      </c>
      <c r="Z4" s="11">
        <f>SUMIF($N$4:$N$9,"&lt;"&amp;N4,$W$4:$W$9)</f>
        <v>0</v>
      </c>
      <c r="AA4" s="11">
        <f>SUMIF($N$4:$N$9,"&gt;="&amp;N4,$W$4:$W$9)</f>
        <v>1</v>
      </c>
      <c r="AB4" s="10">
        <f>(N4+P4)/2</f>
        <v>44.5</v>
      </c>
      <c r="AC4" s="10">
        <f>Q4*AB4</f>
        <v>356</v>
      </c>
      <c r="AD4" s="10">
        <f t="shared" ref="AD4:AD8" si="1">$AC$10/$Q$10</f>
        <v>66.3</v>
      </c>
      <c r="AE4" s="10">
        <f>AB4-AD4</f>
        <v>-21.799999999999997</v>
      </c>
      <c r="AF4" s="8">
        <f>ABS(AE4)</f>
        <v>21.799999999999997</v>
      </c>
      <c r="AG4" s="10">
        <f t="shared" ref="AG4:AG9" si="2">Q4*AF4</f>
        <v>174.39999999999998</v>
      </c>
      <c r="AH4" s="10">
        <f>AF4^2</f>
        <v>475.2399999999999</v>
      </c>
      <c r="AI4" s="10">
        <f t="shared" ref="AI4:AI9" si="3">Q4*AH4</f>
        <v>3801.9199999999992</v>
      </c>
      <c r="AJ4" s="10">
        <f>AF4^3</f>
        <v>10360.231999999996</v>
      </c>
      <c r="AK4" s="10">
        <f>Q4*AJ4</f>
        <v>82881.855999999971</v>
      </c>
      <c r="AL4" s="10">
        <f>AF4^4</f>
        <v>225853.05759999991</v>
      </c>
      <c r="AM4" s="10">
        <f>Q4*AL4</f>
        <v>1806824.4607999993</v>
      </c>
    </row>
    <row r="5" spans="1:41" ht="15.75" x14ac:dyDescent="0.25">
      <c r="A5" s="2">
        <v>75</v>
      </c>
      <c r="B5" s="2">
        <v>70</v>
      </c>
      <c r="C5" s="2">
        <v>80</v>
      </c>
      <c r="D5" s="2">
        <v>70</v>
      </c>
      <c r="E5" s="2">
        <v>60</v>
      </c>
      <c r="F5" s="2">
        <v>50</v>
      </c>
      <c r="G5" s="2">
        <v>60</v>
      </c>
      <c r="H5" s="2">
        <v>70</v>
      </c>
      <c r="I5" s="2">
        <v>85</v>
      </c>
      <c r="J5" s="2">
        <v>85</v>
      </c>
      <c r="N5" s="12">
        <f>P4+1</f>
        <v>50</v>
      </c>
      <c r="O5" s="13" t="s">
        <v>4</v>
      </c>
      <c r="P5" s="14">
        <f t="shared" si="0"/>
        <v>59</v>
      </c>
      <c r="Q5" s="9">
        <v>8</v>
      </c>
      <c r="R5" s="10">
        <f t="shared" ref="R5:R9" si="4">N5</f>
        <v>50</v>
      </c>
      <c r="S5" s="10">
        <f t="shared" ref="S5:S9" si="5">P5</f>
        <v>59</v>
      </c>
      <c r="T5" s="10">
        <f t="shared" ref="T5:T9" si="6">N5-0.5</f>
        <v>49.5</v>
      </c>
      <c r="U5" s="10">
        <f t="shared" ref="U5:U9" si="7">P5+0.5</f>
        <v>59.5</v>
      </c>
      <c r="V5" s="10">
        <f t="shared" ref="V5:V9" si="8">SUMIF($N$4:$N$9,"&lt;="&amp;N5,$Q$4:$Q$9)</f>
        <v>16</v>
      </c>
      <c r="W5" s="11">
        <f t="shared" ref="W5:W9" si="9">Q5/$Q$10*100%</f>
        <v>0.16</v>
      </c>
      <c r="X5" s="10">
        <f t="shared" ref="X5:X9" si="10">SUMIF($N$4:$N$9,"&lt;"&amp;N5,$Q$4:$Q$9)</f>
        <v>8</v>
      </c>
      <c r="Y5" s="10">
        <f t="shared" ref="Y5:Y9" si="11">SUMIF($N$4:$N$9,"&gt;="&amp;N5,$Q$4:$Q$9)</f>
        <v>42</v>
      </c>
      <c r="Z5" s="11">
        <f t="shared" ref="Z5:Z9" si="12">SUMIF($N$4:$N$9,"&lt;"&amp;N5,$W$4:$W$9)</f>
        <v>0.16</v>
      </c>
      <c r="AA5" s="11">
        <f t="shared" ref="AA5:AA9" si="13">SUMIF($N$4:$N$9,"&gt;="&amp;N5,$W$4:$W$9)</f>
        <v>0.84000000000000008</v>
      </c>
      <c r="AB5" s="10">
        <f t="shared" ref="AB5:AB9" si="14">(N5+P5)/2</f>
        <v>54.5</v>
      </c>
      <c r="AC5" s="10">
        <f t="shared" ref="AC5:AC9" si="15">Q5*AB5</f>
        <v>436</v>
      </c>
      <c r="AD5" s="10">
        <f t="shared" si="1"/>
        <v>66.3</v>
      </c>
      <c r="AE5" s="10">
        <f t="shared" ref="AE5:AE9" si="16">AB5-AD5</f>
        <v>-11.799999999999997</v>
      </c>
      <c r="AF5" s="8">
        <f t="shared" ref="AF5:AF9" si="17">ABS(AE5)</f>
        <v>11.799999999999997</v>
      </c>
      <c r="AG5" s="10">
        <f t="shared" si="2"/>
        <v>94.399999999999977</v>
      </c>
      <c r="AH5" s="10">
        <f t="shared" ref="AH5:AH9" si="18">AF5^2</f>
        <v>139.23999999999992</v>
      </c>
      <c r="AI5" s="10">
        <f t="shared" si="3"/>
        <v>1113.9199999999994</v>
      </c>
      <c r="AJ5" s="10">
        <f t="shared" ref="AJ5:AJ9" si="19">AF5^3</f>
        <v>1643.0319999999988</v>
      </c>
      <c r="AK5" s="10">
        <f t="shared" ref="AK5:AK9" si="20">Q5*AJ5</f>
        <v>13144.25599999999</v>
      </c>
      <c r="AL5" s="10">
        <f t="shared" ref="AL5:AL9" si="21">AF5^4</f>
        <v>19387.777599999979</v>
      </c>
      <c r="AM5" s="10">
        <f t="shared" ref="AM5:AM9" si="22">Q5*AL5</f>
        <v>155102.22079999984</v>
      </c>
    </row>
    <row r="6" spans="1:41" ht="15.75" x14ac:dyDescent="0.25">
      <c r="N6" s="12">
        <f t="shared" ref="N6:N8" si="23">P5+1</f>
        <v>60</v>
      </c>
      <c r="O6" s="13" t="s">
        <v>4</v>
      </c>
      <c r="P6" s="14">
        <f t="shared" ref="P6:P9" si="24">N6+9</f>
        <v>69</v>
      </c>
      <c r="Q6" s="9">
        <v>13</v>
      </c>
      <c r="R6" s="10">
        <f t="shared" si="4"/>
        <v>60</v>
      </c>
      <c r="S6" s="10">
        <f t="shared" si="5"/>
        <v>69</v>
      </c>
      <c r="T6" s="10">
        <f t="shared" si="6"/>
        <v>59.5</v>
      </c>
      <c r="U6" s="10">
        <f t="shared" si="7"/>
        <v>69.5</v>
      </c>
      <c r="V6" s="10">
        <f t="shared" si="8"/>
        <v>29</v>
      </c>
      <c r="W6" s="11">
        <f t="shared" si="9"/>
        <v>0.26</v>
      </c>
      <c r="X6" s="10">
        <f t="shared" si="10"/>
        <v>16</v>
      </c>
      <c r="Y6" s="10">
        <f t="shared" si="11"/>
        <v>34</v>
      </c>
      <c r="Z6" s="11">
        <f t="shared" si="12"/>
        <v>0.32</v>
      </c>
      <c r="AA6" s="11">
        <f t="shared" si="13"/>
        <v>0.68</v>
      </c>
      <c r="AB6" s="10">
        <f t="shared" si="14"/>
        <v>64.5</v>
      </c>
      <c r="AC6" s="10">
        <f t="shared" si="15"/>
        <v>838.5</v>
      </c>
      <c r="AD6" s="10">
        <f t="shared" si="1"/>
        <v>66.3</v>
      </c>
      <c r="AE6" s="10">
        <f t="shared" si="16"/>
        <v>-1.7999999999999972</v>
      </c>
      <c r="AF6" s="8">
        <f t="shared" si="17"/>
        <v>1.7999999999999972</v>
      </c>
      <c r="AG6" s="10">
        <f t="shared" si="2"/>
        <v>23.399999999999963</v>
      </c>
      <c r="AH6" s="10">
        <f t="shared" si="18"/>
        <v>3.2399999999999896</v>
      </c>
      <c r="AI6" s="10">
        <f t="shared" si="3"/>
        <v>42.119999999999862</v>
      </c>
      <c r="AJ6" s="10">
        <f t="shared" si="19"/>
        <v>5.8319999999999723</v>
      </c>
      <c r="AK6" s="10">
        <f t="shared" si="20"/>
        <v>75.815999999999633</v>
      </c>
      <c r="AL6" s="10">
        <f t="shared" si="21"/>
        <v>10.497599999999933</v>
      </c>
      <c r="AM6" s="10">
        <f t="shared" si="22"/>
        <v>136.46879999999913</v>
      </c>
      <c r="AN6" s="18"/>
      <c r="AO6" s="20"/>
    </row>
    <row r="7" spans="1:41" ht="15.75" x14ac:dyDescent="0.25">
      <c r="A7" t="s">
        <v>0</v>
      </c>
      <c r="B7">
        <f>MAX(A1:J5)</f>
        <v>90</v>
      </c>
      <c r="N7" s="12">
        <f t="shared" si="23"/>
        <v>70</v>
      </c>
      <c r="O7" s="13" t="s">
        <v>4</v>
      </c>
      <c r="P7" s="14">
        <f t="shared" si="24"/>
        <v>79</v>
      </c>
      <c r="Q7" s="9">
        <v>11</v>
      </c>
      <c r="R7" s="10">
        <f t="shared" si="4"/>
        <v>70</v>
      </c>
      <c r="S7" s="10">
        <f t="shared" si="5"/>
        <v>79</v>
      </c>
      <c r="T7" s="10">
        <f t="shared" si="6"/>
        <v>69.5</v>
      </c>
      <c r="U7" s="10">
        <f t="shared" si="7"/>
        <v>79.5</v>
      </c>
      <c r="V7" s="10">
        <f t="shared" si="8"/>
        <v>40</v>
      </c>
      <c r="W7" s="11">
        <f t="shared" si="9"/>
        <v>0.22</v>
      </c>
      <c r="X7" s="10">
        <f t="shared" si="10"/>
        <v>29</v>
      </c>
      <c r="Y7" s="10">
        <f t="shared" si="11"/>
        <v>21</v>
      </c>
      <c r="Z7" s="11">
        <f t="shared" si="12"/>
        <v>0.58000000000000007</v>
      </c>
      <c r="AA7" s="11">
        <f t="shared" si="13"/>
        <v>0.42</v>
      </c>
      <c r="AB7" s="10">
        <f t="shared" si="14"/>
        <v>74.5</v>
      </c>
      <c r="AC7" s="10">
        <f t="shared" si="15"/>
        <v>819.5</v>
      </c>
      <c r="AD7" s="10">
        <f t="shared" si="1"/>
        <v>66.3</v>
      </c>
      <c r="AE7" s="10">
        <f t="shared" si="16"/>
        <v>8.2000000000000028</v>
      </c>
      <c r="AF7" s="8">
        <f t="shared" si="17"/>
        <v>8.2000000000000028</v>
      </c>
      <c r="AG7" s="10">
        <f t="shared" si="2"/>
        <v>90.200000000000031</v>
      </c>
      <c r="AH7" s="10">
        <f t="shared" si="18"/>
        <v>67.240000000000052</v>
      </c>
      <c r="AI7" s="10">
        <f t="shared" si="3"/>
        <v>739.64000000000055</v>
      </c>
      <c r="AJ7" s="10">
        <f t="shared" si="19"/>
        <v>551.36800000000062</v>
      </c>
      <c r="AK7" s="10">
        <f t="shared" si="20"/>
        <v>6065.0480000000071</v>
      </c>
      <c r="AL7" s="10">
        <f t="shared" si="21"/>
        <v>4521.2176000000072</v>
      </c>
      <c r="AM7" s="10">
        <f t="shared" si="22"/>
        <v>49733.393600000083</v>
      </c>
    </row>
    <row r="8" spans="1:41" ht="15.75" x14ac:dyDescent="0.25">
      <c r="A8" t="s">
        <v>1</v>
      </c>
      <c r="B8">
        <f>MIN(A1:J5)</f>
        <v>40</v>
      </c>
      <c r="K8" t="s">
        <v>2</v>
      </c>
      <c r="L8" s="1" t="s">
        <v>3</v>
      </c>
      <c r="N8" s="12">
        <f t="shared" si="23"/>
        <v>80</v>
      </c>
      <c r="O8" s="13" t="s">
        <v>4</v>
      </c>
      <c r="P8" s="14">
        <f t="shared" si="24"/>
        <v>89</v>
      </c>
      <c r="Q8" s="9">
        <v>8</v>
      </c>
      <c r="R8" s="10">
        <f t="shared" si="4"/>
        <v>80</v>
      </c>
      <c r="S8" s="10">
        <f t="shared" si="5"/>
        <v>89</v>
      </c>
      <c r="T8" s="10">
        <f t="shared" si="6"/>
        <v>79.5</v>
      </c>
      <c r="U8" s="10">
        <f t="shared" si="7"/>
        <v>89.5</v>
      </c>
      <c r="V8" s="10">
        <f t="shared" si="8"/>
        <v>48</v>
      </c>
      <c r="W8" s="11">
        <f t="shared" si="9"/>
        <v>0.16</v>
      </c>
      <c r="X8" s="10">
        <f t="shared" si="10"/>
        <v>40</v>
      </c>
      <c r="Y8" s="10">
        <f t="shared" si="11"/>
        <v>10</v>
      </c>
      <c r="Z8" s="11">
        <f t="shared" si="12"/>
        <v>0.8</v>
      </c>
      <c r="AA8" s="11">
        <f t="shared" si="13"/>
        <v>0.2</v>
      </c>
      <c r="AB8" s="10">
        <f t="shared" si="14"/>
        <v>84.5</v>
      </c>
      <c r="AC8" s="10">
        <f t="shared" si="15"/>
        <v>676</v>
      </c>
      <c r="AD8" s="10">
        <f t="shared" si="1"/>
        <v>66.3</v>
      </c>
      <c r="AE8" s="10">
        <f t="shared" si="16"/>
        <v>18.200000000000003</v>
      </c>
      <c r="AF8" s="8">
        <f t="shared" si="17"/>
        <v>18.200000000000003</v>
      </c>
      <c r="AG8" s="10">
        <f t="shared" si="2"/>
        <v>145.60000000000002</v>
      </c>
      <c r="AH8" s="10">
        <f t="shared" si="18"/>
        <v>331.24000000000012</v>
      </c>
      <c r="AI8" s="10">
        <f t="shared" si="3"/>
        <v>2649.920000000001</v>
      </c>
      <c r="AJ8" s="10">
        <f t="shared" si="19"/>
        <v>6028.5680000000029</v>
      </c>
      <c r="AK8" s="10">
        <f t="shared" si="20"/>
        <v>48228.544000000024</v>
      </c>
      <c r="AL8" s="10">
        <f t="shared" si="21"/>
        <v>109719.93760000008</v>
      </c>
      <c r="AM8" s="10">
        <f t="shared" si="22"/>
        <v>877759.50080000062</v>
      </c>
    </row>
    <row r="9" spans="1:41" ht="15.75" x14ac:dyDescent="0.25">
      <c r="K9" s="1">
        <v>40</v>
      </c>
      <c r="L9">
        <f>COUNTIF($A$1:$J$5,"="&amp;K9)</f>
        <v>3</v>
      </c>
      <c r="N9" s="12">
        <f>P8+1</f>
        <v>90</v>
      </c>
      <c r="O9" s="13" t="s">
        <v>4</v>
      </c>
      <c r="P9" s="14">
        <f t="shared" si="24"/>
        <v>99</v>
      </c>
      <c r="Q9" s="9">
        <v>2</v>
      </c>
      <c r="R9" s="10">
        <f t="shared" si="4"/>
        <v>90</v>
      </c>
      <c r="S9" s="10">
        <f t="shared" si="5"/>
        <v>99</v>
      </c>
      <c r="T9" s="10">
        <f t="shared" si="6"/>
        <v>89.5</v>
      </c>
      <c r="U9" s="10">
        <f t="shared" si="7"/>
        <v>99.5</v>
      </c>
      <c r="V9" s="10">
        <f t="shared" si="8"/>
        <v>50</v>
      </c>
      <c r="W9" s="11">
        <f t="shared" si="9"/>
        <v>0.04</v>
      </c>
      <c r="X9" s="10">
        <f t="shared" si="10"/>
        <v>48</v>
      </c>
      <c r="Y9" s="10">
        <f t="shared" si="11"/>
        <v>2</v>
      </c>
      <c r="Z9" s="11">
        <f t="shared" si="12"/>
        <v>0.96000000000000008</v>
      </c>
      <c r="AA9" s="11">
        <f t="shared" si="13"/>
        <v>0.04</v>
      </c>
      <c r="AB9" s="10">
        <f t="shared" si="14"/>
        <v>94.5</v>
      </c>
      <c r="AC9" s="10">
        <f t="shared" si="15"/>
        <v>189</v>
      </c>
      <c r="AD9" s="10">
        <f>$AC$10/$Q$10</f>
        <v>66.3</v>
      </c>
      <c r="AE9" s="10">
        <f t="shared" si="16"/>
        <v>28.200000000000003</v>
      </c>
      <c r="AF9" s="8">
        <f t="shared" si="17"/>
        <v>28.200000000000003</v>
      </c>
      <c r="AG9" s="10">
        <f t="shared" si="2"/>
        <v>56.400000000000006</v>
      </c>
      <c r="AH9" s="10">
        <f t="shared" si="18"/>
        <v>795.24000000000012</v>
      </c>
      <c r="AI9" s="10">
        <f t="shared" si="3"/>
        <v>1590.4800000000002</v>
      </c>
      <c r="AJ9" s="10">
        <f t="shared" si="19"/>
        <v>22425.768000000007</v>
      </c>
      <c r="AK9" s="10">
        <f t="shared" si="20"/>
        <v>44851.536000000015</v>
      </c>
      <c r="AL9" s="10">
        <f t="shared" si="21"/>
        <v>632406.65760000015</v>
      </c>
      <c r="AM9" s="10">
        <f t="shared" si="22"/>
        <v>1264813.3152000003</v>
      </c>
    </row>
    <row r="10" spans="1:41" ht="15.75" x14ac:dyDescent="0.25">
      <c r="K10" s="1">
        <v>45</v>
      </c>
      <c r="L10">
        <f t="shared" ref="L10:L19" si="25">COUNTIF($A$1:$J$5,"="&amp;K10)</f>
        <v>5</v>
      </c>
      <c r="N10" s="27" t="s">
        <v>29</v>
      </c>
      <c r="O10" s="27"/>
      <c r="P10" s="27"/>
      <c r="Q10">
        <f>SUM(Q4:Q9)</f>
        <v>50</v>
      </c>
      <c r="AC10" s="15">
        <f>SUM(AC4:AC9)</f>
        <v>3315</v>
      </c>
      <c r="AG10" s="15">
        <f>SUM(AG4:AG9)</f>
        <v>584.4</v>
      </c>
      <c r="AI10" s="15">
        <f>SUM(AI4:AI9)</f>
        <v>9938</v>
      </c>
      <c r="AK10" s="15">
        <f>SUM(AK4:AK9)</f>
        <v>195247.05600000004</v>
      </c>
      <c r="AM10" s="15">
        <f>SUM(AM4:AM9)</f>
        <v>4154369.3600000003</v>
      </c>
    </row>
    <row r="11" spans="1:41" x14ac:dyDescent="0.25">
      <c r="K11" s="1">
        <v>50</v>
      </c>
      <c r="L11">
        <f t="shared" si="25"/>
        <v>7</v>
      </c>
    </row>
    <row r="12" spans="1:41" x14ac:dyDescent="0.25">
      <c r="K12" s="1">
        <v>55</v>
      </c>
      <c r="L12">
        <f t="shared" si="25"/>
        <v>1</v>
      </c>
      <c r="P12" t="s">
        <v>59</v>
      </c>
      <c r="Q12">
        <f>AC10/Q10</f>
        <v>66.3</v>
      </c>
    </row>
    <row r="13" spans="1:41" x14ac:dyDescent="0.25">
      <c r="K13" s="1">
        <v>60</v>
      </c>
      <c r="L13">
        <f t="shared" si="25"/>
        <v>12</v>
      </c>
    </row>
    <row r="14" spans="1:41" x14ac:dyDescent="0.25">
      <c r="K14" s="1">
        <v>65</v>
      </c>
      <c r="L14">
        <f t="shared" si="25"/>
        <v>1</v>
      </c>
    </row>
    <row r="15" spans="1:41" x14ac:dyDescent="0.25">
      <c r="K15" s="1">
        <v>70</v>
      </c>
      <c r="L15">
        <f t="shared" si="25"/>
        <v>8</v>
      </c>
    </row>
    <row r="16" spans="1:41" x14ac:dyDescent="0.25">
      <c r="K16" s="1">
        <v>75</v>
      </c>
      <c r="L16">
        <f t="shared" si="25"/>
        <v>3</v>
      </c>
    </row>
    <row r="17" spans="11:30" ht="15.75" x14ac:dyDescent="0.25">
      <c r="K17" s="1">
        <v>80</v>
      </c>
      <c r="L17">
        <f t="shared" si="25"/>
        <v>6</v>
      </c>
      <c r="Q17" s="28" t="s">
        <v>30</v>
      </c>
      <c r="R17" s="28"/>
      <c r="T17" s="29" t="s">
        <v>36</v>
      </c>
      <c r="U17" s="29"/>
      <c r="W17" s="21" t="s">
        <v>41</v>
      </c>
      <c r="X17" s="21"/>
      <c r="Y17" s="16"/>
      <c r="Z17" s="22" t="s">
        <v>42</v>
      </c>
      <c r="AA17" s="22"/>
      <c r="AB17" s="16"/>
      <c r="AC17" s="23" t="s">
        <v>43</v>
      </c>
      <c r="AD17" s="23"/>
    </row>
    <row r="18" spans="11:30" ht="18.75" x14ac:dyDescent="0.35">
      <c r="K18" s="1">
        <v>85</v>
      </c>
      <c r="L18">
        <f t="shared" si="25"/>
        <v>2</v>
      </c>
      <c r="Q18" s="16" t="s">
        <v>31</v>
      </c>
      <c r="R18">
        <f>Q10/2</f>
        <v>25</v>
      </c>
      <c r="T18" s="16" t="s">
        <v>37</v>
      </c>
      <c r="U18" s="16">
        <f>MAX(Q4:Q9)</f>
        <v>13</v>
      </c>
      <c r="W18" s="16" t="s">
        <v>44</v>
      </c>
      <c r="X18" s="16">
        <f>(1*$Q$10)/4</f>
        <v>12.5</v>
      </c>
      <c r="Y18" s="16"/>
      <c r="Z18" s="16" t="s">
        <v>45</v>
      </c>
      <c r="AA18" s="16">
        <f>(1*$Q$10)/10</f>
        <v>5</v>
      </c>
      <c r="AB18" s="16"/>
      <c r="AC18" s="16" t="s">
        <v>46</v>
      </c>
      <c r="AD18" s="16">
        <f>(1*$Q$10)/100</f>
        <v>0.5</v>
      </c>
    </row>
    <row r="19" spans="11:30" ht="18.75" x14ac:dyDescent="0.35">
      <c r="K19" s="1">
        <v>90</v>
      </c>
      <c r="L19">
        <f t="shared" si="25"/>
        <v>2</v>
      </c>
      <c r="Q19" s="16" t="s">
        <v>32</v>
      </c>
      <c r="R19">
        <f>T6</f>
        <v>59.5</v>
      </c>
      <c r="T19" s="16" t="s">
        <v>38</v>
      </c>
      <c r="U19" s="16">
        <f>T6</f>
        <v>59.5</v>
      </c>
      <c r="W19" s="16" t="s">
        <v>47</v>
      </c>
      <c r="X19" s="16">
        <f>T5</f>
        <v>49.5</v>
      </c>
      <c r="Y19" s="16"/>
      <c r="Z19" s="16" t="s">
        <v>48</v>
      </c>
      <c r="AA19" s="16">
        <f>T4</f>
        <v>39.5</v>
      </c>
      <c r="AB19" s="16"/>
      <c r="AC19" s="16" t="s">
        <v>49</v>
      </c>
      <c r="AD19" s="16">
        <f>T4</f>
        <v>39.5</v>
      </c>
    </row>
    <row r="20" spans="11:30" ht="18.75" x14ac:dyDescent="0.35">
      <c r="L20">
        <f>SUM(L9:L19)</f>
        <v>50</v>
      </c>
      <c r="Q20" s="16" t="s">
        <v>33</v>
      </c>
      <c r="R20">
        <f>Q6</f>
        <v>13</v>
      </c>
      <c r="T20" s="19" t="s">
        <v>39</v>
      </c>
      <c r="U20" s="16">
        <f>Q6-Q5</f>
        <v>5</v>
      </c>
      <c r="W20" s="16" t="s">
        <v>50</v>
      </c>
      <c r="X20" s="16">
        <f>Q5</f>
        <v>8</v>
      </c>
      <c r="Y20" s="16"/>
      <c r="Z20" s="16" t="s">
        <v>51</v>
      </c>
      <c r="AA20" s="16">
        <f>Q4</f>
        <v>8</v>
      </c>
      <c r="AB20" s="16"/>
      <c r="AC20" s="16" t="s">
        <v>52</v>
      </c>
      <c r="AD20" s="16">
        <f>Q4</f>
        <v>8</v>
      </c>
    </row>
    <row r="21" spans="11:30" ht="18.75" x14ac:dyDescent="0.35">
      <c r="Q21" s="16" t="s">
        <v>34</v>
      </c>
      <c r="R21">
        <f>(P4-N4)+1</f>
        <v>10</v>
      </c>
      <c r="T21" s="19" t="s">
        <v>40</v>
      </c>
      <c r="U21" s="16">
        <f>Q6-Q7</f>
        <v>2</v>
      </c>
      <c r="W21" s="16" t="s">
        <v>34</v>
      </c>
      <c r="X21" s="16">
        <f>R21</f>
        <v>10</v>
      </c>
      <c r="Y21" s="16"/>
      <c r="Z21" s="16" t="s">
        <v>34</v>
      </c>
      <c r="AA21" s="16">
        <f>R21</f>
        <v>10</v>
      </c>
      <c r="AB21" s="16"/>
      <c r="AC21" s="16" t="s">
        <v>34</v>
      </c>
      <c r="AD21" s="16">
        <f>R21</f>
        <v>10</v>
      </c>
    </row>
    <row r="22" spans="11:30" ht="15.75" x14ac:dyDescent="0.25">
      <c r="Q22" s="17" t="s">
        <v>35</v>
      </c>
      <c r="R22">
        <f>X6</f>
        <v>16</v>
      </c>
      <c r="T22" s="16" t="s">
        <v>34</v>
      </c>
      <c r="U22" s="16">
        <f>R21</f>
        <v>10</v>
      </c>
      <c r="W22" s="17" t="s">
        <v>35</v>
      </c>
      <c r="X22" s="16">
        <f>V4</f>
        <v>8</v>
      </c>
      <c r="Y22" s="16"/>
      <c r="Z22" s="17" t="s">
        <v>35</v>
      </c>
      <c r="AA22" s="16">
        <v>0</v>
      </c>
      <c r="AB22" s="16"/>
      <c r="AC22" s="17" t="s">
        <v>35</v>
      </c>
      <c r="AD22" s="16">
        <f>0</f>
        <v>0</v>
      </c>
    </row>
    <row r="23" spans="11:30" ht="15.75" x14ac:dyDescent="0.25">
      <c r="Q23" t="str">
        <f>Q17</f>
        <v>Median</v>
      </c>
      <c r="R23">
        <f>R19+((R18-R22)/R20)*R21</f>
        <v>66.42307692307692</v>
      </c>
      <c r="T23" s="16" t="str">
        <f>T17</f>
        <v>Modus</v>
      </c>
      <c r="U23" s="16">
        <f>U19+((U20/(U20+U21))*U22)</f>
        <v>66.642857142857139</v>
      </c>
      <c r="W23" s="16" t="str">
        <f>W17</f>
        <v>Kuartil 1</v>
      </c>
      <c r="X23" s="16">
        <f>X19+((X18-X22)/X20)*X21</f>
        <v>55.125</v>
      </c>
      <c r="Y23" s="16"/>
      <c r="Z23" s="16" t="str">
        <f>Z17</f>
        <v>Desil 1</v>
      </c>
      <c r="AA23" s="16">
        <f>AA19+((AA18-AA22)/AA20)*AA21</f>
        <v>45.75</v>
      </c>
      <c r="AB23" s="16"/>
      <c r="AC23" s="16" t="str">
        <f>AC17</f>
        <v>Prentil 1</v>
      </c>
      <c r="AD23" s="16">
        <f>AD19+((AD18-AD22)/AD20)*AD21</f>
        <v>40.125</v>
      </c>
    </row>
    <row r="27" spans="11:30" ht="15.75" x14ac:dyDescent="0.25">
      <c r="Q27" s="16"/>
      <c r="R27" s="16" t="s">
        <v>53</v>
      </c>
      <c r="S27" s="16"/>
      <c r="T27" s="16"/>
      <c r="U27" s="16">
        <f>AC10/Q10</f>
        <v>66.3</v>
      </c>
    </row>
    <row r="28" spans="11:30" ht="15.75" x14ac:dyDescent="0.25">
      <c r="Q28" s="16"/>
      <c r="R28" s="16" t="s">
        <v>54</v>
      </c>
      <c r="S28" s="16"/>
      <c r="T28" s="16"/>
      <c r="U28" s="16">
        <f>AG10/Q10</f>
        <v>11.687999999999999</v>
      </c>
    </row>
    <row r="29" spans="11:30" ht="15.75" x14ac:dyDescent="0.25">
      <c r="Q29" s="16"/>
      <c r="R29" s="16" t="s">
        <v>55</v>
      </c>
      <c r="S29" s="16"/>
      <c r="T29" s="16"/>
      <c r="U29" s="16">
        <f>(1/(Q10-1))*AI10</f>
        <v>202.81632653061223</v>
      </c>
    </row>
    <row r="30" spans="11:30" ht="15.75" x14ac:dyDescent="0.25">
      <c r="Q30" s="16"/>
      <c r="R30" s="16" t="s">
        <v>56</v>
      </c>
      <c r="S30" s="16"/>
      <c r="T30" s="16"/>
      <c r="U30" s="16">
        <f>SQRT(U29)</f>
        <v>14.241359714950404</v>
      </c>
    </row>
    <row r="33" spans="17:27" ht="15.75" x14ac:dyDescent="0.25">
      <c r="Q33" s="16" t="s">
        <v>57</v>
      </c>
      <c r="R33" s="16"/>
      <c r="S33" s="16"/>
      <c r="T33" s="16"/>
      <c r="U33" s="16"/>
      <c r="V33" s="16">
        <f>(1/(($Q$10*$U$30)^3))*AK10</f>
        <v>5.4077936636264087E-4</v>
      </c>
      <c r="W33" s="16" t="str">
        <f>IF(V33&lt;0,"Distribusi data miring ke kiri",IF(V33&gt;0,"Distribusi data miring ke kanan","Distribusi data simetris"))</f>
        <v>Distribusi data miring ke kanan</v>
      </c>
      <c r="X33" s="16"/>
      <c r="Y33" s="16"/>
      <c r="Z33" s="16"/>
      <c r="AA33" s="16"/>
    </row>
    <row r="34" spans="17:27" ht="15.75" x14ac:dyDescent="0.25">
      <c r="Q34" s="16" t="s">
        <v>58</v>
      </c>
      <c r="R34" s="16"/>
      <c r="S34" s="16"/>
      <c r="T34" s="16"/>
      <c r="U34" s="16"/>
      <c r="V34" s="16">
        <f>(1/(($Q$10*$U$30)^4))*AM10</f>
        <v>1.6159177981545553E-5</v>
      </c>
      <c r="W34" s="16" t="str">
        <f>IF(V34&lt;3,"Distribusi keruncingan data disebut platikurtis",IF(V34&gt;3,"Distribusi kemiringan data disebut leptokurtis","Distribusi keruncingan data disebut mesokurtis"))</f>
        <v>Distribusi keruncingan data disebut platikurtis</v>
      </c>
      <c r="X34" s="16"/>
      <c r="Y34" s="16"/>
      <c r="Z34" s="16"/>
      <c r="AA34" s="16"/>
    </row>
  </sheetData>
  <mergeCells count="7">
    <mergeCell ref="W17:X17"/>
    <mergeCell ref="Z17:AA17"/>
    <mergeCell ref="AC17:AD17"/>
    <mergeCell ref="N3:P3"/>
    <mergeCell ref="N10:P10"/>
    <mergeCell ref="Q17:R17"/>
    <mergeCell ref="T17:U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2020-11-18T05:53:46Z</dcterms:created>
  <dcterms:modified xsi:type="dcterms:W3CDTF">2020-11-18T07:54:23Z</dcterms:modified>
</cp:coreProperties>
</file>