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4ce842b39af3de/Dokumen/Kampus/Semester4/Kamis/Sistem Pendukung Keputusan/Minggu 4 - (MOORA)/"/>
    </mc:Choice>
  </mc:AlternateContent>
  <xr:revisionPtr revIDLastSave="0" documentId="8_{6825AB22-C8D4-4990-826E-436F9B6AAF01}" xr6:coauthVersionLast="46" xr6:coauthVersionMax="46" xr10:uidLastSave="{00000000-0000-0000-0000-000000000000}"/>
  <bookViews>
    <workbookView xWindow="-108" yWindow="-108" windowWidth="23256" windowHeight="12576" xr2:uid="{9D35E8A8-700B-4911-A1CE-F52EDCA4579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L29" i="1"/>
  <c r="L28" i="1"/>
  <c r="L27" i="1"/>
  <c r="L26" i="1"/>
  <c r="L25" i="1"/>
  <c r="L24" i="1"/>
  <c r="L23" i="1"/>
  <c r="L22" i="1"/>
  <c r="L21" i="1"/>
  <c r="O20" i="1"/>
  <c r="N20" i="1"/>
  <c r="M20" i="1"/>
  <c r="L20" i="1"/>
  <c r="I33" i="1"/>
  <c r="O30" i="1" s="1"/>
  <c r="Q30" i="1" s="1"/>
  <c r="H33" i="1"/>
  <c r="N30" i="1" s="1"/>
  <c r="G33" i="1"/>
  <c r="M30" i="1" s="1"/>
  <c r="E33" i="1"/>
  <c r="D33" i="1"/>
  <c r="C33" i="1"/>
  <c r="I32" i="1"/>
  <c r="O29" i="1" s="1"/>
  <c r="Q29" i="1" s="1"/>
  <c r="H32" i="1"/>
  <c r="N29" i="1" s="1"/>
  <c r="G32" i="1"/>
  <c r="M29" i="1" s="1"/>
  <c r="E32" i="1"/>
  <c r="D32" i="1"/>
  <c r="C32" i="1"/>
  <c r="I31" i="1"/>
  <c r="O28" i="1" s="1"/>
  <c r="Q28" i="1" s="1"/>
  <c r="H31" i="1"/>
  <c r="N28" i="1" s="1"/>
  <c r="G31" i="1"/>
  <c r="M28" i="1" s="1"/>
  <c r="E31" i="1"/>
  <c r="D31" i="1"/>
  <c r="C31" i="1"/>
  <c r="I30" i="1"/>
  <c r="O27" i="1" s="1"/>
  <c r="Q27" i="1" s="1"/>
  <c r="H30" i="1"/>
  <c r="N27" i="1" s="1"/>
  <c r="G30" i="1"/>
  <c r="M27" i="1" s="1"/>
  <c r="E30" i="1"/>
  <c r="D30" i="1"/>
  <c r="C30" i="1"/>
  <c r="I29" i="1"/>
  <c r="O26" i="1" s="1"/>
  <c r="Q26" i="1" s="1"/>
  <c r="H29" i="1"/>
  <c r="N26" i="1" s="1"/>
  <c r="G29" i="1"/>
  <c r="M26" i="1" s="1"/>
  <c r="E29" i="1"/>
  <c r="D29" i="1"/>
  <c r="C29" i="1"/>
  <c r="I28" i="1"/>
  <c r="O25" i="1" s="1"/>
  <c r="Q25" i="1" s="1"/>
  <c r="H28" i="1"/>
  <c r="N25" i="1" s="1"/>
  <c r="G28" i="1"/>
  <c r="M25" i="1" s="1"/>
  <c r="F28" i="1"/>
  <c r="E28" i="1"/>
  <c r="D28" i="1"/>
  <c r="C28" i="1"/>
  <c r="I27" i="1"/>
  <c r="O24" i="1" s="1"/>
  <c r="Q24" i="1" s="1"/>
  <c r="H27" i="1"/>
  <c r="N24" i="1" s="1"/>
  <c r="G27" i="1"/>
  <c r="M24" i="1" s="1"/>
  <c r="E27" i="1"/>
  <c r="D27" i="1"/>
  <c r="C27" i="1"/>
  <c r="P15" i="1"/>
  <c r="O15" i="1"/>
  <c r="N15" i="1"/>
  <c r="I26" i="1"/>
  <c r="O23" i="1" s="1"/>
  <c r="Q23" i="1" s="1"/>
  <c r="H26" i="1"/>
  <c r="N23" i="1" s="1"/>
  <c r="G26" i="1"/>
  <c r="M23" i="1" s="1"/>
  <c r="E26" i="1"/>
  <c r="D26" i="1"/>
  <c r="C26" i="1"/>
  <c r="P14" i="1"/>
  <c r="O14" i="1"/>
  <c r="N14" i="1"/>
  <c r="I25" i="1"/>
  <c r="O22" i="1" s="1"/>
  <c r="Q22" i="1" s="1"/>
  <c r="H25" i="1"/>
  <c r="N22" i="1" s="1"/>
  <c r="G25" i="1"/>
  <c r="M22" i="1" s="1"/>
  <c r="E25" i="1"/>
  <c r="D25" i="1"/>
  <c r="C25" i="1"/>
  <c r="P13" i="1"/>
  <c r="O13" i="1"/>
  <c r="N13" i="1"/>
  <c r="I24" i="1"/>
  <c r="O21" i="1" s="1"/>
  <c r="Q21" i="1" s="1"/>
  <c r="H24" i="1"/>
  <c r="N21" i="1" s="1"/>
  <c r="G24" i="1"/>
  <c r="M21" i="1" s="1"/>
  <c r="E24" i="1"/>
  <c r="D24" i="1"/>
  <c r="C24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E3" i="1"/>
  <c r="E2" i="1"/>
  <c r="E1" i="1"/>
  <c r="P23" i="1" l="1"/>
  <c r="P24" i="1"/>
  <c r="P25" i="1"/>
  <c r="R25" i="1" s="1"/>
  <c r="P27" i="1"/>
  <c r="R27" i="1" s="1"/>
  <c r="P29" i="1"/>
  <c r="P26" i="1"/>
  <c r="R26" i="1" s="1"/>
  <c r="P28" i="1"/>
  <c r="R28" i="1" s="1"/>
  <c r="P30" i="1"/>
  <c r="R30" i="1" s="1"/>
  <c r="P22" i="1"/>
  <c r="R22" i="1" s="1"/>
  <c r="R23" i="1"/>
  <c r="R24" i="1"/>
  <c r="R29" i="1"/>
  <c r="P21" i="1"/>
  <c r="R21" i="1" s="1"/>
  <c r="S29" i="1" l="1"/>
  <c r="S28" i="1"/>
  <c r="S25" i="1"/>
  <c r="S22" i="1"/>
  <c r="S23" i="1"/>
  <c r="S24" i="1"/>
  <c r="S30" i="1"/>
  <c r="S26" i="1"/>
  <c r="S21" i="1"/>
  <c r="S27" i="1"/>
</calcChain>
</file>

<file path=xl/sharedStrings.xml><?xml version="1.0" encoding="utf-8"?>
<sst xmlns="http://schemas.openxmlformats.org/spreadsheetml/2006/main" count="40" uniqueCount="31">
  <si>
    <t>Nilai Ujian</t>
  </si>
  <si>
    <t>IPK</t>
  </si>
  <si>
    <t>Semester</t>
  </si>
  <si>
    <t>No.</t>
  </si>
  <si>
    <t>Nama</t>
  </si>
  <si>
    <t>NU</t>
  </si>
  <si>
    <t>Smstr</t>
  </si>
  <si>
    <t>Rivan kurnia</t>
  </si>
  <si>
    <t>Adistia Ramadhani</t>
  </si>
  <si>
    <t>Akbar Maulana</t>
  </si>
  <si>
    <t>Alam Nurzaman</t>
  </si>
  <si>
    <t>Dara Atria</t>
  </si>
  <si>
    <t>Deri Kurniawan</t>
  </si>
  <si>
    <t>Farhan Aziz</t>
  </si>
  <si>
    <t>Iman Faturahman</t>
  </si>
  <si>
    <t>Irfan Ramdani</t>
  </si>
  <si>
    <t>Isep Lutpi Nur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</si>
  <si>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 xml:space="preserve">jj </t>
    </r>
    <r>
      <rPr>
        <b/>
        <sz val="11"/>
        <color theme="1"/>
        <rFont val="Calibri"/>
        <family val="2"/>
        <scheme val="minor"/>
      </rPr>
      <t>=</t>
    </r>
  </si>
  <si>
    <t>Matriks keputusan</t>
  </si>
  <si>
    <t>Normalisasi</t>
  </si>
  <si>
    <t>Perkalian dengan bobot</t>
  </si>
  <si>
    <t>Max - Min</t>
  </si>
  <si>
    <t>Rangking</t>
  </si>
  <si>
    <t>Min(Smstr)</t>
  </si>
  <si>
    <t>Max(NU + IPK)</t>
  </si>
  <si>
    <t>Bobot</t>
  </si>
  <si>
    <t>Nilai</t>
  </si>
  <si>
    <t>Nama:</t>
  </si>
  <si>
    <t>Kelas:</t>
  </si>
  <si>
    <t>NPM:</t>
  </si>
  <si>
    <t>Informatika A2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</si>
</sst>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2" fontId="0" fillId="0" borderId="11" xfId="0" applyNumberFormat="1" applyBorder="1"/>
    <xf numFmtId="0" fontId="0" fillId="0" borderId="12" xfId="0" applyBorder="1"/>
    <xf numFmtId="2" fontId="0" fillId="0" borderId="13" xfId="0" applyNumberFormat="1" applyBorder="1"/>
    <xf numFmtId="0" fontId="0" fillId="0" borderId="14" xfId="0" applyBorder="1"/>
    <xf numFmtId="2" fontId="0" fillId="0" borderId="15" xfId="0" applyNumberFormat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6944-7049-45CF-B7F8-2652372FA22C}">
  <dimension ref="A1:S33"/>
  <sheetViews>
    <sheetView tabSelected="1" workbookViewId="0">
      <selection activeCell="N6" sqref="N6"/>
    </sheetView>
  </sheetViews>
  <sheetFormatPr defaultRowHeight="14.4" x14ac:dyDescent="0.3"/>
  <cols>
    <col min="1" max="1" width="4.77734375" customWidth="1"/>
    <col min="2" max="2" width="17.33203125" customWidth="1"/>
    <col min="3" max="5" width="7.109375" customWidth="1"/>
    <col min="6" max="6" width="14.6640625" customWidth="1"/>
    <col min="7" max="7" width="12.5546875" customWidth="1"/>
    <col min="8" max="10" width="14" customWidth="1"/>
  </cols>
  <sheetData>
    <row r="1" spans="1:16" x14ac:dyDescent="0.3">
      <c r="B1" t="s">
        <v>0</v>
      </c>
      <c r="C1" s="1">
        <v>0.61</v>
      </c>
      <c r="E1" t="str">
        <f>B1&amp;" = "&amp;C1</f>
        <v>Nilai Ujian = 0.61</v>
      </c>
    </row>
    <row r="2" spans="1:16" x14ac:dyDescent="0.3">
      <c r="B2" t="s">
        <v>1</v>
      </c>
      <c r="C2" s="1">
        <v>0.27</v>
      </c>
      <c r="E2" t="str">
        <f>B2&amp;" = "&amp;C2</f>
        <v>IPK = 0.27</v>
      </c>
    </row>
    <row r="3" spans="1:16" x14ac:dyDescent="0.3">
      <c r="B3" t="s">
        <v>2</v>
      </c>
      <c r="C3" s="1">
        <v>0.113</v>
      </c>
      <c r="E3" t="str">
        <f>B3&amp;" = "&amp;C3</f>
        <v>Semester = 0.113</v>
      </c>
    </row>
    <row r="4" spans="1:16" x14ac:dyDescent="0.3">
      <c r="A4">
        <v>1</v>
      </c>
      <c r="G4">
        <v>2</v>
      </c>
      <c r="M4">
        <v>3</v>
      </c>
    </row>
    <row r="5" spans="1:16" ht="15" thickBot="1" x14ac:dyDescent="0.35">
      <c r="A5" s="3" t="s">
        <v>3</v>
      </c>
      <c r="B5" s="4" t="s">
        <v>4</v>
      </c>
      <c r="C5" s="5" t="s">
        <v>5</v>
      </c>
      <c r="D5" s="5" t="s">
        <v>1</v>
      </c>
      <c r="E5" s="5" t="s">
        <v>6</v>
      </c>
      <c r="G5" t="s">
        <v>18</v>
      </c>
      <c r="M5" t="s">
        <v>19</v>
      </c>
    </row>
    <row r="6" spans="1:16" ht="15.6" x14ac:dyDescent="0.35">
      <c r="A6" s="3">
        <v>1</v>
      </c>
      <c r="B6" s="4" t="s">
        <v>7</v>
      </c>
      <c r="C6" s="5">
        <v>70</v>
      </c>
      <c r="D6" s="6">
        <v>3.2</v>
      </c>
      <c r="E6" s="5">
        <v>6</v>
      </c>
      <c r="G6" s="7" t="s">
        <v>17</v>
      </c>
      <c r="H6" s="8">
        <f t="shared" ref="H6:H15" si="0">C6</f>
        <v>70</v>
      </c>
      <c r="I6">
        <f t="shared" ref="I6:I15" si="1">D6</f>
        <v>3.2</v>
      </c>
      <c r="J6" s="11">
        <f t="shared" ref="J6:J15" si="2">E6</f>
        <v>6</v>
      </c>
      <c r="M6" s="7" t="s">
        <v>17</v>
      </c>
      <c r="N6" s="8">
        <f>H6/SQRT((H$6^2)+(H$7^2)+(H$8^2)+(H$9^2)+(H$10^2)+(H$11^2)+(H$12^2)+(H$13^2)+(H$14^2)+(H$15^2))</f>
        <v>0.27933040956366778</v>
      </c>
      <c r="O6">
        <f>I6/SQRT((I$6^2)+(I$7^2)+(I$8^2)+(I$9^2)+(I$10^2)+(I$11^2)+(I$12^2)+(I$13^2)+(I$14^2)+(I$15^2))</f>
        <v>0.29977320665432933</v>
      </c>
      <c r="P6" s="11">
        <f>J6/SQRT((J$6^2)+(J$7^2)+(J$8^2)+(J$9^2)+(J$10^2)+(J$11^2)+(J$12^2)+(J$13^2)+(J$14^2)+(J$15^2))</f>
        <v>0.37210420376762537</v>
      </c>
    </row>
    <row r="7" spans="1:16" x14ac:dyDescent="0.3">
      <c r="A7" s="3">
        <v>2</v>
      </c>
      <c r="B7" s="4" t="s">
        <v>8</v>
      </c>
      <c r="C7" s="5">
        <v>80</v>
      </c>
      <c r="D7" s="6">
        <v>3.3</v>
      </c>
      <c r="E7" s="5">
        <v>6</v>
      </c>
      <c r="H7" s="9">
        <f t="shared" si="0"/>
        <v>80</v>
      </c>
      <c r="I7">
        <f t="shared" si="1"/>
        <v>3.3</v>
      </c>
      <c r="J7" s="12">
        <f t="shared" si="2"/>
        <v>6</v>
      </c>
      <c r="N7" s="9">
        <f>H7/SQRT((H$6^2)+(H$7^2)+(H$8^2)+(H$9^2)+(H$10^2)+(H$11^2)+(H$12^2)+(H$13^2)+(H$14^2)+(H$15^2))</f>
        <v>0.31923475378704885</v>
      </c>
      <c r="O7">
        <f>I7/SQRT((I$6^2)+(I$7^2)+(I$8^2)+(I$9^2)+(I$10^2)+(I$11^2)+(I$12^2)+(I$13^2)+(I$14^2)+(I$15^2))</f>
        <v>0.30914111936227706</v>
      </c>
      <c r="P7" s="12">
        <f>J7/SQRT((J$6^2)+(J$7^2)+(J$8^2)+(J$9^2)+(J$10^2)+(J$11^2)+(J$12^2)+(J$13^2)+(J$14^2)+(J$15^2))</f>
        <v>0.37210420376762537</v>
      </c>
    </row>
    <row r="8" spans="1:16" x14ac:dyDescent="0.3">
      <c r="A8" s="3">
        <v>3</v>
      </c>
      <c r="B8" s="4" t="s">
        <v>9</v>
      </c>
      <c r="C8" s="5">
        <v>85</v>
      </c>
      <c r="D8" s="6">
        <v>3.5</v>
      </c>
      <c r="E8" s="5">
        <v>4</v>
      </c>
      <c r="H8" s="9">
        <f t="shared" si="0"/>
        <v>85</v>
      </c>
      <c r="I8">
        <f t="shared" si="1"/>
        <v>3.5</v>
      </c>
      <c r="J8" s="12">
        <f t="shared" si="2"/>
        <v>4</v>
      </c>
      <c r="N8" s="9">
        <f>H8/SQRT((H$6^2)+(H$7^2)+(H$8^2)+(H$9^2)+(H$10^2)+(H$11^2)+(H$12^2)+(H$13^2)+(H$14^2)+(H$15^2))</f>
        <v>0.33918692589873944</v>
      </c>
      <c r="O8">
        <f>I8/SQRT((I$6^2)+(I$7^2)+(I$8^2)+(I$9^2)+(I$10^2)+(I$11^2)+(I$12^2)+(I$13^2)+(I$14^2)+(I$15^2))</f>
        <v>0.32787694477817264</v>
      </c>
      <c r="P8" s="12">
        <f>J8/SQRT((J$6^2)+(J$7^2)+(J$8^2)+(J$9^2)+(J$10^2)+(J$11^2)+(J$12^2)+(J$13^2)+(J$14^2)+(J$15^2))</f>
        <v>0.24806946917841693</v>
      </c>
    </row>
    <row r="9" spans="1:16" x14ac:dyDescent="0.3">
      <c r="A9" s="3">
        <v>4</v>
      </c>
      <c r="B9" s="4" t="s">
        <v>10</v>
      </c>
      <c r="C9" s="5">
        <v>75</v>
      </c>
      <c r="D9" s="6">
        <v>3.1</v>
      </c>
      <c r="E9" s="5">
        <v>6</v>
      </c>
      <c r="H9" s="9">
        <f t="shared" si="0"/>
        <v>75</v>
      </c>
      <c r="I9">
        <f t="shared" si="1"/>
        <v>3.1</v>
      </c>
      <c r="J9" s="12">
        <f t="shared" si="2"/>
        <v>6</v>
      </c>
      <c r="N9" s="9">
        <f>H9/SQRT((H$6^2)+(H$7^2)+(H$8^2)+(H$9^2)+(H$10^2)+(H$11^2)+(H$12^2)+(H$13^2)+(H$14^2)+(H$15^2))</f>
        <v>0.29928258167535832</v>
      </c>
      <c r="O9">
        <f>I9/SQRT((I$6^2)+(I$7^2)+(I$8^2)+(I$9^2)+(I$10^2)+(I$11^2)+(I$12^2)+(I$13^2)+(I$14^2)+(I$15^2))</f>
        <v>0.29040529394638154</v>
      </c>
      <c r="P9" s="12">
        <f>J9/SQRT((J$6^2)+(J$7^2)+(J$8^2)+(J$9^2)+(J$10^2)+(J$11^2)+(J$12^2)+(J$13^2)+(J$14^2)+(J$15^2))</f>
        <v>0.37210420376762537</v>
      </c>
    </row>
    <row r="10" spans="1:16" x14ac:dyDescent="0.3">
      <c r="A10" s="3">
        <v>5</v>
      </c>
      <c r="B10" s="4" t="s">
        <v>11</v>
      </c>
      <c r="C10" s="5">
        <v>85</v>
      </c>
      <c r="D10" s="6">
        <v>3.7</v>
      </c>
      <c r="E10" s="5">
        <v>6</v>
      </c>
      <c r="H10" s="9">
        <f t="shared" si="0"/>
        <v>85</v>
      </c>
      <c r="I10">
        <f t="shared" si="1"/>
        <v>3.7</v>
      </c>
      <c r="J10" s="12">
        <f t="shared" si="2"/>
        <v>6</v>
      </c>
      <c r="N10" s="9">
        <f>H10/SQRT((H$6^2)+(H$7^2)+(H$8^2)+(H$9^2)+(H$10^2)+(H$11^2)+(H$12^2)+(H$13^2)+(H$14^2)+(H$15^2))</f>
        <v>0.33918692589873944</v>
      </c>
      <c r="O10">
        <f>I10/SQRT((I$6^2)+(I$7^2)+(I$8^2)+(I$9^2)+(I$10^2)+(I$11^2)+(I$12^2)+(I$13^2)+(I$14^2)+(I$15^2))</f>
        <v>0.34661277019406828</v>
      </c>
      <c r="P10" s="12">
        <f>J10/SQRT((J$6^2)+(J$7^2)+(J$8^2)+(J$9^2)+(J$10^2)+(J$11^2)+(J$12^2)+(J$13^2)+(J$14^2)+(J$15^2))</f>
        <v>0.37210420376762537</v>
      </c>
    </row>
    <row r="11" spans="1:16" x14ac:dyDescent="0.3">
      <c r="A11" s="3">
        <v>6</v>
      </c>
      <c r="B11" s="4" t="s">
        <v>12</v>
      </c>
      <c r="C11" s="5">
        <v>80</v>
      </c>
      <c r="D11" s="6">
        <v>3.3</v>
      </c>
      <c r="E11" s="5">
        <v>4</v>
      </c>
      <c r="H11" s="9">
        <f t="shared" si="0"/>
        <v>80</v>
      </c>
      <c r="I11">
        <f t="shared" si="1"/>
        <v>3.3</v>
      </c>
      <c r="J11" s="12">
        <f t="shared" si="2"/>
        <v>4</v>
      </c>
      <c r="N11" s="9">
        <f>H11/SQRT((H$6^2)+(H$7^2)+(H$8^2)+(H$9^2)+(H$10^2)+(H$11^2)+(H$12^2)+(H$13^2)+(H$14^2)+(H$15^2))</f>
        <v>0.31923475378704885</v>
      </c>
      <c r="O11">
        <f>I11/SQRT((I$6^2)+(I$7^2)+(I$8^2)+(I$9^2)+(I$10^2)+(I$11^2)+(I$12^2)+(I$13^2)+(I$14^2)+(I$15^2))</f>
        <v>0.30914111936227706</v>
      </c>
      <c r="P11" s="12">
        <f>J11/SQRT((J$6^2)+(J$7^2)+(J$8^2)+(J$9^2)+(J$10^2)+(J$11^2)+(J$12^2)+(J$13^2)+(J$14^2)+(J$15^2))</f>
        <v>0.24806946917841693</v>
      </c>
    </row>
    <row r="12" spans="1:16" x14ac:dyDescent="0.3">
      <c r="A12" s="3">
        <v>7</v>
      </c>
      <c r="B12" s="4" t="s">
        <v>13</v>
      </c>
      <c r="C12" s="5">
        <v>70</v>
      </c>
      <c r="D12" s="6">
        <v>3.3</v>
      </c>
      <c r="E12" s="5">
        <v>4</v>
      </c>
      <c r="H12" s="9">
        <f t="shared" si="0"/>
        <v>70</v>
      </c>
      <c r="I12">
        <f t="shared" si="1"/>
        <v>3.3</v>
      </c>
      <c r="J12" s="12">
        <f t="shared" si="2"/>
        <v>4</v>
      </c>
      <c r="N12" s="9">
        <f>H12/SQRT((H$6^2)+(H$7^2)+(H$8^2)+(H$9^2)+(H$10^2)+(H$11^2)+(H$12^2)+(H$13^2)+(H$14^2)+(H$15^2))</f>
        <v>0.27933040956366778</v>
      </c>
      <c r="O12">
        <f>I12/SQRT((I$6^2)+(I$7^2)+(I$8^2)+(I$9^2)+(I$10^2)+(I$11^2)+(I$12^2)+(I$13^2)+(I$14^2)+(I$15^2))</f>
        <v>0.30914111936227706</v>
      </c>
      <c r="P12" s="12">
        <f>J12/SQRT((J$6^2)+(J$7^2)+(J$8^2)+(J$9^2)+(J$10^2)+(J$11^2)+(J$12^2)+(J$13^2)+(J$14^2)+(J$15^2))</f>
        <v>0.24806946917841693</v>
      </c>
    </row>
    <row r="13" spans="1:16" x14ac:dyDescent="0.3">
      <c r="A13" s="3">
        <v>8</v>
      </c>
      <c r="B13" s="4" t="s">
        <v>14</v>
      </c>
      <c r="C13" s="5">
        <v>75</v>
      </c>
      <c r="D13" s="6">
        <v>3.2</v>
      </c>
      <c r="E13" s="5">
        <v>6</v>
      </c>
      <c r="H13" s="9">
        <f t="shared" si="0"/>
        <v>75</v>
      </c>
      <c r="I13">
        <f t="shared" si="1"/>
        <v>3.2</v>
      </c>
      <c r="J13" s="12">
        <f t="shared" si="2"/>
        <v>6</v>
      </c>
      <c r="N13" s="9">
        <f>H13/SQRT((H$6^2)+(H$7^2)+(H$8^2)+(H$9^2)+(H$10^2)+(H$11^2)+(H$12^2)+(H$13^2)+(H$14^2)+(H$15^2))</f>
        <v>0.29928258167535832</v>
      </c>
      <c r="O13">
        <f>I13/SQRT((I$6^2)+(I$7^2)+(I$8^2)+(I$9^2)+(I$10^2)+(I$11^2)+(I$12^2)+(I$13^2)+(I$14^2)+(I$15^2))</f>
        <v>0.29977320665432933</v>
      </c>
      <c r="P13" s="12">
        <f>J13/SQRT((J$6^2)+(J$7^2)+(J$8^2)+(J$9^2)+(J$10^2)+(J$11^2)+(J$12^2)+(J$13^2)+(J$14^2)+(J$15^2))</f>
        <v>0.37210420376762537</v>
      </c>
    </row>
    <row r="14" spans="1:16" x14ac:dyDescent="0.3">
      <c r="A14" s="3">
        <v>9</v>
      </c>
      <c r="B14" s="4" t="s">
        <v>15</v>
      </c>
      <c r="C14" s="5">
        <v>80</v>
      </c>
      <c r="D14" s="6">
        <v>3.4</v>
      </c>
      <c r="E14" s="5">
        <v>4</v>
      </c>
      <c r="H14" s="9">
        <f t="shared" si="0"/>
        <v>80</v>
      </c>
      <c r="I14">
        <f t="shared" si="1"/>
        <v>3.4</v>
      </c>
      <c r="J14" s="12">
        <f t="shared" si="2"/>
        <v>4</v>
      </c>
      <c r="N14" s="9">
        <f>H14/SQRT((H$6^2)+(H$7^2)+(H$8^2)+(H$9^2)+(H$10^2)+(H$11^2)+(H$12^2)+(H$13^2)+(H$14^2)+(H$15^2))</f>
        <v>0.31923475378704885</v>
      </c>
      <c r="O14">
        <f>I14/SQRT((I$6^2)+(I$7^2)+(I$8^2)+(I$9^2)+(I$10^2)+(I$11^2)+(I$12^2)+(I$13^2)+(I$14^2)+(I$15^2))</f>
        <v>0.31850903207022485</v>
      </c>
      <c r="P14" s="12">
        <f>J14/SQRT((J$6^2)+(J$7^2)+(J$8^2)+(J$9^2)+(J$10^2)+(J$11^2)+(J$12^2)+(J$13^2)+(J$14^2)+(J$15^2))</f>
        <v>0.24806946917841693</v>
      </c>
    </row>
    <row r="15" spans="1:16" ht="15" thickBot="1" x14ac:dyDescent="0.35">
      <c r="A15" s="3">
        <v>10</v>
      </c>
      <c r="B15" s="4" t="s">
        <v>16</v>
      </c>
      <c r="C15" s="5">
        <v>90</v>
      </c>
      <c r="D15" s="6">
        <v>3.7</v>
      </c>
      <c r="E15" s="5">
        <v>4</v>
      </c>
      <c r="H15" s="10">
        <f t="shared" si="0"/>
        <v>90</v>
      </c>
      <c r="I15">
        <f t="shared" si="1"/>
        <v>3.7</v>
      </c>
      <c r="J15" s="13">
        <f t="shared" si="2"/>
        <v>4</v>
      </c>
      <c r="N15" s="10">
        <f>H15/SQRT((H$6^2)+(H$7^2)+(H$8^2)+(H$9^2)+(H$10^2)+(H$11^2)+(H$12^2)+(H$13^2)+(H$14^2)+(H$15^2))</f>
        <v>0.35913909801042998</v>
      </c>
      <c r="O15">
        <f>I15/SQRT((I$6^2)+(I$7^2)+(I$8^2)+(I$9^2)+(I$10^2)+(I$11^2)+(I$12^2)+(I$13^2)+(I$14^2)+(I$15^2))</f>
        <v>0.34661277019406828</v>
      </c>
      <c r="P15" s="13">
        <f>J15/SQRT((J$6^2)+(J$7^2)+(J$8^2)+(J$9^2)+(J$10^2)+(J$11^2)+(J$12^2)+(J$13^2)+(J$14^2)+(J$15^2))</f>
        <v>0.24806946917841693</v>
      </c>
    </row>
    <row r="17" spans="2:19" x14ac:dyDescent="0.3">
      <c r="B17">
        <v>4</v>
      </c>
    </row>
    <row r="18" spans="2:19" ht="15" thickBot="1" x14ac:dyDescent="0.35">
      <c r="B18" t="s">
        <v>20</v>
      </c>
      <c r="G18" t="s">
        <v>27</v>
      </c>
      <c r="H18" s="26" t="s">
        <v>16</v>
      </c>
    </row>
    <row r="19" spans="2:19" ht="15" thickBot="1" x14ac:dyDescent="0.35">
      <c r="C19" s="18" t="s">
        <v>25</v>
      </c>
      <c r="D19" s="19" t="s">
        <v>26</v>
      </c>
      <c r="G19" t="s">
        <v>29</v>
      </c>
      <c r="H19" s="26">
        <v>2113191079</v>
      </c>
      <c r="K19">
        <v>5</v>
      </c>
      <c r="L19" t="s">
        <v>21</v>
      </c>
    </row>
    <row r="20" spans="2:19" x14ac:dyDescent="0.3">
      <c r="C20" s="20" t="s">
        <v>0</v>
      </c>
      <c r="D20" s="21">
        <v>0.61</v>
      </c>
      <c r="G20" t="s">
        <v>28</v>
      </c>
      <c r="H20" t="s">
        <v>30</v>
      </c>
      <c r="K20" s="14" t="s">
        <v>3</v>
      </c>
      <c r="L20" s="14" t="str">
        <f>B5</f>
        <v>Nama</v>
      </c>
      <c r="M20" s="15" t="str">
        <f>C5</f>
        <v>NU</v>
      </c>
      <c r="N20" s="15" t="str">
        <f>D5</f>
        <v>IPK</v>
      </c>
      <c r="O20" s="15" t="str">
        <f>E5</f>
        <v>Smstr</v>
      </c>
      <c r="P20" s="15" t="s">
        <v>24</v>
      </c>
      <c r="Q20" s="15" t="s">
        <v>23</v>
      </c>
      <c r="R20" s="15" t="s">
        <v>21</v>
      </c>
      <c r="S20" s="15" t="s">
        <v>22</v>
      </c>
    </row>
    <row r="21" spans="2:19" x14ac:dyDescent="0.3">
      <c r="C21" s="22" t="s">
        <v>1</v>
      </c>
      <c r="D21" s="23">
        <v>0.28000000000000003</v>
      </c>
      <c r="K21" s="14">
        <v>1</v>
      </c>
      <c r="L21" s="17" t="str">
        <f>B6</f>
        <v>Rivan kurnia</v>
      </c>
      <c r="M21" s="16">
        <f>G24</f>
        <v>0.17039154983383734</v>
      </c>
      <c r="N21" s="16">
        <f>H24</f>
        <v>8.3936497863212223E-2</v>
      </c>
      <c r="O21" s="16">
        <f>I24</f>
        <v>4.0931462414438791E-2</v>
      </c>
      <c r="P21" s="4">
        <f>M21+N21</f>
        <v>0.25432804769704953</v>
      </c>
      <c r="Q21" s="4">
        <f>O21</f>
        <v>4.0931462414438791E-2</v>
      </c>
      <c r="R21" s="4">
        <f>P21-Q21</f>
        <v>0.21339658528261074</v>
      </c>
      <c r="S21" s="4">
        <f>RANK(R21,$R$21:$R$30)</f>
        <v>10</v>
      </c>
    </row>
    <row r="22" spans="2:19" ht="15" thickBot="1" x14ac:dyDescent="0.35">
      <c r="C22" s="24" t="s">
        <v>2</v>
      </c>
      <c r="D22" s="25">
        <v>0.11</v>
      </c>
      <c r="K22" s="14">
        <v>2</v>
      </c>
      <c r="L22" s="17" t="str">
        <f>B7</f>
        <v>Adistia Ramadhani</v>
      </c>
      <c r="M22" s="16">
        <f>G25</f>
        <v>0.19473319981009979</v>
      </c>
      <c r="N22" s="16">
        <f>H25</f>
        <v>8.6559513421437584E-2</v>
      </c>
      <c r="O22" s="16">
        <f>I25</f>
        <v>4.0931462414438791E-2</v>
      </c>
      <c r="P22" s="4">
        <f t="shared" ref="P22:P30" si="3">M22+N22</f>
        <v>0.28129271323153737</v>
      </c>
      <c r="Q22" s="4">
        <f t="shared" ref="Q22:Q30" si="4">O22</f>
        <v>4.0931462414438791E-2</v>
      </c>
      <c r="R22" s="4">
        <f t="shared" ref="R22:R30" si="5">P22-Q22</f>
        <v>0.24036125081709858</v>
      </c>
      <c r="S22" s="4">
        <f>RANK(R22,$R$21:$R$30)</f>
        <v>6</v>
      </c>
    </row>
    <row r="23" spans="2:19" ht="15" thickBot="1" x14ac:dyDescent="0.35">
      <c r="K23" s="14">
        <v>3</v>
      </c>
      <c r="L23" s="17" t="str">
        <f>B8</f>
        <v>Akbar Maulana</v>
      </c>
      <c r="M23" s="16">
        <f>G26</f>
        <v>0.20690402479823106</v>
      </c>
      <c r="N23" s="16">
        <f>H26</f>
        <v>9.1805544537888348E-2</v>
      </c>
      <c r="O23" s="16">
        <f>I26</f>
        <v>2.7287641609625862E-2</v>
      </c>
      <c r="P23" s="4">
        <f t="shared" si="3"/>
        <v>0.29870956933611942</v>
      </c>
      <c r="Q23" s="4">
        <f t="shared" si="4"/>
        <v>2.7287641609625862E-2</v>
      </c>
      <c r="R23" s="4">
        <f t="shared" si="5"/>
        <v>0.27142192772649354</v>
      </c>
      <c r="S23" s="4">
        <f>RANK(R23,$R$21:$R$30)</f>
        <v>2</v>
      </c>
    </row>
    <row r="24" spans="2:19" ht="15.6" x14ac:dyDescent="0.35">
      <c r="B24" s="7" t="s">
        <v>17</v>
      </c>
      <c r="C24" s="8" t="str">
        <f>ROUND(N6,4)&amp;" x "&amp;$D$20</f>
        <v>0.2793 x 0.61</v>
      </c>
      <c r="D24" s="2" t="str">
        <f>ROUND(O6,4)&amp;" x "&amp;$D$21</f>
        <v>0.2998 x 0.28</v>
      </c>
      <c r="E24" s="11" t="str">
        <f>ROUND(P6,4)&amp;" x "&amp;$D$22</f>
        <v>0.3721 x 0.11</v>
      </c>
      <c r="G24" s="8">
        <f>N6*$D$20</f>
        <v>0.17039154983383734</v>
      </c>
      <c r="H24">
        <f>O6*$D$21</f>
        <v>8.3936497863212223E-2</v>
      </c>
      <c r="I24" s="11">
        <f>P6*$D$22</f>
        <v>4.0931462414438791E-2</v>
      </c>
      <c r="K24" s="14">
        <v>4</v>
      </c>
      <c r="L24" s="17" t="str">
        <f>B9</f>
        <v>Alam Nurzaman</v>
      </c>
      <c r="M24" s="16">
        <f>G27</f>
        <v>0.18256237482196858</v>
      </c>
      <c r="N24" s="16">
        <f>H27</f>
        <v>8.1313482304986834E-2</v>
      </c>
      <c r="O24" s="16">
        <f>I27</f>
        <v>4.0931462414438791E-2</v>
      </c>
      <c r="P24" s="4">
        <f t="shared" si="3"/>
        <v>0.26387585712695538</v>
      </c>
      <c r="Q24" s="4">
        <f t="shared" si="4"/>
        <v>4.0931462414438791E-2</v>
      </c>
      <c r="R24" s="4">
        <f t="shared" si="5"/>
        <v>0.22294439471251659</v>
      </c>
      <c r="S24" s="4">
        <f>RANK(R24,$R$21:$R$30)</f>
        <v>9</v>
      </c>
    </row>
    <row r="25" spans="2:19" x14ac:dyDescent="0.3">
      <c r="C25" s="9" t="str">
        <f>ROUND(N7,4)&amp;" x "&amp;$D$20</f>
        <v>0.3192 x 0.61</v>
      </c>
      <c r="D25" s="2" t="str">
        <f>ROUND(O7,4)&amp;" x "&amp;$D$21</f>
        <v>0.3091 x 0.28</v>
      </c>
      <c r="E25" s="12" t="str">
        <f>ROUND(P7,4)&amp;" x "&amp;$D$22</f>
        <v>0.3721 x 0.11</v>
      </c>
      <c r="G25" s="9">
        <f>N7*$D$20</f>
        <v>0.19473319981009979</v>
      </c>
      <c r="H25">
        <f>O7*$D$21</f>
        <v>8.6559513421437584E-2</v>
      </c>
      <c r="I25" s="12">
        <f>P7*$D$22</f>
        <v>4.0931462414438791E-2</v>
      </c>
      <c r="K25" s="14">
        <v>5</v>
      </c>
      <c r="L25" s="17" t="str">
        <f>B10</f>
        <v>Dara Atria</v>
      </c>
      <c r="M25" s="16">
        <f>G28</f>
        <v>0.20690402479823106</v>
      </c>
      <c r="N25" s="16">
        <f>H28</f>
        <v>9.7051575654339126E-2</v>
      </c>
      <c r="O25" s="16">
        <f>I28</f>
        <v>4.0931462414438791E-2</v>
      </c>
      <c r="P25" s="4">
        <f t="shared" si="3"/>
        <v>0.3039556004525702</v>
      </c>
      <c r="Q25" s="4">
        <f t="shared" si="4"/>
        <v>4.0931462414438791E-2</v>
      </c>
      <c r="R25" s="4">
        <f t="shared" si="5"/>
        <v>0.26302413803813141</v>
      </c>
      <c r="S25" s="4">
        <f>RANK(R25,$R$21:$R$30)</f>
        <v>3</v>
      </c>
    </row>
    <row r="26" spans="2:19" x14ac:dyDescent="0.3">
      <c r="C26" s="9" t="str">
        <f>ROUND(N8,4)&amp;" x "&amp;$D$20</f>
        <v>0.3392 x 0.61</v>
      </c>
      <c r="D26" s="2" t="str">
        <f>ROUND(O8,4)&amp;" x "&amp;$D$21</f>
        <v>0.3279 x 0.28</v>
      </c>
      <c r="E26" s="12" t="str">
        <f>ROUND(P8,4)&amp;" x "&amp;$D$22</f>
        <v>0.2481 x 0.11</v>
      </c>
      <c r="G26" s="9">
        <f>N8*$D$20</f>
        <v>0.20690402479823106</v>
      </c>
      <c r="H26">
        <f>O8*$D$21</f>
        <v>9.1805544537888348E-2</v>
      </c>
      <c r="I26" s="12">
        <f>P8*$D$22</f>
        <v>2.7287641609625862E-2</v>
      </c>
      <c r="K26" s="14">
        <v>6</v>
      </c>
      <c r="L26" s="17" t="str">
        <f>B11</f>
        <v>Deri Kurniawan</v>
      </c>
      <c r="M26" s="16">
        <f>G29</f>
        <v>0.19473319981009979</v>
      </c>
      <c r="N26" s="16">
        <f>H29</f>
        <v>8.6559513421437584E-2</v>
      </c>
      <c r="O26" s="16">
        <f>I29</f>
        <v>2.7287641609625862E-2</v>
      </c>
      <c r="P26" s="4">
        <f t="shared" si="3"/>
        <v>0.28129271323153737</v>
      </c>
      <c r="Q26" s="4">
        <f t="shared" si="4"/>
        <v>2.7287641609625862E-2</v>
      </c>
      <c r="R26" s="4">
        <f t="shared" si="5"/>
        <v>0.25400507162191149</v>
      </c>
      <c r="S26" s="4">
        <f>RANK(R26,$R$21:$R$30)</f>
        <v>5</v>
      </c>
    </row>
    <row r="27" spans="2:19" x14ac:dyDescent="0.3">
      <c r="C27" s="9" t="str">
        <f>ROUND(N9,4)&amp;" x "&amp;$D$20</f>
        <v>0.2993 x 0.61</v>
      </c>
      <c r="D27" s="2" t="str">
        <f>ROUND(O9,4)&amp;" x "&amp;$D$21</f>
        <v>0.2904 x 0.28</v>
      </c>
      <c r="E27" s="12" t="str">
        <f>ROUND(P9,4)&amp;" x "&amp;$D$22</f>
        <v>0.3721 x 0.11</v>
      </c>
      <c r="G27" s="9">
        <f>N9*$D$20</f>
        <v>0.18256237482196858</v>
      </c>
      <c r="H27">
        <f>O9*$D$21</f>
        <v>8.1313482304986834E-2</v>
      </c>
      <c r="I27" s="12">
        <f>P9*$D$22</f>
        <v>4.0931462414438791E-2</v>
      </c>
      <c r="K27" s="14">
        <v>7</v>
      </c>
      <c r="L27" s="17" t="str">
        <f>B12</f>
        <v>Farhan Aziz</v>
      </c>
      <c r="M27" s="16">
        <f>G30</f>
        <v>0.17039154983383734</v>
      </c>
      <c r="N27" s="16">
        <f>H30</f>
        <v>8.6559513421437584E-2</v>
      </c>
      <c r="O27" s="16">
        <f>I30</f>
        <v>2.7287641609625862E-2</v>
      </c>
      <c r="P27" s="4">
        <f t="shared" si="3"/>
        <v>0.25695106325527495</v>
      </c>
      <c r="Q27" s="4">
        <f t="shared" si="4"/>
        <v>2.7287641609625862E-2</v>
      </c>
      <c r="R27" s="4">
        <f t="shared" si="5"/>
        <v>0.2296634216456491</v>
      </c>
      <c r="S27" s="4">
        <f>RANK(R27,$R$21:$R$30)</f>
        <v>7</v>
      </c>
    </row>
    <row r="28" spans="2:19" x14ac:dyDescent="0.3">
      <c r="C28" s="9" t="str">
        <f>ROUND(N10,4)&amp;" x "&amp;$D$20</f>
        <v>0.3392 x 0.61</v>
      </c>
      <c r="D28" s="2" t="str">
        <f>ROUND(O10,4)&amp;" x "&amp;$D$21</f>
        <v>0.3466 x 0.28</v>
      </c>
      <c r="E28" s="12" t="str">
        <f>ROUND(P10,4)&amp;" x "&amp;$D$22</f>
        <v>0.3721 x 0.11</v>
      </c>
      <c r="F28" s="2" t="str">
        <f>"=&gt;"</f>
        <v>=&gt;</v>
      </c>
      <c r="G28" s="9">
        <f>N10*$D$20</f>
        <v>0.20690402479823106</v>
      </c>
      <c r="H28">
        <f>O10*$D$21</f>
        <v>9.7051575654339126E-2</v>
      </c>
      <c r="I28" s="12">
        <f>P10*$D$22</f>
        <v>4.0931462414438791E-2</v>
      </c>
      <c r="K28" s="14">
        <v>8</v>
      </c>
      <c r="L28" s="17" t="str">
        <f>B13</f>
        <v>Iman Faturahman</v>
      </c>
      <c r="M28" s="16">
        <f>G31</f>
        <v>0.18256237482196858</v>
      </c>
      <c r="N28" s="16">
        <f>H31</f>
        <v>8.3936497863212223E-2</v>
      </c>
      <c r="O28" s="16">
        <f>I31</f>
        <v>4.0931462414438791E-2</v>
      </c>
      <c r="P28" s="4">
        <f t="shared" si="3"/>
        <v>0.2664988726851808</v>
      </c>
      <c r="Q28" s="4">
        <f t="shared" si="4"/>
        <v>4.0931462414438791E-2</v>
      </c>
      <c r="R28" s="4">
        <f t="shared" si="5"/>
        <v>0.22556741027074201</v>
      </c>
      <c r="S28" s="4">
        <f>RANK(R28,$R$21:$R$30)</f>
        <v>8</v>
      </c>
    </row>
    <row r="29" spans="2:19" x14ac:dyDescent="0.3">
      <c r="C29" s="9" t="str">
        <f>ROUND(N11,4)&amp;" x "&amp;$D$20</f>
        <v>0.3192 x 0.61</v>
      </c>
      <c r="D29" s="2" t="str">
        <f>ROUND(O11,4)&amp;" x "&amp;$D$21</f>
        <v>0.3091 x 0.28</v>
      </c>
      <c r="E29" s="12" t="str">
        <f>ROUND(P11,4)&amp;" x "&amp;$D$22</f>
        <v>0.2481 x 0.11</v>
      </c>
      <c r="G29" s="9">
        <f>N11*$D$20</f>
        <v>0.19473319981009979</v>
      </c>
      <c r="H29">
        <f>O11*$D$21</f>
        <v>8.6559513421437584E-2</v>
      </c>
      <c r="I29" s="12">
        <f>P11*$D$22</f>
        <v>2.7287641609625862E-2</v>
      </c>
      <c r="K29" s="14">
        <v>9</v>
      </c>
      <c r="L29" s="17" t="str">
        <f>B14</f>
        <v>Irfan Ramdani</v>
      </c>
      <c r="M29" s="16">
        <f>G32</f>
        <v>0.19473319981009979</v>
      </c>
      <c r="N29" s="16">
        <f>H32</f>
        <v>8.9182528979662973E-2</v>
      </c>
      <c r="O29" s="16">
        <f>I32</f>
        <v>2.7287641609625862E-2</v>
      </c>
      <c r="P29" s="4">
        <f t="shared" si="3"/>
        <v>0.28391572878976279</v>
      </c>
      <c r="Q29" s="4">
        <f t="shared" si="4"/>
        <v>2.7287641609625862E-2</v>
      </c>
      <c r="R29" s="4">
        <f t="shared" si="5"/>
        <v>0.25662808718013691</v>
      </c>
      <c r="S29" s="4">
        <f>RANK(R29,$R$21:$R$30)</f>
        <v>4</v>
      </c>
    </row>
    <row r="30" spans="2:19" x14ac:dyDescent="0.3">
      <c r="C30" s="9" t="str">
        <f>ROUND(N12,4)&amp;" x "&amp;$D$20</f>
        <v>0.2793 x 0.61</v>
      </c>
      <c r="D30" s="2" t="str">
        <f>ROUND(O12,4)&amp;" x "&amp;$D$21</f>
        <v>0.3091 x 0.28</v>
      </c>
      <c r="E30" s="12" t="str">
        <f>ROUND(P12,4)&amp;" x "&amp;$D$22</f>
        <v>0.2481 x 0.11</v>
      </c>
      <c r="G30" s="9">
        <f>N12*$D$20</f>
        <v>0.17039154983383734</v>
      </c>
      <c r="H30">
        <f>O12*$D$21</f>
        <v>8.6559513421437584E-2</v>
      </c>
      <c r="I30" s="12">
        <f>P12*$D$22</f>
        <v>2.7287641609625862E-2</v>
      </c>
      <c r="K30" s="14">
        <v>10</v>
      </c>
      <c r="L30" s="17" t="str">
        <f>B15</f>
        <v>Isep Lutpi Nur</v>
      </c>
      <c r="M30" s="16">
        <f>G33</f>
        <v>0.2190748497863623</v>
      </c>
      <c r="N30" s="16">
        <f>H33</f>
        <v>9.7051575654339126E-2</v>
      </c>
      <c r="O30" s="16">
        <f>I33</f>
        <v>2.7287641609625862E-2</v>
      </c>
      <c r="P30" s="4">
        <f t="shared" si="3"/>
        <v>0.31612642544070141</v>
      </c>
      <c r="Q30" s="4">
        <f t="shared" si="4"/>
        <v>2.7287641609625862E-2</v>
      </c>
      <c r="R30" s="4">
        <f t="shared" si="5"/>
        <v>0.28883878383107553</v>
      </c>
      <c r="S30" s="4">
        <f>RANK(R30,$R$21:$R$30)</f>
        <v>1</v>
      </c>
    </row>
    <row r="31" spans="2:19" x14ac:dyDescent="0.3">
      <c r="C31" s="9" t="str">
        <f>ROUND(N13,4)&amp;" x "&amp;$D$20</f>
        <v>0.2993 x 0.61</v>
      </c>
      <c r="D31" s="2" t="str">
        <f>ROUND(O13,4)&amp;" x "&amp;$D$21</f>
        <v>0.2998 x 0.28</v>
      </c>
      <c r="E31" s="12" t="str">
        <f>ROUND(P13,4)&amp;" x "&amp;$D$22</f>
        <v>0.3721 x 0.11</v>
      </c>
      <c r="G31" s="9">
        <f>N13*$D$20</f>
        <v>0.18256237482196858</v>
      </c>
      <c r="H31">
        <f>O13*$D$21</f>
        <v>8.3936497863212223E-2</v>
      </c>
      <c r="I31" s="12">
        <f>P13*$D$22</f>
        <v>4.0931462414438791E-2</v>
      </c>
    </row>
    <row r="32" spans="2:19" x14ac:dyDescent="0.3">
      <c r="C32" s="9" t="str">
        <f>ROUND(N14,4)&amp;" x "&amp;$D$20</f>
        <v>0.3192 x 0.61</v>
      </c>
      <c r="D32" s="2" t="str">
        <f>ROUND(O14,4)&amp;" x "&amp;$D$21</f>
        <v>0.3185 x 0.28</v>
      </c>
      <c r="E32" s="12" t="str">
        <f>ROUND(P14,4)&amp;" x "&amp;$D$22</f>
        <v>0.2481 x 0.11</v>
      </c>
      <c r="G32" s="9">
        <f>N14*$D$20</f>
        <v>0.19473319981009979</v>
      </c>
      <c r="H32">
        <f>O14*$D$21</f>
        <v>8.9182528979662973E-2</v>
      </c>
      <c r="I32" s="12">
        <f>P14*$D$22</f>
        <v>2.7287641609625862E-2</v>
      </c>
    </row>
    <row r="33" spans="3:9" ht="15" thickBot="1" x14ac:dyDescent="0.35">
      <c r="C33" s="10" t="str">
        <f>ROUND(N15,4)&amp;" x "&amp;$D$20</f>
        <v>0.3591 x 0.61</v>
      </c>
      <c r="D33" s="2" t="str">
        <f>ROUND(O15,4)&amp;" x "&amp;$D$21</f>
        <v>0.3466 x 0.28</v>
      </c>
      <c r="E33" s="13" t="str">
        <f>ROUND(P15,4)&amp;" x "&amp;$D$22</f>
        <v>0.2481 x 0.11</v>
      </c>
      <c r="G33" s="10">
        <f>N15*$D$20</f>
        <v>0.2190748497863623</v>
      </c>
      <c r="H33">
        <f>O15*$D$21</f>
        <v>9.7051575654339126E-2</v>
      </c>
      <c r="I33" s="13">
        <f>P15*$D$22</f>
        <v>2.7287641609625862E-2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iseplutpi</dc:creator>
  <cp:lastModifiedBy>iseplutpi</cp:lastModifiedBy>
  <dcterms:created xsi:type="dcterms:W3CDTF">2021-03-05T13:23:20Z</dcterms:created>
  <dcterms:modified xsi:type="dcterms:W3CDTF">2021-03-05T15:57:44Z</dcterms:modified>
</cp:coreProperties>
</file>