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Kampus\Semester4\Kamis\Sistem Pendukung Keputusan\Minggu 2 - (Metode AHP)\"/>
    </mc:Choice>
  </mc:AlternateContent>
  <xr:revisionPtr revIDLastSave="0" documentId="13_ncr:1_{42093BE7-AAC7-4A0F-AFEC-D54846BD755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aktek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2" l="1"/>
  <c r="N45" i="2"/>
  <c r="N46" i="2"/>
  <c r="N44" i="2"/>
  <c r="M45" i="2"/>
  <c r="M46" i="2"/>
  <c r="M44" i="2"/>
  <c r="K89" i="2"/>
  <c r="M82" i="2"/>
  <c r="N83" i="2"/>
  <c r="K84" i="2"/>
  <c r="N82" i="2" s="1"/>
  <c r="M81" i="2"/>
  <c r="M84" i="2" s="1"/>
  <c r="P83" i="2" s="1"/>
  <c r="L81" i="2"/>
  <c r="L84" i="2" s="1"/>
  <c r="O81" i="2" s="1"/>
  <c r="M80" i="2"/>
  <c r="L80" i="2"/>
  <c r="K80" i="2"/>
  <c r="M69" i="2"/>
  <c r="M68" i="2"/>
  <c r="L68" i="2"/>
  <c r="L71" i="2" s="1"/>
  <c r="O69" i="2" s="1"/>
  <c r="K71" i="2"/>
  <c r="N69" i="2" s="1"/>
  <c r="M67" i="2"/>
  <c r="L67" i="2"/>
  <c r="K67" i="2"/>
  <c r="K63" i="2"/>
  <c r="R55" i="2"/>
  <c r="N56" i="2"/>
  <c r="O56" i="2"/>
  <c r="P56" i="2"/>
  <c r="N57" i="2"/>
  <c r="O57" i="2"/>
  <c r="P57" i="2"/>
  <c r="O55" i="2"/>
  <c r="P55" i="2"/>
  <c r="N55" i="2"/>
  <c r="M37" i="2"/>
  <c r="L37" i="2"/>
  <c r="K37" i="2"/>
  <c r="M54" i="2"/>
  <c r="L54" i="2"/>
  <c r="K54" i="2"/>
  <c r="M58" i="2"/>
  <c r="L58" i="2"/>
  <c r="K58" i="2"/>
  <c r="Q55" i="2"/>
  <c r="K46" i="2"/>
  <c r="K45" i="2"/>
  <c r="K44" i="2"/>
  <c r="R38" i="2"/>
  <c r="R40" i="2"/>
  <c r="R39" i="2"/>
  <c r="Q39" i="2"/>
  <c r="Q40" i="2"/>
  <c r="Q38" i="2"/>
  <c r="N38" i="2"/>
  <c r="L41" i="2"/>
  <c r="O40" i="2" s="1"/>
  <c r="M41" i="2"/>
  <c r="P39" i="2" s="1"/>
  <c r="K41" i="2"/>
  <c r="N39" i="2" s="1"/>
  <c r="L40" i="2"/>
  <c r="K40" i="2"/>
  <c r="K39" i="2"/>
  <c r="O83" i="2" l="1"/>
  <c r="O82" i="2"/>
  <c r="Q83" i="2"/>
  <c r="R83" i="2" s="1"/>
  <c r="P82" i="2"/>
  <c r="Q82" i="2" s="1"/>
  <c r="R82" i="2" s="1"/>
  <c r="P81" i="2"/>
  <c r="N81" i="2"/>
  <c r="Q81" i="2"/>
  <c r="R81" i="2" s="1"/>
  <c r="M71" i="2"/>
  <c r="P68" i="2" s="1"/>
  <c r="P69" i="2"/>
  <c r="Q69" i="2" s="1"/>
  <c r="R69" i="2" s="1"/>
  <c r="P70" i="2"/>
  <c r="O70" i="2"/>
  <c r="O68" i="2"/>
  <c r="N70" i="2"/>
  <c r="N68" i="2"/>
  <c r="Q56" i="2"/>
  <c r="R56" i="2" s="1"/>
  <c r="Q57" i="2"/>
  <c r="R57" i="2" s="1"/>
  <c r="R41" i="2"/>
  <c r="O39" i="2"/>
  <c r="O38" i="2"/>
  <c r="N40" i="2"/>
  <c r="P38" i="2"/>
  <c r="P40" i="2"/>
  <c r="R84" i="2" l="1"/>
  <c r="K87" i="2"/>
  <c r="K88" i="2" s="1"/>
  <c r="Q68" i="2"/>
  <c r="R68" i="2" s="1"/>
  <c r="R71" i="2" s="1"/>
  <c r="Q70" i="2"/>
  <c r="R70" i="2" s="1"/>
  <c r="R58" i="2"/>
  <c r="K61" i="2"/>
  <c r="K62" i="2" s="1"/>
  <c r="K74" i="2" l="1"/>
  <c r="K75" i="2" s="1"/>
  <c r="K7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iseplutpi</author>
  </authors>
  <commentList>
    <comment ref="R37" authorId="0" shapeId="0" xr:uid="{039952C0-AD1B-4294-9603-25E92F50C5C1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Pilih yang paling besar</t>
        </r>
      </text>
    </comment>
    <comment ref="R54" authorId="0" shapeId="0" xr:uid="{87FBEB4D-C944-4D36-B5FC-1E75B878A5AD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Pilih yang paling besar</t>
        </r>
      </text>
    </comment>
    <comment ref="R67" authorId="0" shapeId="0" xr:uid="{0BB35FC5-FF6C-4040-8155-981163E99012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Pilih yang paling besar</t>
        </r>
      </text>
    </comment>
    <comment ref="R80" authorId="0" shapeId="0" xr:uid="{9D15F041-5558-42B5-8462-C59EFF157E5D}">
      <text>
        <r>
          <rPr>
            <b/>
            <sz val="9"/>
            <color indexed="81"/>
            <rFont val="Tahoma"/>
            <family val="2"/>
          </rPr>
          <t>iseplutpi:</t>
        </r>
        <r>
          <rPr>
            <sz val="9"/>
            <color indexed="81"/>
            <rFont val="Tahoma"/>
            <family val="2"/>
          </rPr>
          <t xml:space="preserve">
Pilih yang paling besar</t>
        </r>
      </text>
    </comment>
  </commentList>
</comments>
</file>

<file path=xl/sharedStrings.xml><?xml version="1.0" encoding="utf-8"?>
<sst xmlns="http://schemas.openxmlformats.org/spreadsheetml/2006/main" count="62" uniqueCount="25">
  <si>
    <t>Nomor 1</t>
  </si>
  <si>
    <t>MATRIKS PERBANDINGAN KRITERIA</t>
  </si>
  <si>
    <t>KRITERIA</t>
  </si>
  <si>
    <t>Jumlah</t>
  </si>
  <si>
    <t>Nilai Eigen</t>
  </si>
  <si>
    <t>Rata -rata</t>
  </si>
  <si>
    <t>CI = (Lamda max - n) / (n-1)</t>
  </si>
  <si>
    <t>Lamda Max</t>
  </si>
  <si>
    <t>CI =</t>
  </si>
  <si>
    <t>CR = CI / IR</t>
  </si>
  <si>
    <t>n</t>
  </si>
  <si>
    <t>RI</t>
  </si>
  <si>
    <t>`,59</t>
  </si>
  <si>
    <t>Daftar Indeks Random Konsistensi (RI)</t>
  </si>
  <si>
    <t>Paiman</t>
  </si>
  <si>
    <t>Paijo</t>
  </si>
  <si>
    <t>Paino</t>
  </si>
  <si>
    <t>Tanggung Jawab</t>
  </si>
  <si>
    <t>Jujur</t>
  </si>
  <si>
    <t>Disiplin</t>
  </si>
  <si>
    <t>Nomor 2</t>
  </si>
  <si>
    <t>Nomor 3</t>
  </si>
  <si>
    <t>Nomor 4</t>
  </si>
  <si>
    <t>Nomor 5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</si>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</sst>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0" fillId="3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483261</xdr:colOff>
      <xdr:row>31</xdr:row>
      <xdr:rowOff>170329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FF52-BE6A-44F8-BFE8-7EF3FE5AA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9131961" cy="5656729"/>
        </a:xfrm>
        <a:prstGeom prst="rect">
          <a:avLst/>
        </a:prstGeom>
      </xdr:spPr>
    </xdr:pic>
    <xdr:clientData/>
  </xdr:twoCellAnchor>
  <xdr:twoCellAnchor editAs="oneCell">
    <xdr:from>
      <xdr:col>1</xdr:col>
      <xdr:colOff>583491</xdr:colOff>
      <xdr:row>33</xdr:row>
      <xdr:rowOff>176379</xdr:rowOff>
    </xdr:from>
    <xdr:to>
      <xdr:col>8</xdr:col>
      <xdr:colOff>123092</xdr:colOff>
      <xdr:row>42</xdr:row>
      <xdr:rowOff>95472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846D0-69EF-4F60-ADEA-DA84FF1CF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0691" y="6172733"/>
          <a:ext cx="3806801" cy="15544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172279</xdr:rowOff>
    </xdr:from>
    <xdr:to>
      <xdr:col>7</xdr:col>
      <xdr:colOff>417443</xdr:colOff>
      <xdr:row>59</xdr:row>
      <xdr:rowOff>32266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7EFFB-6F5D-4E1E-8844-1ECFF0E04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9634331"/>
          <a:ext cx="3465443" cy="1344231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64</xdr:row>
      <xdr:rowOff>175262</xdr:rowOff>
    </xdr:from>
    <xdr:to>
      <xdr:col>8</xdr:col>
      <xdr:colOff>0</xdr:colOff>
      <xdr:row>72</xdr:row>
      <xdr:rowOff>49018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2BD36B-CF00-44BC-BFBC-93820DAA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5960" y="11879582"/>
          <a:ext cx="2910840" cy="1336796"/>
        </a:xfrm>
        <a:prstGeom prst="rect">
          <a:avLst/>
        </a:prstGeom>
      </xdr:spPr>
    </xdr:pic>
    <xdr:clientData/>
  </xdr:twoCellAnchor>
  <xdr:twoCellAnchor editAs="oneCell">
    <xdr:from>
      <xdr:col>2</xdr:col>
      <xdr:colOff>367552</xdr:colOff>
      <xdr:row>78</xdr:row>
      <xdr:rowOff>17928</xdr:rowOff>
    </xdr:from>
    <xdr:to>
      <xdr:col>8</xdr:col>
      <xdr:colOff>26504</xdr:colOff>
      <xdr:row>85</xdr:row>
      <xdr:rowOff>25757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CBBB4F-A770-4D4E-A861-78D15D9C1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6752" y="14489302"/>
          <a:ext cx="3316552" cy="1306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628B-9DEE-47F4-9576-9F282C530BF3}">
  <dimension ref="A1:R89"/>
  <sheetViews>
    <sheetView tabSelected="1" topLeftCell="B40" zoomScale="115" zoomScaleNormal="115" workbookViewId="0">
      <selection activeCell="O46" sqref="O46"/>
    </sheetView>
  </sheetViews>
  <sheetFormatPr defaultRowHeight="14.4" x14ac:dyDescent="0.3"/>
  <cols>
    <col min="10" max="11" width="18.6640625" customWidth="1"/>
    <col min="12" max="20" width="8.77734375" customWidth="1"/>
  </cols>
  <sheetData>
    <row r="1" spans="1:15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3" spans="1:18" x14ac:dyDescent="0.3">
      <c r="A33" s="2" t="s"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6" spans="1:18" x14ac:dyDescent="0.3">
      <c r="J36" t="s">
        <v>1</v>
      </c>
    </row>
    <row r="37" spans="1:18" x14ac:dyDescent="0.3">
      <c r="J37" s="13" t="s">
        <v>2</v>
      </c>
      <c r="K37" s="6" t="str">
        <f>J38</f>
        <v>Tanggung Jawab</v>
      </c>
      <c r="L37" s="6" t="str">
        <f>J39</f>
        <v>Jujur</v>
      </c>
      <c r="M37" s="6" t="str">
        <f>J40</f>
        <v>Disiplin</v>
      </c>
      <c r="N37" s="10" t="s">
        <v>4</v>
      </c>
      <c r="O37" s="9"/>
      <c r="P37" s="9"/>
      <c r="Q37" s="8" t="s">
        <v>3</v>
      </c>
      <c r="R37" s="8" t="s">
        <v>5</v>
      </c>
    </row>
    <row r="38" spans="1:18" x14ac:dyDescent="0.3">
      <c r="J38" s="4" t="s">
        <v>17</v>
      </c>
      <c r="K38" s="5">
        <v>1</v>
      </c>
      <c r="L38" s="5">
        <v>3</v>
      </c>
      <c r="M38" s="5">
        <v>8</v>
      </c>
      <c r="N38">
        <f>K38/$K$41</f>
        <v>0.68571428571428572</v>
      </c>
      <c r="O38">
        <f>L38/$L$41</f>
        <v>0.6923076923076924</v>
      </c>
      <c r="P38">
        <f>M38/$M$41</f>
        <v>0.66666666666666663</v>
      </c>
      <c r="Q38">
        <f>SUM(N38:P38)</f>
        <v>2.0446886446886445</v>
      </c>
      <c r="R38" s="3">
        <f>Q38/3</f>
        <v>0.68156288156288147</v>
      </c>
    </row>
    <row r="39" spans="1:18" x14ac:dyDescent="0.3">
      <c r="J39" s="4" t="s">
        <v>18</v>
      </c>
      <c r="K39" s="5">
        <f>1/3</f>
        <v>0.33333333333333331</v>
      </c>
      <c r="L39" s="5">
        <v>1</v>
      </c>
      <c r="M39" s="5">
        <v>3</v>
      </c>
      <c r="N39">
        <f>K39/$K$41</f>
        <v>0.22857142857142856</v>
      </c>
      <c r="O39">
        <f>L39/$L$41</f>
        <v>0.23076923076923078</v>
      </c>
      <c r="P39">
        <f>M39/$M$41</f>
        <v>0.25</v>
      </c>
      <c r="Q39">
        <f t="shared" ref="Q39:Q40" si="0">SUM(N39:P39)</f>
        <v>0.70934065934065937</v>
      </c>
      <c r="R39">
        <f>Q39/3</f>
        <v>0.23644688644688647</v>
      </c>
    </row>
    <row r="40" spans="1:18" x14ac:dyDescent="0.3">
      <c r="J40" s="4" t="s">
        <v>19</v>
      </c>
      <c r="K40" s="5">
        <f>1/8</f>
        <v>0.125</v>
      </c>
      <c r="L40" s="5">
        <f>1/3</f>
        <v>0.33333333333333331</v>
      </c>
      <c r="M40" s="5">
        <v>1</v>
      </c>
      <c r="N40">
        <f>K40/$K$41</f>
        <v>8.5714285714285715E-2</v>
      </c>
      <c r="O40">
        <f>L40/$L$41</f>
        <v>7.6923076923076927E-2</v>
      </c>
      <c r="P40">
        <f>M40/$M$41</f>
        <v>8.3333333333333329E-2</v>
      </c>
      <c r="Q40">
        <f t="shared" si="0"/>
        <v>0.24597069597069599</v>
      </c>
      <c r="R40">
        <f>Q40/3</f>
        <v>8.199023199023199E-2</v>
      </c>
    </row>
    <row r="41" spans="1:18" x14ac:dyDescent="0.3">
      <c r="J41" t="s">
        <v>3</v>
      </c>
      <c r="K41" s="7">
        <f>SUM(K38:K40)</f>
        <v>1.4583333333333333</v>
      </c>
      <c r="L41" s="7">
        <f t="shared" ref="L41:M41" si="1">SUM(L38:L40)</f>
        <v>4.333333333333333</v>
      </c>
      <c r="M41" s="7">
        <f t="shared" si="1"/>
        <v>12</v>
      </c>
      <c r="R41">
        <f>SUM(R38:R40)</f>
        <v>1</v>
      </c>
    </row>
    <row r="43" spans="1:18" x14ac:dyDescent="0.3">
      <c r="J43" t="s">
        <v>6</v>
      </c>
      <c r="M43" t="s">
        <v>24</v>
      </c>
    </row>
    <row r="44" spans="1:18" x14ac:dyDescent="0.3">
      <c r="J44" t="s">
        <v>7</v>
      </c>
      <c r="K44">
        <f>(K41*R38) + (L41*R39) + (M41*R40)</f>
        <v>3.0024318274318271</v>
      </c>
      <c r="M44" t="str">
        <f>J55</f>
        <v>Paiman</v>
      </c>
      <c r="N44">
        <f>($R$38*R55)+($R$39*R68)+($R$40*R81)</f>
        <v>0.24727247415811301</v>
      </c>
      <c r="O44">
        <v>2</v>
      </c>
    </row>
    <row r="45" spans="1:18" x14ac:dyDescent="0.3">
      <c r="J45" t="s">
        <v>8</v>
      </c>
      <c r="K45">
        <f xml:space="preserve"> (K44-3)/(3-1)</f>
        <v>1.2159137159135636E-3</v>
      </c>
      <c r="M45" t="str">
        <f t="shared" ref="M45:M46" si="2">J56</f>
        <v>Paijo</v>
      </c>
      <c r="N45" s="14">
        <f t="shared" ref="N45:N46" si="3">($R$38*R56)+($R$39*R69)+($R$40*R82)</f>
        <v>0.50749453829573044</v>
      </c>
      <c r="O45">
        <v>1</v>
      </c>
    </row>
    <row r="46" spans="1:18" x14ac:dyDescent="0.3">
      <c r="J46" t="s">
        <v>9</v>
      </c>
      <c r="K46">
        <f xml:space="preserve"> K45/E50</f>
        <v>2.0964029584716617E-3</v>
      </c>
      <c r="M46" t="str">
        <f t="shared" si="2"/>
        <v>Paino</v>
      </c>
      <c r="N46">
        <f t="shared" si="3"/>
        <v>0.24523298754615641</v>
      </c>
      <c r="O46">
        <v>3</v>
      </c>
    </row>
    <row r="47" spans="1:18" x14ac:dyDescent="0.3">
      <c r="N47">
        <f>SUM(N44:N46)</f>
        <v>0.99999999999999989</v>
      </c>
    </row>
    <row r="48" spans="1:18" x14ac:dyDescent="0.3">
      <c r="B48" s="11" t="s">
        <v>13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8" x14ac:dyDescent="0.3">
      <c r="B49" s="12" t="s">
        <v>10</v>
      </c>
      <c r="C49" s="12">
        <v>1</v>
      </c>
      <c r="D49" s="12">
        <v>2</v>
      </c>
      <c r="E49" s="12">
        <v>3</v>
      </c>
      <c r="F49" s="12">
        <v>4</v>
      </c>
      <c r="G49" s="12">
        <v>5</v>
      </c>
      <c r="H49" s="12">
        <v>6</v>
      </c>
      <c r="I49" s="12">
        <v>7</v>
      </c>
      <c r="J49" s="12">
        <v>8</v>
      </c>
      <c r="K49" s="12">
        <v>9</v>
      </c>
      <c r="L49" s="12">
        <v>10</v>
      </c>
      <c r="M49" s="12">
        <v>11</v>
      </c>
      <c r="N49" s="12">
        <v>12</v>
      </c>
      <c r="O49" s="12">
        <v>13</v>
      </c>
      <c r="P49" s="12">
        <v>14</v>
      </c>
      <c r="Q49" s="12">
        <v>15</v>
      </c>
    </row>
    <row r="50" spans="1:18" x14ac:dyDescent="0.3">
      <c r="B50" s="12" t="s">
        <v>11</v>
      </c>
      <c r="C50" s="12">
        <v>0</v>
      </c>
      <c r="D50" s="12">
        <v>0</v>
      </c>
      <c r="E50" s="12">
        <v>0.57999999999999996</v>
      </c>
      <c r="F50" s="12">
        <v>0.9</v>
      </c>
      <c r="G50" s="12">
        <v>1.1200000000000001</v>
      </c>
      <c r="H50" s="12">
        <v>1.24</v>
      </c>
      <c r="I50" s="12">
        <v>1.32</v>
      </c>
      <c r="J50" s="12">
        <v>1.41</v>
      </c>
      <c r="K50" s="12">
        <v>1.45</v>
      </c>
      <c r="L50" s="12">
        <v>1.59</v>
      </c>
      <c r="M50" s="12">
        <v>1.51</v>
      </c>
      <c r="N50" s="12">
        <v>1.48</v>
      </c>
      <c r="O50" s="12">
        <v>1.56</v>
      </c>
      <c r="P50" s="12">
        <v>1.57</v>
      </c>
      <c r="Q50" s="12" t="s">
        <v>12</v>
      </c>
    </row>
    <row r="52" spans="1:18" x14ac:dyDescent="0.3">
      <c r="A52" s="2" t="s">
        <v>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8" x14ac:dyDescent="0.3">
      <c r="J53" t="s">
        <v>1</v>
      </c>
    </row>
    <row r="54" spans="1:18" x14ac:dyDescent="0.3">
      <c r="J54" s="13" t="s">
        <v>17</v>
      </c>
      <c r="K54" s="6" t="str">
        <f>J55</f>
        <v>Paiman</v>
      </c>
      <c r="L54" s="6" t="str">
        <f>J56</f>
        <v>Paijo</v>
      </c>
      <c r="M54" s="6" t="str">
        <f>J57</f>
        <v>Paino</v>
      </c>
      <c r="N54" s="10" t="s">
        <v>4</v>
      </c>
      <c r="O54" s="9"/>
      <c r="P54" s="9"/>
      <c r="Q54" s="8" t="s">
        <v>3</v>
      </c>
      <c r="R54" s="8" t="s">
        <v>5</v>
      </c>
    </row>
    <row r="55" spans="1:18" x14ac:dyDescent="0.3">
      <c r="J55" s="4" t="s">
        <v>14</v>
      </c>
      <c r="K55" s="5">
        <v>1</v>
      </c>
      <c r="L55" s="5">
        <v>0.5</v>
      </c>
      <c r="M55" s="5">
        <v>3</v>
      </c>
      <c r="N55">
        <f>K55/K$58</f>
        <v>0.3</v>
      </c>
      <c r="O55">
        <f t="shared" ref="O55:P55" si="4">L55/L$58</f>
        <v>0.29411764705882354</v>
      </c>
      <c r="P55">
        <f t="shared" si="4"/>
        <v>0.33333333333333331</v>
      </c>
      <c r="Q55">
        <f>SUM(N55:P55)</f>
        <v>0.9274509803921569</v>
      </c>
      <c r="R55">
        <f>Q55/3</f>
        <v>0.30915032679738563</v>
      </c>
    </row>
    <row r="56" spans="1:18" x14ac:dyDescent="0.3">
      <c r="J56" s="4" t="s">
        <v>15</v>
      </c>
      <c r="K56" s="5">
        <v>2</v>
      </c>
      <c r="L56" s="5">
        <v>1</v>
      </c>
      <c r="M56" s="5">
        <v>5</v>
      </c>
      <c r="N56">
        <f t="shared" ref="N56:N57" si="5">K56/K$58</f>
        <v>0.6</v>
      </c>
      <c r="O56">
        <f t="shared" ref="O56:O57" si="6">L56/L$58</f>
        <v>0.58823529411764708</v>
      </c>
      <c r="P56">
        <f t="shared" ref="P56:P57" si="7">M56/M$58</f>
        <v>0.55555555555555558</v>
      </c>
      <c r="Q56">
        <f t="shared" ref="Q56:Q57" si="8">SUM(N56:P56)</f>
        <v>1.7437908496732026</v>
      </c>
      <c r="R56" s="3">
        <f>Q56/3</f>
        <v>0.58126361655773418</v>
      </c>
    </row>
    <row r="57" spans="1:18" x14ac:dyDescent="0.3">
      <c r="J57" s="4" t="s">
        <v>16</v>
      </c>
      <c r="K57" s="5">
        <v>0.33333333333333331</v>
      </c>
      <c r="L57" s="5">
        <v>0.2</v>
      </c>
      <c r="M57" s="5">
        <v>1</v>
      </c>
      <c r="N57">
        <f t="shared" si="5"/>
        <v>9.9999999999999992E-2</v>
      </c>
      <c r="O57">
        <f t="shared" si="6"/>
        <v>0.11764705882352942</v>
      </c>
      <c r="P57">
        <f t="shared" si="7"/>
        <v>0.1111111111111111</v>
      </c>
      <c r="Q57">
        <f t="shared" si="8"/>
        <v>0.32875816993464052</v>
      </c>
      <c r="R57">
        <f>Q57/3</f>
        <v>0.10958605664488018</v>
      </c>
    </row>
    <row r="58" spans="1:18" x14ac:dyDescent="0.3">
      <c r="J58" t="s">
        <v>3</v>
      </c>
      <c r="K58" s="7">
        <f>SUM(K55:K57)</f>
        <v>3.3333333333333335</v>
      </c>
      <c r="L58" s="7">
        <f t="shared" ref="L58" si="9">SUM(L55:L57)</f>
        <v>1.7</v>
      </c>
      <c r="M58" s="7">
        <f t="shared" ref="M58" si="10">SUM(M55:M57)</f>
        <v>9</v>
      </c>
      <c r="R58">
        <f>SUM(R55:R57)</f>
        <v>1</v>
      </c>
    </row>
    <row r="60" spans="1:18" x14ac:dyDescent="0.3">
      <c r="J60" t="s">
        <v>6</v>
      </c>
    </row>
    <row r="61" spans="1:18" x14ac:dyDescent="0.3">
      <c r="J61" t="s">
        <v>7</v>
      </c>
      <c r="K61">
        <f>(K58*R55) + (L58*R56) + (M58*R57)</f>
        <v>3.0049237472766888</v>
      </c>
    </row>
    <row r="62" spans="1:18" x14ac:dyDescent="0.3">
      <c r="J62" t="s">
        <v>8</v>
      </c>
      <c r="K62">
        <f xml:space="preserve"> (K61-3)/(3-1)</f>
        <v>2.4618736383443807E-3</v>
      </c>
    </row>
    <row r="63" spans="1:18" x14ac:dyDescent="0.3">
      <c r="J63" t="s">
        <v>9</v>
      </c>
      <c r="K63">
        <f xml:space="preserve"> K62/$E$50</f>
        <v>4.2446097212834148E-3</v>
      </c>
    </row>
    <row r="65" spans="1:18" x14ac:dyDescent="0.3">
      <c r="A65" s="2" t="s">
        <v>22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8" x14ac:dyDescent="0.3">
      <c r="J66" t="s">
        <v>1</v>
      </c>
    </row>
    <row r="67" spans="1:18" x14ac:dyDescent="0.3">
      <c r="J67" s="13" t="s">
        <v>18</v>
      </c>
      <c r="K67" s="6" t="str">
        <f>J68</f>
        <v>Paiman</v>
      </c>
      <c r="L67" s="6" t="str">
        <f>J69</f>
        <v>Paijo</v>
      </c>
      <c r="M67" s="6" t="str">
        <f>J70</f>
        <v>Paino</v>
      </c>
      <c r="N67" s="10" t="s">
        <v>4</v>
      </c>
      <c r="O67" s="9"/>
      <c r="P67" s="9"/>
      <c r="Q67" s="8" t="s">
        <v>3</v>
      </c>
      <c r="R67" s="8" t="s">
        <v>5</v>
      </c>
    </row>
    <row r="68" spans="1:18" x14ac:dyDescent="0.3">
      <c r="J68" s="4" t="s">
        <v>14</v>
      </c>
      <c r="K68" s="5">
        <v>1</v>
      </c>
      <c r="L68" s="5">
        <f>1/K69</f>
        <v>0.25</v>
      </c>
      <c r="M68" s="5">
        <f>1/K70</f>
        <v>0.25</v>
      </c>
      <c r="N68">
        <f>K68/K$71</f>
        <v>0.1111111111111111</v>
      </c>
      <c r="O68">
        <f t="shared" ref="O68:P68" si="11">L68/L$71</f>
        <v>7.6923076923076927E-2</v>
      </c>
      <c r="P68">
        <f t="shared" si="11"/>
        <v>0.14285714285714285</v>
      </c>
      <c r="Q68">
        <f>SUM(N68:P68)</f>
        <v>0.33089133089133088</v>
      </c>
      <c r="R68">
        <f>Q68/3</f>
        <v>0.1102971102971103</v>
      </c>
    </row>
    <row r="69" spans="1:18" x14ac:dyDescent="0.3">
      <c r="J69" s="4" t="s">
        <v>15</v>
      </c>
      <c r="K69" s="5">
        <v>4</v>
      </c>
      <c r="L69" s="5">
        <v>1</v>
      </c>
      <c r="M69" s="5">
        <f>1/L70</f>
        <v>0.5</v>
      </c>
      <c r="N69">
        <f t="shared" ref="N69:N70" si="12">K69/K$71</f>
        <v>0.44444444444444442</v>
      </c>
      <c r="O69">
        <f t="shared" ref="O69:O70" si="13">L69/L$71</f>
        <v>0.30769230769230771</v>
      </c>
      <c r="P69">
        <f t="shared" ref="P69:P70" si="14">M69/M$71</f>
        <v>0.2857142857142857</v>
      </c>
      <c r="Q69">
        <f t="shared" ref="Q69:Q70" si="15">SUM(N69:P69)</f>
        <v>1.0378510378510377</v>
      </c>
      <c r="R69">
        <f>Q69/3</f>
        <v>0.34595034595034591</v>
      </c>
    </row>
    <row r="70" spans="1:18" x14ac:dyDescent="0.3">
      <c r="J70" s="4" t="s">
        <v>16</v>
      </c>
      <c r="K70" s="5">
        <v>4</v>
      </c>
      <c r="L70" s="5">
        <v>2</v>
      </c>
      <c r="M70" s="5">
        <v>1</v>
      </c>
      <c r="N70">
        <f t="shared" si="12"/>
        <v>0.44444444444444442</v>
      </c>
      <c r="O70">
        <f t="shared" si="13"/>
        <v>0.61538461538461542</v>
      </c>
      <c r="P70">
        <f t="shared" si="14"/>
        <v>0.5714285714285714</v>
      </c>
      <c r="Q70">
        <f t="shared" si="15"/>
        <v>1.6312576312576312</v>
      </c>
      <c r="R70" s="14">
        <f>Q70/3</f>
        <v>0.54375254375254378</v>
      </c>
    </row>
    <row r="71" spans="1:18" x14ac:dyDescent="0.3">
      <c r="J71" t="s">
        <v>3</v>
      </c>
      <c r="K71" s="7">
        <f>SUM(K68:K70)</f>
        <v>9</v>
      </c>
      <c r="L71" s="7">
        <f t="shared" ref="L71" si="16">SUM(L68:L70)</f>
        <v>3.25</v>
      </c>
      <c r="M71" s="7">
        <f t="shared" ref="M71" si="17">SUM(M68:M70)</f>
        <v>1.75</v>
      </c>
      <c r="R71">
        <f>SUM(R68:R70)</f>
        <v>1</v>
      </c>
    </row>
    <row r="73" spans="1:18" x14ac:dyDescent="0.3">
      <c r="J73" t="s">
        <v>6</v>
      </c>
    </row>
    <row r="74" spans="1:18" x14ac:dyDescent="0.3">
      <c r="J74" t="s">
        <v>7</v>
      </c>
      <c r="K74">
        <f>(K71*R68) + (L71*R69) + (M71*R70)</f>
        <v>3.0685795685795685</v>
      </c>
    </row>
    <row r="75" spans="1:18" x14ac:dyDescent="0.3">
      <c r="J75" t="s">
        <v>8</v>
      </c>
      <c r="K75">
        <f xml:space="preserve"> (K74-3)/(3-1)</f>
        <v>3.4289784289784242E-2</v>
      </c>
    </row>
    <row r="76" spans="1:18" x14ac:dyDescent="0.3">
      <c r="J76" t="s">
        <v>9</v>
      </c>
      <c r="K76">
        <f xml:space="preserve"> K75/$E$50</f>
        <v>5.9120317741007317E-2</v>
      </c>
    </row>
    <row r="78" spans="1:18" x14ac:dyDescent="0.3">
      <c r="A78" s="2" t="s">
        <v>23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8" x14ac:dyDescent="0.3">
      <c r="J79" t="s">
        <v>1</v>
      </c>
    </row>
    <row r="80" spans="1:18" x14ac:dyDescent="0.3">
      <c r="J80" s="13" t="s">
        <v>19</v>
      </c>
      <c r="K80" s="6" t="str">
        <f>J81</f>
        <v>Paiman</v>
      </c>
      <c r="L80" s="6" t="str">
        <f>J82</f>
        <v>Paijo</v>
      </c>
      <c r="M80" s="6" t="str">
        <f>J83</f>
        <v>Paino</v>
      </c>
      <c r="N80" s="10" t="s">
        <v>4</v>
      </c>
      <c r="O80" s="9"/>
      <c r="P80" s="9"/>
      <c r="Q80" s="8" t="s">
        <v>3</v>
      </c>
      <c r="R80" s="8" t="s">
        <v>5</v>
      </c>
    </row>
    <row r="81" spans="10:18" x14ac:dyDescent="0.3">
      <c r="J81" s="4" t="s">
        <v>14</v>
      </c>
      <c r="K81" s="5">
        <v>1</v>
      </c>
      <c r="L81" s="5">
        <f>1/K82</f>
        <v>0.25</v>
      </c>
      <c r="M81" s="5">
        <f>1/K83</f>
        <v>0.33333333333333331</v>
      </c>
      <c r="N81">
        <f>K81/K$84</f>
        <v>0.125</v>
      </c>
      <c r="O81">
        <f t="shared" ref="O81:P81" si="18">L81/L$84</f>
        <v>7.6923076923076927E-2</v>
      </c>
      <c r="P81">
        <f t="shared" si="18"/>
        <v>0.18181818181818182</v>
      </c>
      <c r="Q81">
        <f>SUM(N81:P81)</f>
        <v>0.38374125874125875</v>
      </c>
      <c r="R81">
        <f>Q81/3</f>
        <v>0.12791375291375293</v>
      </c>
    </row>
    <row r="82" spans="10:18" x14ac:dyDescent="0.3">
      <c r="J82" s="4" t="s">
        <v>15</v>
      </c>
      <c r="K82" s="5">
        <v>4</v>
      </c>
      <c r="L82" s="5">
        <v>1</v>
      </c>
      <c r="M82" s="5">
        <f>1/L83</f>
        <v>0.5</v>
      </c>
      <c r="N82">
        <f t="shared" ref="N82:N83" si="19">K82/K$84</f>
        <v>0.5</v>
      </c>
      <c r="O82">
        <f t="shared" ref="O82:O83" si="20">L82/L$84</f>
        <v>0.30769230769230771</v>
      </c>
      <c r="P82">
        <f t="shared" ref="P82:P83" si="21">M82/M$84</f>
        <v>0.27272727272727276</v>
      </c>
      <c r="Q82">
        <f t="shared" ref="Q82:Q83" si="22">SUM(N82:P82)</f>
        <v>1.0804195804195804</v>
      </c>
      <c r="R82">
        <f>Q82/3</f>
        <v>0.36013986013986016</v>
      </c>
    </row>
    <row r="83" spans="10:18" x14ac:dyDescent="0.3">
      <c r="J83" s="4" t="s">
        <v>16</v>
      </c>
      <c r="K83" s="5">
        <v>3</v>
      </c>
      <c r="L83" s="5">
        <v>2</v>
      </c>
      <c r="M83" s="5">
        <v>1</v>
      </c>
      <c r="N83">
        <f t="shared" si="19"/>
        <v>0.375</v>
      </c>
      <c r="O83">
        <f t="shared" si="20"/>
        <v>0.61538461538461542</v>
      </c>
      <c r="P83">
        <f t="shared" si="21"/>
        <v>0.54545454545454553</v>
      </c>
      <c r="Q83">
        <f t="shared" si="22"/>
        <v>1.5358391608391608</v>
      </c>
      <c r="R83" s="14">
        <f>Q83/3</f>
        <v>0.51194638694638694</v>
      </c>
    </row>
    <row r="84" spans="10:18" x14ac:dyDescent="0.3">
      <c r="J84" t="s">
        <v>3</v>
      </c>
      <c r="K84" s="7">
        <f>SUM(K81:K83)</f>
        <v>8</v>
      </c>
      <c r="L84" s="7">
        <f t="shared" ref="L84" si="23">SUM(L81:L83)</f>
        <v>3.25</v>
      </c>
      <c r="M84" s="7">
        <f t="shared" ref="M84" si="24">SUM(M81:M83)</f>
        <v>1.8333333333333333</v>
      </c>
      <c r="R84">
        <f>SUM(R81:R83)</f>
        <v>1</v>
      </c>
    </row>
    <row r="86" spans="10:18" x14ac:dyDescent="0.3">
      <c r="J86" t="s">
        <v>6</v>
      </c>
    </row>
    <row r="87" spans="10:18" x14ac:dyDescent="0.3">
      <c r="J87" t="s">
        <v>7</v>
      </c>
      <c r="K87">
        <f>(K84*R81) + (L84*R82) + (M84*R83)</f>
        <v>3.1323329448329447</v>
      </c>
    </row>
    <row r="88" spans="10:18" x14ac:dyDescent="0.3">
      <c r="J88" t="s">
        <v>8</v>
      </c>
      <c r="K88">
        <f xml:space="preserve"> (K87-3)/(3-1)</f>
        <v>6.6166472416472333E-2</v>
      </c>
    </row>
    <row r="89" spans="10:18" x14ac:dyDescent="0.3">
      <c r="J89" t="s">
        <v>9</v>
      </c>
      <c r="K89">
        <f>K88/E50</f>
        <v>0.11408012485598679</v>
      </c>
    </row>
  </sheetData>
  <mergeCells count="5">
    <mergeCell ref="N37:P37"/>
    <mergeCell ref="B48:Q48"/>
    <mergeCell ref="N54:P54"/>
    <mergeCell ref="N67:P67"/>
    <mergeCell ref="N80:P8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Praktek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2015-06-05T18:17:20Z</dcterms:created>
  <dcterms:modified xsi:type="dcterms:W3CDTF">2021-02-26T15:12:05Z</dcterms:modified>
</cp:coreProperties>
</file>