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3233A7A-048C-4E1A-955D-B9B2D9AED3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BC (1)" sheetId="1" r:id="rId1"/>
    <sheet name="NBC (2)" sheetId="2" r:id="rId2"/>
  </sheets>
  <definedNames>
    <definedName name="_xlnm._FilterDatabase" localSheetId="0" hidden="1">'NBC (1)'!$B$5:$G$17</definedName>
    <definedName name="_xlnm._FilterDatabase" localSheetId="1" hidden="1">'NBC (2)'!$B$6:$H$6</definedName>
    <definedName name="color">'NBC (2)'!$C$7:$C$16</definedName>
    <definedName name="result_color">'NBC (2)'!$J$7:$J$11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2" l="1"/>
  <c r="T37" i="2"/>
  <c r="R37" i="2"/>
  <c r="P37" i="2"/>
  <c r="N37" i="2"/>
  <c r="L37" i="2"/>
  <c r="J37" i="2"/>
  <c r="T22" i="2"/>
  <c r="R22" i="2"/>
  <c r="P22" i="2"/>
  <c r="N22" i="2"/>
  <c r="L22" i="2"/>
  <c r="J22" i="2"/>
  <c r="J30" i="2"/>
  <c r="J31" i="2" s="1"/>
  <c r="J32" i="2" s="1"/>
  <c r="J33" i="2" s="1"/>
  <c r="J34" i="2" s="1"/>
  <c r="T38" i="2" s="1"/>
  <c r="J15" i="2"/>
  <c r="J16" i="2" s="1"/>
  <c r="J17" i="2" s="1"/>
  <c r="J18" i="2" s="1"/>
  <c r="J19" i="2" s="1"/>
  <c r="B22" i="1"/>
  <c r="B23" i="1" s="1"/>
  <c r="P31" i="1"/>
  <c r="Q31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0" i="1"/>
  <c r="Q30" i="1" s="1"/>
  <c r="P25" i="1"/>
  <c r="Q25" i="1" s="1"/>
  <c r="P26" i="1"/>
  <c r="Q26" i="1" s="1"/>
  <c r="P24" i="1"/>
  <c r="Q24" i="1" s="1"/>
  <c r="P23" i="1"/>
  <c r="Q23" i="1" s="1"/>
  <c r="P20" i="1"/>
  <c r="P21" i="1"/>
  <c r="Q21" i="1" s="1"/>
  <c r="P22" i="1"/>
  <c r="Q22" i="1" s="1"/>
  <c r="P19" i="1"/>
  <c r="Q19" i="1" s="1"/>
  <c r="P18" i="1"/>
  <c r="Q18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29" i="1"/>
  <c r="Q29" i="1" s="1"/>
  <c r="P17" i="1"/>
  <c r="Q17" i="1" s="1"/>
  <c r="P5" i="1"/>
  <c r="Q5" i="1" s="1"/>
  <c r="I30" i="1"/>
  <c r="I31" i="1" s="1"/>
  <c r="I32" i="1" s="1"/>
  <c r="I33" i="1" s="1"/>
  <c r="I18" i="1"/>
  <c r="I19" i="1" s="1"/>
  <c r="I6" i="1"/>
  <c r="I7" i="1" s="1"/>
  <c r="I8" i="1" s="1"/>
  <c r="I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E33" i="1" l="1"/>
  <c r="E34" i="1"/>
  <c r="E28" i="1"/>
  <c r="E27" i="1"/>
  <c r="E35" i="1"/>
  <c r="Q7" i="1"/>
  <c r="E39" i="1" s="1"/>
  <c r="E36" i="1"/>
  <c r="F33" i="1" s="1"/>
  <c r="E40" i="1"/>
  <c r="E41" i="1"/>
  <c r="E29" i="1"/>
  <c r="Q20" i="1"/>
  <c r="Q6" i="1"/>
  <c r="P39" i="2"/>
  <c r="R41" i="2"/>
  <c r="N39" i="2"/>
  <c r="L39" i="2"/>
  <c r="R39" i="2"/>
  <c r="R23" i="2"/>
  <c r="T23" i="2"/>
  <c r="N24" i="2"/>
  <c r="R26" i="2"/>
  <c r="L38" i="2"/>
  <c r="P38" i="2"/>
  <c r="R40" i="2"/>
  <c r="T40" i="2"/>
  <c r="L23" i="2"/>
  <c r="P23" i="2"/>
  <c r="R25" i="2"/>
  <c r="N23" i="2"/>
  <c r="T25" i="2"/>
  <c r="L24" i="2"/>
  <c r="P24" i="2"/>
  <c r="R24" i="2"/>
  <c r="T24" i="2"/>
  <c r="N38" i="2"/>
  <c r="R38" i="2"/>
  <c r="F35" i="1" l="1"/>
  <c r="F34" i="1"/>
  <c r="E30" i="1"/>
  <c r="E42" i="1"/>
  <c r="E30" i="2"/>
  <c r="E31" i="2"/>
  <c r="E32" i="2" s="1"/>
  <c r="F30" i="2" s="1"/>
  <c r="E24" i="2"/>
  <c r="E25" i="2"/>
  <c r="F28" i="1" l="1"/>
  <c r="F27" i="1"/>
  <c r="F29" i="1"/>
  <c r="F31" i="2"/>
  <c r="E26" i="2"/>
  <c r="F24" i="2" s="1"/>
  <c r="F25" i="2"/>
  <c r="B7" i="2"/>
  <c r="B8" i="2"/>
  <c r="B9" i="2"/>
  <c r="B10" i="2"/>
  <c r="B11" i="2"/>
  <c r="B12" i="2"/>
  <c r="B13" i="2"/>
  <c r="B14" i="2"/>
  <c r="B15" i="2"/>
  <c r="B16" i="2"/>
  <c r="J23" i="2"/>
  <c r="J38" i="2"/>
  <c r="B20" i="2"/>
  <c r="B21" i="2"/>
</calcChain>
</file>

<file path=xl/sharedStrings.xml><?xml version="1.0" encoding="utf-8"?>
<sst xmlns="http://schemas.openxmlformats.org/spreadsheetml/2006/main" count="441" uniqueCount="91">
  <si>
    <t>Tidak</t>
  </si>
  <si>
    <t>Penuh</t>
  </si>
  <si>
    <t>Menang</t>
  </si>
  <si>
    <t>Ya</t>
  </si>
  <si>
    <t>Kalah</t>
  </si>
  <si>
    <t>Kosong</t>
  </si>
  <si>
    <t>Setengah penuh</t>
  </si>
  <si>
    <t>Seri</t>
  </si>
  <si>
    <t>Hasil</t>
  </si>
  <si>
    <t>Kebobolan</t>
  </si>
  <si>
    <t>Kandang</t>
  </si>
  <si>
    <t>Stadion</t>
  </si>
  <si>
    <t>Hujan</t>
  </si>
  <si>
    <t>No</t>
  </si>
  <si>
    <t>Data Sample</t>
  </si>
  <si>
    <t>P(Menang)</t>
  </si>
  <si>
    <t>P(Seri)</t>
  </si>
  <si>
    <t>P(Kalah)</t>
  </si>
  <si>
    <t>P(Hujan = menang | ya)</t>
  </si>
  <si>
    <t>P(Hujan = menang | tidak)</t>
  </si>
  <si>
    <t>P(Stadion = menang | penuh)</t>
  </si>
  <si>
    <t>P(Stadion = menang | kosong)</t>
  </si>
  <si>
    <t>P(Stadion = menang | setengah penuh)</t>
  </si>
  <si>
    <t>P(Hujan = seri | ya)</t>
  </si>
  <si>
    <t>P(Hujan = seri | tidak)</t>
  </si>
  <si>
    <t>P(Stadion = seri | penuh)</t>
  </si>
  <si>
    <t>P(Stadion = seri | setengah penuh)</t>
  </si>
  <si>
    <t>P(Stadion = seri | kosong)</t>
  </si>
  <si>
    <t>P(Kandang = seri | ya)</t>
  </si>
  <si>
    <t>P(Kandang = seri | tidak)</t>
  </si>
  <si>
    <t>P(Kebobolan = seri | ya)</t>
  </si>
  <si>
    <t>P(Keboolan = seri | tidak)</t>
  </si>
  <si>
    <t>P(Kandang = menang | ya)</t>
  </si>
  <si>
    <t>P(Kandang = menang | tidak)</t>
  </si>
  <si>
    <t>P(Kebobolan = menang | ya)</t>
  </si>
  <si>
    <t>P(Keboolan = menang | tidak)</t>
  </si>
  <si>
    <t>P(Hujan = kalah | ya)</t>
  </si>
  <si>
    <t>P(Hujan = kalah | tidak)</t>
  </si>
  <si>
    <t>P(Stadion = kalah | penuh)</t>
  </si>
  <si>
    <t>P(Stadion = kalah | setengah penuh)</t>
  </si>
  <si>
    <t>P(Stadion = kalah | kosong)</t>
  </si>
  <si>
    <t>P(Kandang = kalah | ya)</t>
  </si>
  <si>
    <t>P(Kandang = kalah | tidak)</t>
  </si>
  <si>
    <t>P(Kebobolan = kalah | ya)</t>
  </si>
  <si>
    <t>P(Keboolan = kalah | tidak)</t>
  </si>
  <si>
    <t>Main</t>
  </si>
  <si>
    <t>Peluang menang</t>
  </si>
  <si>
    <t>Peluang seri</t>
  </si>
  <si>
    <t>Peluang kalah</t>
  </si>
  <si>
    <t>jumlah</t>
  </si>
  <si>
    <t>menang</t>
  </si>
  <si>
    <t>seri</t>
  </si>
  <si>
    <t>kalah</t>
  </si>
  <si>
    <t>Data Uji</t>
  </si>
  <si>
    <t>Propabilitas</t>
  </si>
  <si>
    <t>Example</t>
  </si>
  <si>
    <t>Color</t>
  </si>
  <si>
    <t>Type</t>
  </si>
  <si>
    <t>Origin</t>
  </si>
  <si>
    <t>Brand</t>
  </si>
  <si>
    <t>Age</t>
  </si>
  <si>
    <t>Stolen</t>
  </si>
  <si>
    <t>Red</t>
  </si>
  <si>
    <t>Yellow</t>
  </si>
  <si>
    <t>Sports</t>
  </si>
  <si>
    <t>SUV</t>
  </si>
  <si>
    <t>Domestic</t>
  </si>
  <si>
    <t>Imported</t>
  </si>
  <si>
    <t>Ford</t>
  </si>
  <si>
    <t>Toyota</t>
  </si>
  <si>
    <t>Subaru</t>
  </si>
  <si>
    <t>&gt;5</t>
  </si>
  <si>
    <t>2-5</t>
  </si>
  <si>
    <t>0-2</t>
  </si>
  <si>
    <t>Yes</t>
  </si>
  <si>
    <t>Ferrari</t>
  </si>
  <si>
    <t>Data sample</t>
  </si>
  <si>
    <t>Variable</t>
  </si>
  <si>
    <t>Propabilitas Yes</t>
  </si>
  <si>
    <t>Propabilitas No</t>
  </si>
  <si>
    <t>Uji data no 11</t>
  </si>
  <si>
    <t>Sum</t>
  </si>
  <si>
    <t>Data</t>
  </si>
  <si>
    <t>Presentasi</t>
  </si>
  <si>
    <t>Karena semua hasil nol saya tambahin 0.1 di setiap propabilitasnya</t>
  </si>
  <si>
    <t>Data Sample Hasil Yes</t>
  </si>
  <si>
    <t>Data Sample Hasil No</t>
  </si>
  <si>
    <t>Nama</t>
  </si>
  <si>
    <t>NPM</t>
  </si>
  <si>
    <t>Isep Lutpi Nur</t>
  </si>
  <si>
    <t>Uji data no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</si>
</sst>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8" formatCode="0.000000%"/>
    <numFmt numFmtId="176" formatCode="0.0000"/>
    <numFmt numFmtId="178" formatCode="0.000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9" fontId="0" fillId="0" borderId="0" xfId="1" applyFont="1"/>
    <xf numFmtId="0" fontId="2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9" fontId="0" fillId="0" borderId="0" xfId="1" applyFont="1" applyAlignment="1">
      <alignment horizontal="right"/>
    </xf>
    <xf numFmtId="9" fontId="0" fillId="0" borderId="3" xfId="1" applyFont="1" applyFill="1" applyBorder="1" applyAlignment="1">
      <alignment horizontal="right" vertical="center" wrapText="1"/>
    </xf>
    <xf numFmtId="9" fontId="0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3" borderId="4" xfId="0" applyFill="1" applyBorder="1" applyAlignment="1">
      <alignment horizontal="center" vertical="center" wrapText="1"/>
    </xf>
    <xf numFmtId="168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4" borderId="1" xfId="0" applyFill="1" applyBorder="1"/>
    <xf numFmtId="49" fontId="0" fillId="0" borderId="1" xfId="0" applyNumberFormat="1" applyBorder="1"/>
    <xf numFmtId="49" fontId="0" fillId="4" borderId="1" xfId="0" applyNumberFormat="1" applyFill="1" applyBorder="1"/>
    <xf numFmtId="0" fontId="0" fillId="5" borderId="1" xfId="0" applyFill="1" applyBorder="1"/>
    <xf numFmtId="9" fontId="0" fillId="0" borderId="1" xfId="1" applyFont="1" applyBorder="1"/>
    <xf numFmtId="9" fontId="0" fillId="0" borderId="2" xfId="1" applyFont="1" applyBorder="1"/>
    <xf numFmtId="176" fontId="0" fillId="0" borderId="0" xfId="0" applyNumberFormat="1"/>
    <xf numFmtId="178" fontId="0" fillId="0" borderId="0" xfId="0" applyNumberFormat="1"/>
    <xf numFmtId="0" fontId="0" fillId="6" borderId="1" xfId="0" applyFill="1" applyBorder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2"/>
  <sheetViews>
    <sheetView zoomScaleNormal="100" workbookViewId="0">
      <selection activeCell="G7" sqref="G7"/>
    </sheetView>
  </sheetViews>
  <sheetFormatPr defaultRowHeight="14.4" x14ac:dyDescent="0.3"/>
  <cols>
    <col min="1" max="1" width="4" customWidth="1"/>
    <col min="2" max="2" width="7.109375" customWidth="1"/>
    <col min="3" max="3" width="13.109375" customWidth="1"/>
    <col min="4" max="4" width="14.33203125" bestFit="1" customWidth="1"/>
    <col min="5" max="5" width="11" bestFit="1" customWidth="1"/>
    <col min="6" max="6" width="15.6640625" customWidth="1"/>
    <col min="7" max="7" width="7.6640625" bestFit="1" customWidth="1"/>
    <col min="8" max="8" width="5.33203125" customWidth="1"/>
    <col min="9" max="9" width="7.6640625" bestFit="1" customWidth="1"/>
    <col min="10" max="10" width="6" bestFit="1" customWidth="1"/>
    <col min="11" max="11" width="14.33203125" bestFit="1" customWidth="1"/>
    <col min="12" max="12" width="8.44140625" bestFit="1" customWidth="1"/>
    <col min="13" max="13" width="10.109375" bestFit="1" customWidth="1"/>
    <col min="14" max="14" width="7.6640625" bestFit="1" customWidth="1"/>
    <col min="15" max="15" width="40" customWidth="1"/>
    <col min="16" max="16" width="7.109375" customWidth="1"/>
  </cols>
  <sheetData>
    <row r="2" spans="2:17" x14ac:dyDescent="0.3">
      <c r="B2" t="s">
        <v>87</v>
      </c>
      <c r="C2" t="s">
        <v>89</v>
      </c>
    </row>
    <row r="3" spans="2:17" x14ac:dyDescent="0.3">
      <c r="B3" t="s">
        <v>88</v>
      </c>
      <c r="C3" s="30">
        <v>2113191079</v>
      </c>
    </row>
    <row r="4" spans="2:17" x14ac:dyDescent="0.3">
      <c r="B4" t="s">
        <v>14</v>
      </c>
      <c r="I4" t="s">
        <v>2</v>
      </c>
      <c r="J4" t="s">
        <v>54</v>
      </c>
      <c r="N4" t="s">
        <v>45</v>
      </c>
      <c r="O4">
        <v>10</v>
      </c>
    </row>
    <row r="5" spans="2:17" x14ac:dyDescent="0.3">
      <c r="B5" s="4" t="s">
        <v>13</v>
      </c>
      <c r="C5" s="4" t="s">
        <v>12</v>
      </c>
      <c r="D5" s="4" t="s">
        <v>11</v>
      </c>
      <c r="E5" s="4" t="s">
        <v>10</v>
      </c>
      <c r="F5" s="4" t="s">
        <v>9</v>
      </c>
      <c r="G5" s="4" t="s">
        <v>8</v>
      </c>
      <c r="I5" s="4" t="s">
        <v>13</v>
      </c>
      <c r="J5" s="4" t="s">
        <v>12</v>
      </c>
      <c r="K5" s="4" t="s">
        <v>11</v>
      </c>
      <c r="L5" s="4" t="s">
        <v>10</v>
      </c>
      <c r="M5" s="4" t="s">
        <v>9</v>
      </c>
      <c r="N5" s="4" t="s">
        <v>8</v>
      </c>
      <c r="O5" s="7" t="s">
        <v>15</v>
      </c>
      <c r="P5" s="6">
        <f>4/10</f>
        <v>0.4</v>
      </c>
      <c r="Q5" s="13">
        <f>P5+0.1</f>
        <v>0.5</v>
      </c>
    </row>
    <row r="6" spans="2:17" x14ac:dyDescent="0.3">
      <c r="B6" s="3">
        <f>IFERROR((B5+1),1)</f>
        <v>1</v>
      </c>
      <c r="C6" s="3" t="s">
        <v>3</v>
      </c>
      <c r="D6" s="3" t="s">
        <v>1</v>
      </c>
      <c r="E6" s="3" t="s">
        <v>0</v>
      </c>
      <c r="F6" s="3" t="s">
        <v>3</v>
      </c>
      <c r="G6" s="3" t="s">
        <v>4</v>
      </c>
      <c r="I6" s="3">
        <f>IFERROR((I5+1),1)</f>
        <v>1</v>
      </c>
      <c r="J6" s="3" t="s">
        <v>3</v>
      </c>
      <c r="K6" s="3" t="s">
        <v>1</v>
      </c>
      <c r="L6" s="3" t="s">
        <v>3</v>
      </c>
      <c r="M6" s="3" t="s">
        <v>3</v>
      </c>
      <c r="N6" s="3" t="s">
        <v>2</v>
      </c>
      <c r="O6" s="8" t="s">
        <v>18</v>
      </c>
      <c r="P6" s="6">
        <f>2/4</f>
        <v>0.5</v>
      </c>
      <c r="Q6" s="13">
        <f t="shared" ref="Q6:Q38" si="0">P6+0.1</f>
        <v>0.6</v>
      </c>
    </row>
    <row r="7" spans="2:17" x14ac:dyDescent="0.3">
      <c r="B7" s="3">
        <f t="shared" ref="B7:B17" si="1">IFERROR((B6+1),1)</f>
        <v>2</v>
      </c>
      <c r="C7" s="3" t="s">
        <v>0</v>
      </c>
      <c r="D7" s="3" t="s">
        <v>1</v>
      </c>
      <c r="E7" s="3" t="s">
        <v>0</v>
      </c>
      <c r="F7" s="3" t="s">
        <v>3</v>
      </c>
      <c r="G7" s="3" t="s">
        <v>4</v>
      </c>
      <c r="I7" s="3">
        <f t="shared" ref="I7:I9" si="2">IFERROR((I6+1),1)</f>
        <v>2</v>
      </c>
      <c r="J7" s="3" t="s">
        <v>0</v>
      </c>
      <c r="K7" s="3" t="s">
        <v>1</v>
      </c>
      <c r="L7" s="3" t="s">
        <v>3</v>
      </c>
      <c r="M7" s="3" t="s">
        <v>0</v>
      </c>
      <c r="N7" s="3" t="s">
        <v>2</v>
      </c>
      <c r="O7" s="8" t="s">
        <v>19</v>
      </c>
      <c r="P7" s="6">
        <f>2/4</f>
        <v>0.5</v>
      </c>
      <c r="Q7" s="13">
        <f t="shared" si="0"/>
        <v>0.6</v>
      </c>
    </row>
    <row r="8" spans="2:17" x14ac:dyDescent="0.3">
      <c r="B8" s="3">
        <f t="shared" si="1"/>
        <v>3</v>
      </c>
      <c r="C8" s="3" t="s">
        <v>0</v>
      </c>
      <c r="D8" s="3" t="s">
        <v>6</v>
      </c>
      <c r="E8" s="3" t="s">
        <v>0</v>
      </c>
      <c r="F8" s="3" t="s">
        <v>0</v>
      </c>
      <c r="G8" s="3" t="s">
        <v>4</v>
      </c>
      <c r="I8" s="3">
        <f t="shared" si="2"/>
        <v>3</v>
      </c>
      <c r="J8" s="3" t="s">
        <v>0</v>
      </c>
      <c r="K8" s="3" t="s">
        <v>6</v>
      </c>
      <c r="L8" s="3" t="s">
        <v>3</v>
      </c>
      <c r="M8" s="3" t="s">
        <v>0</v>
      </c>
      <c r="N8" s="3" t="s">
        <v>2</v>
      </c>
      <c r="O8" s="8" t="s">
        <v>20</v>
      </c>
      <c r="P8" s="6">
        <f>3/4</f>
        <v>0.75</v>
      </c>
      <c r="Q8" s="13">
        <f t="shared" si="0"/>
        <v>0.85</v>
      </c>
    </row>
    <row r="9" spans="2:17" x14ac:dyDescent="0.3">
      <c r="B9" s="3">
        <f t="shared" si="1"/>
        <v>4</v>
      </c>
      <c r="C9" s="3" t="s">
        <v>0</v>
      </c>
      <c r="D9" s="3" t="s">
        <v>5</v>
      </c>
      <c r="E9" s="3" t="s">
        <v>3</v>
      </c>
      <c r="F9" s="3" t="s">
        <v>3</v>
      </c>
      <c r="G9" s="3" t="s">
        <v>4</v>
      </c>
      <c r="I9" s="3">
        <f t="shared" si="2"/>
        <v>4</v>
      </c>
      <c r="J9" s="3" t="s">
        <v>3</v>
      </c>
      <c r="K9" s="3" t="s">
        <v>1</v>
      </c>
      <c r="L9" s="3" t="s">
        <v>3</v>
      </c>
      <c r="M9" s="3" t="s">
        <v>3</v>
      </c>
      <c r="N9" s="3" t="s">
        <v>2</v>
      </c>
      <c r="O9" s="8" t="s">
        <v>22</v>
      </c>
      <c r="P9" s="6">
        <f>1/4</f>
        <v>0.25</v>
      </c>
      <c r="Q9" s="13">
        <f t="shared" si="0"/>
        <v>0.35</v>
      </c>
    </row>
    <row r="10" spans="2:17" x14ac:dyDescent="0.3">
      <c r="B10" s="3">
        <f t="shared" si="1"/>
        <v>5</v>
      </c>
      <c r="C10" s="3" t="s">
        <v>3</v>
      </c>
      <c r="D10" s="3" t="s">
        <v>1</v>
      </c>
      <c r="E10" s="3" t="s">
        <v>3</v>
      </c>
      <c r="F10" s="3" t="s">
        <v>3</v>
      </c>
      <c r="G10" s="3" t="s">
        <v>2</v>
      </c>
      <c r="O10" s="8" t="s">
        <v>21</v>
      </c>
      <c r="P10" s="6">
        <f>0/4</f>
        <v>0</v>
      </c>
      <c r="Q10" s="13">
        <f t="shared" si="0"/>
        <v>0.1</v>
      </c>
    </row>
    <row r="11" spans="2:17" x14ac:dyDescent="0.3">
      <c r="B11" s="3">
        <f t="shared" si="1"/>
        <v>6</v>
      </c>
      <c r="C11" s="3" t="s">
        <v>0</v>
      </c>
      <c r="D11" s="3" t="s">
        <v>1</v>
      </c>
      <c r="E11" s="3" t="s">
        <v>3</v>
      </c>
      <c r="F11" s="3" t="s">
        <v>0</v>
      </c>
      <c r="G11" s="3" t="s">
        <v>2</v>
      </c>
      <c r="O11" s="8" t="s">
        <v>32</v>
      </c>
      <c r="P11" s="6">
        <f>4/4</f>
        <v>1</v>
      </c>
      <c r="Q11" s="13">
        <f t="shared" si="0"/>
        <v>1.1000000000000001</v>
      </c>
    </row>
    <row r="12" spans="2:17" x14ac:dyDescent="0.3">
      <c r="B12" s="3">
        <f t="shared" si="1"/>
        <v>7</v>
      </c>
      <c r="C12" s="3" t="s">
        <v>0</v>
      </c>
      <c r="D12" s="3" t="s">
        <v>6</v>
      </c>
      <c r="E12" s="3" t="s">
        <v>3</v>
      </c>
      <c r="F12" s="3" t="s">
        <v>0</v>
      </c>
      <c r="G12" s="3" t="s">
        <v>2</v>
      </c>
      <c r="O12" s="8" t="s">
        <v>33</v>
      </c>
      <c r="P12" s="6">
        <f>0/4</f>
        <v>0</v>
      </c>
      <c r="Q12" s="13">
        <f t="shared" si="0"/>
        <v>0.1</v>
      </c>
    </row>
    <row r="13" spans="2:17" x14ac:dyDescent="0.3">
      <c r="B13" s="3">
        <f t="shared" si="1"/>
        <v>8</v>
      </c>
      <c r="C13" s="3" t="s">
        <v>3</v>
      </c>
      <c r="D13" s="3" t="s">
        <v>1</v>
      </c>
      <c r="E13" s="3" t="s">
        <v>3</v>
      </c>
      <c r="F13" s="3" t="s">
        <v>3</v>
      </c>
      <c r="G13" s="3" t="s">
        <v>2</v>
      </c>
      <c r="O13" s="8" t="s">
        <v>34</v>
      </c>
      <c r="P13" s="6">
        <f>2/4</f>
        <v>0.5</v>
      </c>
      <c r="Q13" s="13">
        <f t="shared" si="0"/>
        <v>0.6</v>
      </c>
    </row>
    <row r="14" spans="2:17" x14ac:dyDescent="0.3">
      <c r="B14" s="3">
        <f t="shared" si="1"/>
        <v>9</v>
      </c>
      <c r="C14" s="3" t="s">
        <v>3</v>
      </c>
      <c r="D14" s="3" t="s">
        <v>5</v>
      </c>
      <c r="E14" s="3" t="s">
        <v>0</v>
      </c>
      <c r="F14" s="3" t="s">
        <v>0</v>
      </c>
      <c r="G14" s="3" t="s">
        <v>7</v>
      </c>
      <c r="O14" s="8" t="s">
        <v>35</v>
      </c>
      <c r="P14" s="6">
        <f>2/4</f>
        <v>0.5</v>
      </c>
      <c r="Q14" s="13">
        <f t="shared" si="0"/>
        <v>0.6</v>
      </c>
    </row>
    <row r="15" spans="2:17" x14ac:dyDescent="0.3">
      <c r="B15" s="3">
        <f t="shared" si="1"/>
        <v>10</v>
      </c>
      <c r="C15" s="3" t="s">
        <v>3</v>
      </c>
      <c r="D15" s="3" t="s">
        <v>5</v>
      </c>
      <c r="E15" s="3" t="s">
        <v>3</v>
      </c>
      <c r="F15" s="3" t="s">
        <v>0</v>
      </c>
      <c r="G15" s="3" t="s">
        <v>7</v>
      </c>
      <c r="Q15" s="13"/>
    </row>
    <row r="16" spans="2:17" x14ac:dyDescent="0.3">
      <c r="B16" s="3">
        <f t="shared" si="1"/>
        <v>11</v>
      </c>
      <c r="C16" s="2" t="s">
        <v>3</v>
      </c>
      <c r="D16" s="2" t="s">
        <v>1</v>
      </c>
      <c r="E16" s="2" t="s">
        <v>3</v>
      </c>
      <c r="F16" s="2" t="s">
        <v>3</v>
      </c>
      <c r="G16" s="1"/>
      <c r="I16" s="5" t="s">
        <v>7</v>
      </c>
      <c r="J16" t="s">
        <v>54</v>
      </c>
      <c r="Q16" s="13"/>
    </row>
    <row r="17" spans="2:17" x14ac:dyDescent="0.3">
      <c r="B17" s="3">
        <f t="shared" si="1"/>
        <v>12</v>
      </c>
      <c r="C17" s="2" t="s">
        <v>0</v>
      </c>
      <c r="D17" s="2" t="s">
        <v>1</v>
      </c>
      <c r="E17" s="2" t="s">
        <v>0</v>
      </c>
      <c r="F17" s="2" t="s">
        <v>0</v>
      </c>
      <c r="G17" s="1"/>
      <c r="I17" s="4" t="s">
        <v>13</v>
      </c>
      <c r="J17" s="4" t="s">
        <v>12</v>
      </c>
      <c r="K17" s="4" t="s">
        <v>11</v>
      </c>
      <c r="L17" s="4" t="s">
        <v>10</v>
      </c>
      <c r="M17" s="4" t="s">
        <v>9</v>
      </c>
      <c r="N17" s="4" t="s">
        <v>8</v>
      </c>
      <c r="O17" s="7" t="s">
        <v>16</v>
      </c>
      <c r="P17" s="11">
        <f>2/O4</f>
        <v>0.2</v>
      </c>
      <c r="Q17" s="13">
        <f t="shared" si="0"/>
        <v>0.30000000000000004</v>
      </c>
    </row>
    <row r="18" spans="2:17" x14ac:dyDescent="0.3">
      <c r="I18" s="3">
        <f>IFERROR((I17+1),1)</f>
        <v>1</v>
      </c>
      <c r="J18" s="3" t="s">
        <v>3</v>
      </c>
      <c r="K18" s="3" t="s">
        <v>5</v>
      </c>
      <c r="L18" s="3" t="s">
        <v>0</v>
      </c>
      <c r="M18" s="3" t="s">
        <v>0</v>
      </c>
      <c r="N18" s="3" t="s">
        <v>7</v>
      </c>
      <c r="O18" s="8" t="s">
        <v>23</v>
      </c>
      <c r="P18" s="11">
        <f>2/2</f>
        <v>1</v>
      </c>
      <c r="Q18" s="13">
        <f t="shared" si="0"/>
        <v>1.1000000000000001</v>
      </c>
    </row>
    <row r="19" spans="2:17" x14ac:dyDescent="0.3">
      <c r="I19" s="3">
        <f>IFERROR((I18+1),1)</f>
        <v>2</v>
      </c>
      <c r="J19" s="3" t="s">
        <v>3</v>
      </c>
      <c r="K19" s="3" t="s">
        <v>5</v>
      </c>
      <c r="L19" s="3" t="s">
        <v>3</v>
      </c>
      <c r="M19" s="3" t="s">
        <v>0</v>
      </c>
      <c r="N19" s="3" t="s">
        <v>7</v>
      </c>
      <c r="O19" s="8" t="s">
        <v>24</v>
      </c>
      <c r="P19" s="10">
        <f>0/2</f>
        <v>0</v>
      </c>
      <c r="Q19" s="13">
        <f t="shared" si="0"/>
        <v>0.1</v>
      </c>
    </row>
    <row r="20" spans="2:17" x14ac:dyDescent="0.3">
      <c r="B20" t="s">
        <v>53</v>
      </c>
      <c r="O20" s="8" t="s">
        <v>25</v>
      </c>
      <c r="P20" s="10">
        <f t="shared" ref="P20:P21" si="3">0/2</f>
        <v>0</v>
      </c>
      <c r="Q20" s="13">
        <f t="shared" si="0"/>
        <v>0.1</v>
      </c>
    </row>
    <row r="21" spans="2:17" x14ac:dyDescent="0.3">
      <c r="B21" s="4" t="s">
        <v>13</v>
      </c>
      <c r="C21" s="4" t="s">
        <v>12</v>
      </c>
      <c r="D21" s="4" t="s">
        <v>11</v>
      </c>
      <c r="E21" s="4" t="s">
        <v>10</v>
      </c>
      <c r="F21" s="4" t="s">
        <v>9</v>
      </c>
      <c r="G21" s="4" t="s">
        <v>8</v>
      </c>
      <c r="O21" s="8" t="s">
        <v>26</v>
      </c>
      <c r="P21" s="10">
        <f t="shared" si="3"/>
        <v>0</v>
      </c>
      <c r="Q21" s="13">
        <f t="shared" si="0"/>
        <v>0.1</v>
      </c>
    </row>
    <row r="22" spans="2:17" x14ac:dyDescent="0.3">
      <c r="B22" s="3">
        <f>IFERROR((B21+1),1)</f>
        <v>1</v>
      </c>
      <c r="C22" s="2" t="s">
        <v>3</v>
      </c>
      <c r="D22" s="2" t="s">
        <v>1</v>
      </c>
      <c r="E22" s="2" t="s">
        <v>3</v>
      </c>
      <c r="F22" s="2" t="s">
        <v>3</v>
      </c>
      <c r="G22" s="16" t="s">
        <v>2</v>
      </c>
      <c r="O22" s="8" t="s">
        <v>27</v>
      </c>
      <c r="P22" s="11">
        <f>2/2</f>
        <v>1</v>
      </c>
      <c r="Q22" s="13">
        <f t="shared" si="0"/>
        <v>1.1000000000000001</v>
      </c>
    </row>
    <row r="23" spans="2:17" x14ac:dyDescent="0.3">
      <c r="B23" s="3">
        <f>IFERROR((B22+1),1)</f>
        <v>2</v>
      </c>
      <c r="C23" s="2" t="s">
        <v>0</v>
      </c>
      <c r="D23" s="2" t="s">
        <v>1</v>
      </c>
      <c r="E23" s="2" t="s">
        <v>0</v>
      </c>
      <c r="F23" s="2" t="s">
        <v>0</v>
      </c>
      <c r="G23" s="16" t="s">
        <v>4</v>
      </c>
      <c r="O23" s="8" t="s">
        <v>28</v>
      </c>
      <c r="P23" s="11">
        <f>1/2</f>
        <v>0.5</v>
      </c>
      <c r="Q23" s="13">
        <f t="shared" si="0"/>
        <v>0.6</v>
      </c>
    </row>
    <row r="24" spans="2:17" x14ac:dyDescent="0.3">
      <c r="O24" s="8" t="s">
        <v>29</v>
      </c>
      <c r="P24" s="11">
        <f>1/2</f>
        <v>0.5</v>
      </c>
      <c r="Q24" s="13">
        <f t="shared" si="0"/>
        <v>0.6</v>
      </c>
    </row>
    <row r="25" spans="2:17" x14ac:dyDescent="0.3">
      <c r="O25" s="8" t="s">
        <v>30</v>
      </c>
      <c r="P25" s="11">
        <f>0/2</f>
        <v>0</v>
      </c>
      <c r="Q25" s="13">
        <f t="shared" si="0"/>
        <v>0.1</v>
      </c>
    </row>
    <row r="26" spans="2:17" x14ac:dyDescent="0.3">
      <c r="O26" s="8" t="s">
        <v>31</v>
      </c>
      <c r="P26" s="11">
        <f>2/2</f>
        <v>1</v>
      </c>
      <c r="Q26" s="13">
        <f t="shared" si="0"/>
        <v>1.1000000000000001</v>
      </c>
    </row>
    <row r="27" spans="2:17" x14ac:dyDescent="0.3">
      <c r="C27" s="12" t="s">
        <v>46</v>
      </c>
      <c r="D27" s="12"/>
      <c r="E27" s="6">
        <f>P6*P8*P11*P13</f>
        <v>0.1875</v>
      </c>
      <c r="F27" s="6">
        <f>E27/E30</f>
        <v>0.88888888888888884</v>
      </c>
      <c r="Q27" s="13"/>
    </row>
    <row r="28" spans="2:17" x14ac:dyDescent="0.3">
      <c r="C28" s="12" t="s">
        <v>47</v>
      </c>
      <c r="D28" s="12"/>
      <c r="E28" s="13">
        <f>P18*P20*P23*P25</f>
        <v>0</v>
      </c>
      <c r="F28" s="6">
        <f>E28/E30</f>
        <v>0</v>
      </c>
      <c r="I28" s="5" t="s">
        <v>4</v>
      </c>
      <c r="J28" t="s">
        <v>54</v>
      </c>
      <c r="Q28" s="13"/>
    </row>
    <row r="29" spans="2:17" x14ac:dyDescent="0.3">
      <c r="C29" s="12" t="s">
        <v>48</v>
      </c>
      <c r="D29" s="12"/>
      <c r="E29" s="6">
        <f>P30*P32*P35*P37</f>
        <v>2.34375E-2</v>
      </c>
      <c r="F29" s="6">
        <f>E29/E30</f>
        <v>0.1111111111111111</v>
      </c>
      <c r="I29" s="4" t="s">
        <v>13</v>
      </c>
      <c r="J29" s="4" t="s">
        <v>12</v>
      </c>
      <c r="K29" s="4" t="s">
        <v>11</v>
      </c>
      <c r="L29" s="4" t="s">
        <v>10</v>
      </c>
      <c r="M29" s="4" t="s">
        <v>9</v>
      </c>
      <c r="N29" s="4" t="s">
        <v>8</v>
      </c>
      <c r="O29" s="7" t="s">
        <v>17</v>
      </c>
      <c r="P29" s="6">
        <f>4/O4</f>
        <v>0.4</v>
      </c>
      <c r="Q29" s="13">
        <f t="shared" si="0"/>
        <v>0.5</v>
      </c>
    </row>
    <row r="30" spans="2:17" x14ac:dyDescent="0.3">
      <c r="D30" s="15" t="s">
        <v>49</v>
      </c>
      <c r="E30" s="13">
        <f>SUM(E27:E29)</f>
        <v>0.2109375</v>
      </c>
      <c r="I30" s="3">
        <f>IFERROR((I29+1),1)</f>
        <v>1</v>
      </c>
      <c r="J30" s="3" t="s">
        <v>3</v>
      </c>
      <c r="K30" s="3" t="s">
        <v>1</v>
      </c>
      <c r="L30" s="3" t="s">
        <v>0</v>
      </c>
      <c r="M30" s="3" t="s">
        <v>3</v>
      </c>
      <c r="N30" s="3" t="s">
        <v>4</v>
      </c>
      <c r="O30" s="8" t="s">
        <v>36</v>
      </c>
      <c r="P30" s="9">
        <f>1/4</f>
        <v>0.25</v>
      </c>
      <c r="Q30" s="13">
        <f t="shared" si="0"/>
        <v>0.35</v>
      </c>
    </row>
    <row r="31" spans="2:17" x14ac:dyDescent="0.3">
      <c r="I31" s="3">
        <f t="shared" ref="I31:I33" si="4">IFERROR((I30+1),1)</f>
        <v>2</v>
      </c>
      <c r="J31" s="3" t="s">
        <v>0</v>
      </c>
      <c r="K31" s="3" t="s">
        <v>1</v>
      </c>
      <c r="L31" s="3" t="s">
        <v>0</v>
      </c>
      <c r="M31" s="3" t="s">
        <v>3</v>
      </c>
      <c r="N31" s="3" t="s">
        <v>4</v>
      </c>
      <c r="O31" s="8" t="s">
        <v>37</v>
      </c>
      <c r="P31" s="9">
        <f>3/4</f>
        <v>0.75</v>
      </c>
      <c r="Q31" s="13">
        <f t="shared" si="0"/>
        <v>0.85</v>
      </c>
    </row>
    <row r="32" spans="2:17" x14ac:dyDescent="0.3">
      <c r="I32" s="3">
        <f t="shared" si="4"/>
        <v>3</v>
      </c>
      <c r="J32" s="3" t="s">
        <v>0</v>
      </c>
      <c r="K32" s="3" t="s">
        <v>6</v>
      </c>
      <c r="L32" s="3" t="s">
        <v>0</v>
      </c>
      <c r="M32" s="3" t="s">
        <v>0</v>
      </c>
      <c r="N32" s="3" t="s">
        <v>4</v>
      </c>
      <c r="O32" s="8" t="s">
        <v>38</v>
      </c>
      <c r="P32" s="9">
        <f>2/4</f>
        <v>0.5</v>
      </c>
      <c r="Q32" s="13">
        <f t="shared" si="0"/>
        <v>0.6</v>
      </c>
    </row>
    <row r="33" spans="4:17" x14ac:dyDescent="0.3">
      <c r="D33" t="s">
        <v>50</v>
      </c>
      <c r="E33" s="13">
        <f>P7*P8*P12*P14</f>
        <v>0</v>
      </c>
      <c r="F33" s="13">
        <f>E33/E36</f>
        <v>0</v>
      </c>
      <c r="I33" s="3">
        <f t="shared" si="4"/>
        <v>4</v>
      </c>
      <c r="J33" s="3" t="s">
        <v>0</v>
      </c>
      <c r="K33" s="3" t="s">
        <v>5</v>
      </c>
      <c r="L33" s="3" t="s">
        <v>3</v>
      </c>
      <c r="M33" s="3" t="s">
        <v>3</v>
      </c>
      <c r="N33" s="3" t="s">
        <v>4</v>
      </c>
      <c r="O33" s="8" t="s">
        <v>39</v>
      </c>
      <c r="P33" s="9">
        <f>1/4</f>
        <v>0.25</v>
      </c>
      <c r="Q33" s="13">
        <f t="shared" si="0"/>
        <v>0.35</v>
      </c>
    </row>
    <row r="34" spans="4:17" x14ac:dyDescent="0.3">
      <c r="D34" t="s">
        <v>51</v>
      </c>
      <c r="E34" s="13">
        <f>P19*P20*P24*P26</f>
        <v>0</v>
      </c>
      <c r="F34" s="13">
        <f>E34/E36</f>
        <v>0</v>
      </c>
      <c r="O34" s="8" t="s">
        <v>40</v>
      </c>
      <c r="P34" s="9">
        <f>1/4</f>
        <v>0.25</v>
      </c>
      <c r="Q34" s="13">
        <f t="shared" si="0"/>
        <v>0.35</v>
      </c>
    </row>
    <row r="35" spans="4:17" x14ac:dyDescent="0.3">
      <c r="D35" t="s">
        <v>52</v>
      </c>
      <c r="E35" s="6">
        <f>P31*P32*P36*P38</f>
        <v>7.03125E-2</v>
      </c>
      <c r="F35" s="6">
        <f>E35/E36</f>
        <v>1</v>
      </c>
      <c r="O35" s="8" t="s">
        <v>41</v>
      </c>
      <c r="P35" s="9">
        <f>1/4</f>
        <v>0.25</v>
      </c>
      <c r="Q35" s="13">
        <f t="shared" si="0"/>
        <v>0.35</v>
      </c>
    </row>
    <row r="36" spans="4:17" x14ac:dyDescent="0.3">
      <c r="D36" t="s">
        <v>49</v>
      </c>
      <c r="E36" s="13">
        <f>SUM(E33:E35)</f>
        <v>7.03125E-2</v>
      </c>
      <c r="F36" s="6"/>
      <c r="O36" s="8" t="s">
        <v>42</v>
      </c>
      <c r="P36" s="9">
        <f>3/4</f>
        <v>0.75</v>
      </c>
      <c r="Q36" s="13">
        <f t="shared" si="0"/>
        <v>0.85</v>
      </c>
    </row>
    <row r="37" spans="4:17" x14ac:dyDescent="0.3">
      <c r="O37" s="8" t="s">
        <v>43</v>
      </c>
      <c r="P37" s="9">
        <f>3/4</f>
        <v>0.75</v>
      </c>
      <c r="Q37" s="13">
        <f t="shared" si="0"/>
        <v>0.85</v>
      </c>
    </row>
    <row r="38" spans="4:17" x14ac:dyDescent="0.3">
      <c r="O38" s="8" t="s">
        <v>44</v>
      </c>
      <c r="P38" s="9">
        <f>1/4</f>
        <v>0.25</v>
      </c>
      <c r="Q38" s="13">
        <f t="shared" si="0"/>
        <v>0.35</v>
      </c>
    </row>
    <row r="39" spans="4:17" x14ac:dyDescent="0.3">
      <c r="D39" t="s">
        <v>50</v>
      </c>
      <c r="E39" s="13">
        <f>Q7*Q8*Q12*Q14</f>
        <v>3.0600000000000002E-2</v>
      </c>
    </row>
    <row r="40" spans="4:17" x14ac:dyDescent="0.3">
      <c r="D40" t="s">
        <v>51</v>
      </c>
      <c r="E40" s="14">
        <f>Q18*Q19*Q24*Q26</f>
        <v>7.2600000000000012E-2</v>
      </c>
    </row>
    <row r="41" spans="4:17" x14ac:dyDescent="0.3">
      <c r="D41" t="s">
        <v>52</v>
      </c>
      <c r="E41" s="17">
        <f>Q31*Q32*Q36*Q38</f>
        <v>0.151725</v>
      </c>
    </row>
    <row r="42" spans="4:17" x14ac:dyDescent="0.3">
      <c r="D42" t="s">
        <v>49</v>
      </c>
      <c r="E42" s="13">
        <f>SUM(E39:E41)</f>
        <v>0.25492500000000001</v>
      </c>
    </row>
  </sheetData>
  <sortState xmlns:xlrd2="http://schemas.microsoft.com/office/spreadsheetml/2017/richdata2" ref="B6:G15">
    <sortCondition ref="G6:G15"/>
  </sortState>
  <mergeCells count="3">
    <mergeCell ref="C27:D27"/>
    <mergeCell ref="C28:D28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8538-586C-4AD5-B429-2BB031629836}">
  <dimension ref="B2:T43"/>
  <sheetViews>
    <sheetView tabSelected="1" zoomScale="85" zoomScaleNormal="85" workbookViewId="0">
      <selection activeCell="L20" sqref="L20"/>
    </sheetView>
  </sheetViews>
  <sheetFormatPr defaultRowHeight="14.4" x14ac:dyDescent="0.3"/>
  <cols>
    <col min="1" max="1" width="3.6640625" customWidth="1"/>
    <col min="3" max="3" width="11.33203125" bestFit="1" customWidth="1"/>
    <col min="10" max="10" width="8" customWidth="1"/>
    <col min="12" max="12" width="12.21875" customWidth="1"/>
    <col min="14" max="14" width="11.21875" customWidth="1"/>
    <col min="16" max="16" width="12.77734375" customWidth="1"/>
    <col min="17" max="17" width="8.6640625" customWidth="1"/>
    <col min="18" max="18" width="12.109375" customWidth="1"/>
    <col min="20" max="20" width="10.5546875" customWidth="1"/>
    <col min="22" max="22" width="6.33203125" customWidth="1"/>
    <col min="24" max="24" width="6.33203125" customWidth="1"/>
    <col min="26" max="26" width="6.33203125" customWidth="1"/>
    <col min="28" max="28" width="5.88671875" customWidth="1"/>
  </cols>
  <sheetData>
    <row r="2" spans="2:16" x14ac:dyDescent="0.3">
      <c r="B2" t="s">
        <v>87</v>
      </c>
      <c r="C2" t="s">
        <v>89</v>
      </c>
    </row>
    <row r="3" spans="2:16" x14ac:dyDescent="0.3">
      <c r="B3" t="s">
        <v>88</v>
      </c>
      <c r="C3">
        <v>2113191079</v>
      </c>
    </row>
    <row r="5" spans="2:16" x14ac:dyDescent="0.3">
      <c r="B5" t="s">
        <v>76</v>
      </c>
      <c r="J5" t="s">
        <v>77</v>
      </c>
    </row>
    <row r="6" spans="2:16" x14ac:dyDescent="0.3">
      <c r="B6" s="24" t="s">
        <v>55</v>
      </c>
      <c r="C6" s="24" t="s">
        <v>56</v>
      </c>
      <c r="D6" s="24" t="s">
        <v>57</v>
      </c>
      <c r="E6" s="24" t="s">
        <v>58</v>
      </c>
      <c r="F6" s="24" t="s">
        <v>59</v>
      </c>
      <c r="G6" s="24" t="s">
        <v>60</v>
      </c>
      <c r="H6" s="24" t="s">
        <v>61</v>
      </c>
      <c r="J6" s="24" t="s">
        <v>56</v>
      </c>
      <c r="K6" s="24" t="s">
        <v>57</v>
      </c>
      <c r="L6" s="24" t="s">
        <v>58</v>
      </c>
      <c r="M6" s="24" t="s">
        <v>59</v>
      </c>
      <c r="N6" s="24" t="s">
        <v>60</v>
      </c>
    </row>
    <row r="7" spans="2:16" x14ac:dyDescent="0.3">
      <c r="B7" s="3">
        <f>IFERROR((B6+1),1)</f>
        <v>1</v>
      </c>
      <c r="C7" s="20" t="s">
        <v>62</v>
      </c>
      <c r="D7" s="20" t="s">
        <v>64</v>
      </c>
      <c r="E7" s="20" t="s">
        <v>66</v>
      </c>
      <c r="F7" s="20" t="s">
        <v>68</v>
      </c>
      <c r="G7" s="22" t="s">
        <v>71</v>
      </c>
      <c r="H7" s="20" t="s">
        <v>13</v>
      </c>
      <c r="J7" s="20" t="s">
        <v>62</v>
      </c>
      <c r="K7" s="20" t="s">
        <v>65</v>
      </c>
      <c r="L7" s="20" t="s">
        <v>66</v>
      </c>
      <c r="M7" s="20" t="s">
        <v>75</v>
      </c>
      <c r="N7" s="22" t="s">
        <v>71</v>
      </c>
    </row>
    <row r="8" spans="2:16" x14ac:dyDescent="0.3">
      <c r="B8" s="3">
        <f>IFERROR((B7+1),1)</f>
        <v>2</v>
      </c>
      <c r="C8" s="20" t="s">
        <v>63</v>
      </c>
      <c r="D8" s="20" t="s">
        <v>65</v>
      </c>
      <c r="E8" s="20" t="s">
        <v>66</v>
      </c>
      <c r="F8" s="20" t="s">
        <v>68</v>
      </c>
      <c r="G8" s="22" t="s">
        <v>72</v>
      </c>
      <c r="H8" s="20" t="s">
        <v>13</v>
      </c>
      <c r="J8" s="20" t="s">
        <v>63</v>
      </c>
      <c r="K8" s="20" t="s">
        <v>64</v>
      </c>
      <c r="L8" s="20" t="s">
        <v>67</v>
      </c>
      <c r="M8" s="20" t="s">
        <v>68</v>
      </c>
      <c r="N8" s="22" t="s">
        <v>73</v>
      </c>
    </row>
    <row r="9" spans="2:16" x14ac:dyDescent="0.3">
      <c r="B9" s="3">
        <f>IFERROR((B8+1),1)</f>
        <v>3</v>
      </c>
      <c r="C9" s="20" t="s">
        <v>63</v>
      </c>
      <c r="D9" s="20" t="s">
        <v>64</v>
      </c>
      <c r="E9" s="20" t="s">
        <v>66</v>
      </c>
      <c r="F9" s="20" t="s">
        <v>68</v>
      </c>
      <c r="G9" s="22" t="s">
        <v>72</v>
      </c>
      <c r="H9" s="20" t="s">
        <v>13</v>
      </c>
      <c r="J9" s="20"/>
      <c r="K9" s="20"/>
      <c r="L9" s="20"/>
      <c r="M9" s="20" t="s">
        <v>70</v>
      </c>
      <c r="N9" s="22" t="s">
        <v>72</v>
      </c>
    </row>
    <row r="10" spans="2:16" x14ac:dyDescent="0.3">
      <c r="B10" s="3">
        <f>IFERROR((B9+1),1)</f>
        <v>4</v>
      </c>
      <c r="C10" s="20" t="s">
        <v>62</v>
      </c>
      <c r="D10" s="20" t="s">
        <v>65</v>
      </c>
      <c r="E10" s="20" t="s">
        <v>67</v>
      </c>
      <c r="F10" s="20" t="s">
        <v>70</v>
      </c>
      <c r="G10" s="22" t="s">
        <v>72</v>
      </c>
      <c r="H10" s="20" t="s">
        <v>13</v>
      </c>
      <c r="J10" s="20"/>
      <c r="K10" s="20"/>
      <c r="L10" s="20"/>
      <c r="M10" s="20" t="s">
        <v>69</v>
      </c>
      <c r="N10" s="20"/>
    </row>
    <row r="11" spans="2:16" x14ac:dyDescent="0.3">
      <c r="B11" s="3">
        <f>IFERROR((B10+1),1)</f>
        <v>5</v>
      </c>
      <c r="C11" s="20" t="s">
        <v>63</v>
      </c>
      <c r="D11" s="20" t="s">
        <v>65</v>
      </c>
      <c r="E11" s="20" t="s">
        <v>67</v>
      </c>
      <c r="F11" s="20" t="s">
        <v>70</v>
      </c>
      <c r="G11" s="22" t="s">
        <v>72</v>
      </c>
      <c r="H11" s="20" t="s">
        <v>13</v>
      </c>
    </row>
    <row r="12" spans="2:16" x14ac:dyDescent="0.3">
      <c r="B12" s="3">
        <f>IFERROR((B11+1),1)</f>
        <v>6</v>
      </c>
      <c r="C12" s="20" t="s">
        <v>62</v>
      </c>
      <c r="D12" s="20" t="s">
        <v>64</v>
      </c>
      <c r="E12" s="20" t="s">
        <v>66</v>
      </c>
      <c r="F12" s="20" t="s">
        <v>75</v>
      </c>
      <c r="G12" s="22" t="s">
        <v>71</v>
      </c>
      <c r="H12" s="20" t="s">
        <v>74</v>
      </c>
      <c r="J12" t="s">
        <v>85</v>
      </c>
    </row>
    <row r="13" spans="2:16" x14ac:dyDescent="0.3">
      <c r="B13" s="3">
        <f>IFERROR((B12+1),1)</f>
        <v>7</v>
      </c>
      <c r="C13" s="20" t="s">
        <v>63</v>
      </c>
      <c r="D13" s="20" t="s">
        <v>65</v>
      </c>
      <c r="E13" s="20" t="s">
        <v>67</v>
      </c>
      <c r="F13" s="20" t="s">
        <v>69</v>
      </c>
      <c r="G13" s="22" t="s">
        <v>71</v>
      </c>
      <c r="H13" s="20" t="s">
        <v>74</v>
      </c>
      <c r="J13" t="s">
        <v>74</v>
      </c>
    </row>
    <row r="14" spans="2:16" x14ac:dyDescent="0.3">
      <c r="B14" s="3">
        <f>IFERROR((B13+1),1)</f>
        <v>8</v>
      </c>
      <c r="C14" s="20" t="s">
        <v>62</v>
      </c>
      <c r="D14" s="20" t="s">
        <v>64</v>
      </c>
      <c r="E14" s="20" t="s">
        <v>67</v>
      </c>
      <c r="F14" s="20" t="s">
        <v>70</v>
      </c>
      <c r="G14" s="22" t="s">
        <v>73</v>
      </c>
      <c r="H14" s="20" t="s">
        <v>74</v>
      </c>
      <c r="J14" s="24" t="s">
        <v>55</v>
      </c>
      <c r="K14" s="24" t="s">
        <v>56</v>
      </c>
      <c r="L14" s="24" t="s">
        <v>57</v>
      </c>
      <c r="M14" s="24" t="s">
        <v>58</v>
      </c>
      <c r="N14" s="24" t="s">
        <v>59</v>
      </c>
      <c r="O14" s="24" t="s">
        <v>60</v>
      </c>
      <c r="P14" s="24" t="s">
        <v>61</v>
      </c>
    </row>
    <row r="15" spans="2:16" x14ac:dyDescent="0.3">
      <c r="B15" s="3">
        <f>IFERROR((B14+1),1)</f>
        <v>9</v>
      </c>
      <c r="C15" s="20" t="s">
        <v>63</v>
      </c>
      <c r="D15" s="20" t="s">
        <v>64</v>
      </c>
      <c r="E15" s="20" t="s">
        <v>67</v>
      </c>
      <c r="F15" s="20" t="s">
        <v>70</v>
      </c>
      <c r="G15" s="22" t="s">
        <v>73</v>
      </c>
      <c r="H15" s="20" t="s">
        <v>74</v>
      </c>
      <c r="J15" s="3">
        <f>IFERROR((J14+1),1)</f>
        <v>1</v>
      </c>
      <c r="K15" s="20" t="s">
        <v>62</v>
      </c>
      <c r="L15" s="20" t="s">
        <v>64</v>
      </c>
      <c r="M15" s="20" t="s">
        <v>66</v>
      </c>
      <c r="N15" s="20" t="s">
        <v>75</v>
      </c>
      <c r="O15" s="22" t="s">
        <v>71</v>
      </c>
      <c r="P15" s="20" t="s">
        <v>74</v>
      </c>
    </row>
    <row r="16" spans="2:16" x14ac:dyDescent="0.3">
      <c r="B16" s="3">
        <f>IFERROR((B15+1),1)</f>
        <v>10</v>
      </c>
      <c r="C16" s="20" t="s">
        <v>62</v>
      </c>
      <c r="D16" s="20" t="s">
        <v>64</v>
      </c>
      <c r="E16" s="20" t="s">
        <v>66</v>
      </c>
      <c r="F16" s="20" t="s">
        <v>75</v>
      </c>
      <c r="G16" s="22" t="s">
        <v>72</v>
      </c>
      <c r="H16" s="20" t="s">
        <v>74</v>
      </c>
      <c r="J16" s="3">
        <f>IFERROR((J15+1),1)</f>
        <v>2</v>
      </c>
      <c r="K16" s="20" t="s">
        <v>62</v>
      </c>
      <c r="L16" s="20" t="s">
        <v>64</v>
      </c>
      <c r="M16" s="20" t="s">
        <v>66</v>
      </c>
      <c r="N16" s="20" t="s">
        <v>75</v>
      </c>
      <c r="O16" s="22" t="s">
        <v>72</v>
      </c>
      <c r="P16" s="20" t="s">
        <v>74</v>
      </c>
    </row>
    <row r="17" spans="2:20" x14ac:dyDescent="0.3">
      <c r="J17" s="3">
        <f>IFERROR((J16+1),1)</f>
        <v>3</v>
      </c>
      <c r="K17" s="20" t="s">
        <v>63</v>
      </c>
      <c r="L17" s="20" t="s">
        <v>64</v>
      </c>
      <c r="M17" s="20" t="s">
        <v>67</v>
      </c>
      <c r="N17" s="20" t="s">
        <v>70</v>
      </c>
      <c r="O17" s="22" t="s">
        <v>73</v>
      </c>
      <c r="P17" s="20" t="s">
        <v>74</v>
      </c>
    </row>
    <row r="18" spans="2:20" x14ac:dyDescent="0.3">
      <c r="B18" t="s">
        <v>53</v>
      </c>
      <c r="J18" s="3">
        <f>IFERROR((J17+1),1)</f>
        <v>4</v>
      </c>
      <c r="K18" s="20" t="s">
        <v>63</v>
      </c>
      <c r="L18" s="20" t="s">
        <v>65</v>
      </c>
      <c r="M18" s="20" t="s">
        <v>67</v>
      </c>
      <c r="N18" s="20" t="s">
        <v>69</v>
      </c>
      <c r="O18" s="22" t="s">
        <v>71</v>
      </c>
      <c r="P18" s="20" t="s">
        <v>74</v>
      </c>
    </row>
    <row r="19" spans="2:20" x14ac:dyDescent="0.3">
      <c r="B19" s="24" t="s">
        <v>55</v>
      </c>
      <c r="C19" s="24" t="s">
        <v>56</v>
      </c>
      <c r="D19" s="24" t="s">
        <v>57</v>
      </c>
      <c r="E19" s="24" t="s">
        <v>58</v>
      </c>
      <c r="F19" s="24" t="s">
        <v>59</v>
      </c>
      <c r="G19" s="24" t="s">
        <v>60</v>
      </c>
      <c r="H19" s="24" t="s">
        <v>61</v>
      </c>
      <c r="J19" s="3">
        <f>IFERROR((J18+1),1)</f>
        <v>5</v>
      </c>
      <c r="K19" s="20" t="s">
        <v>62</v>
      </c>
      <c r="L19" s="20" t="s">
        <v>64</v>
      </c>
      <c r="M19" s="20" t="s">
        <v>67</v>
      </c>
      <c r="N19" s="20" t="s">
        <v>70</v>
      </c>
      <c r="O19" s="22" t="s">
        <v>73</v>
      </c>
      <c r="P19" s="20" t="s">
        <v>74</v>
      </c>
    </row>
    <row r="20" spans="2:20" x14ac:dyDescent="0.3">
      <c r="B20" s="18">
        <f>IFERROR((B16+1),1)</f>
        <v>11</v>
      </c>
      <c r="C20" s="21" t="s">
        <v>62</v>
      </c>
      <c r="D20" s="21" t="s">
        <v>65</v>
      </c>
      <c r="E20" s="21" t="s">
        <v>66</v>
      </c>
      <c r="F20" s="21" t="s">
        <v>75</v>
      </c>
      <c r="G20" s="23" t="s">
        <v>73</v>
      </c>
      <c r="H20" s="29" t="s">
        <v>74</v>
      </c>
    </row>
    <row r="21" spans="2:20" x14ac:dyDescent="0.3">
      <c r="B21" s="18">
        <f>IFERROR((B20+1),1)</f>
        <v>12</v>
      </c>
      <c r="C21" s="21" t="s">
        <v>63</v>
      </c>
      <c r="D21" s="21" t="s">
        <v>65</v>
      </c>
      <c r="E21" s="21" t="s">
        <v>66</v>
      </c>
      <c r="F21" s="21" t="s">
        <v>68</v>
      </c>
      <c r="G21" s="23" t="s">
        <v>73</v>
      </c>
      <c r="H21" s="29" t="s">
        <v>13</v>
      </c>
      <c r="J21" t="s">
        <v>78</v>
      </c>
    </row>
    <row r="22" spans="2:20" x14ac:dyDescent="0.3">
      <c r="J22" s="24" t="str">
        <f>"P("&amp;J13&amp;")"</f>
        <v>P(Yes)</v>
      </c>
      <c r="K22" s="24" t="s">
        <v>56</v>
      </c>
      <c r="L22" s="24" t="str">
        <f>"P("&amp;$J$13&amp;"="&amp;K22&amp;")"</f>
        <v>P(Yes=Color)</v>
      </c>
      <c r="M22" s="24" t="s">
        <v>57</v>
      </c>
      <c r="N22" s="24" t="str">
        <f>"P("&amp;$J$13&amp;"="&amp;M22&amp;")"</f>
        <v>P(Yes=Type)</v>
      </c>
      <c r="O22" s="24" t="s">
        <v>58</v>
      </c>
      <c r="P22" s="24" t="str">
        <f>"P("&amp;$J$13&amp;"="&amp;O22&amp;")"</f>
        <v>P(Yes=Origin)</v>
      </c>
      <c r="Q22" s="24" t="s">
        <v>59</v>
      </c>
      <c r="R22" s="24" t="str">
        <f>"P("&amp;$J$13&amp;"="&amp;Q22&amp;")"</f>
        <v>P(Yes=Brand)</v>
      </c>
      <c r="S22" s="24" t="s">
        <v>60</v>
      </c>
      <c r="T22" s="24" t="str">
        <f>"P("&amp;$J$13&amp;"="&amp;S22&amp;")"</f>
        <v>P(Yes=Age)</v>
      </c>
    </row>
    <row r="23" spans="2:20" x14ac:dyDescent="0.3">
      <c r="E23" t="s">
        <v>82</v>
      </c>
      <c r="F23" t="s">
        <v>83</v>
      </c>
      <c r="J23" s="25">
        <f>J19/$B$16</f>
        <v>0.5</v>
      </c>
      <c r="K23" s="20" t="s">
        <v>62</v>
      </c>
      <c r="L23" s="25">
        <f>COUNTIF($K$15:$K$19,K23)/$J$19</f>
        <v>0.6</v>
      </c>
      <c r="M23" s="20" t="s">
        <v>65</v>
      </c>
      <c r="N23" s="25">
        <f>COUNTIF($L$15:$L$19,M23)/$J$19</f>
        <v>0.2</v>
      </c>
      <c r="O23" s="20" t="s">
        <v>66</v>
      </c>
      <c r="P23" s="25">
        <f>COUNTIF($M$15:$M$19,O23)/$J$19</f>
        <v>0.4</v>
      </c>
      <c r="Q23" s="20" t="s">
        <v>75</v>
      </c>
      <c r="R23" s="25">
        <f>COUNTIF($N$15:$N$19,Q23)/$J$19</f>
        <v>0.4</v>
      </c>
      <c r="S23" s="22" t="s">
        <v>71</v>
      </c>
      <c r="T23" s="25">
        <f>2/$J$19</f>
        <v>0.4</v>
      </c>
    </row>
    <row r="24" spans="2:20" x14ac:dyDescent="0.3">
      <c r="B24" t="s">
        <v>80</v>
      </c>
      <c r="D24" t="s">
        <v>74</v>
      </c>
      <c r="E24" s="28">
        <f>L23*N23*P23*R23*T24</f>
        <v>7.6800000000000011E-3</v>
      </c>
      <c r="F24" s="6">
        <f>IFERROR(E24/E26,0)</f>
        <v>1</v>
      </c>
      <c r="K24" s="20" t="s">
        <v>63</v>
      </c>
      <c r="L24" s="25">
        <f>COUNTIF($K$15:$K$19,K24)/$J$19</f>
        <v>0.4</v>
      </c>
      <c r="M24" s="20" t="s">
        <v>64</v>
      </c>
      <c r="N24" s="25">
        <f>COUNTIF($L$15:$L$19,M24)/$J$19</f>
        <v>0.8</v>
      </c>
      <c r="O24" s="20" t="s">
        <v>67</v>
      </c>
      <c r="P24" s="25">
        <f>COUNTIF($M$15:$M$19,O24)/$J$19</f>
        <v>0.6</v>
      </c>
      <c r="Q24" s="20" t="s">
        <v>68</v>
      </c>
      <c r="R24" s="25">
        <f>COUNTIF($N$15:$N$19,Q24)/$J$19</f>
        <v>0</v>
      </c>
      <c r="S24" s="22" t="s">
        <v>73</v>
      </c>
      <c r="T24" s="25">
        <f>COUNTIF($O$15:$O$19,S24)/$J$19</f>
        <v>0.4</v>
      </c>
    </row>
    <row r="25" spans="2:20" x14ac:dyDescent="0.3">
      <c r="D25" t="s">
        <v>13</v>
      </c>
      <c r="E25" s="28">
        <f>L38*N38*P38*R38*T39</f>
        <v>0</v>
      </c>
      <c r="F25" s="6">
        <f>IFERROR(E25/E27, 0)</f>
        <v>0</v>
      </c>
      <c r="K25" s="19"/>
      <c r="L25" s="19"/>
      <c r="M25" s="19"/>
      <c r="N25" s="19"/>
      <c r="O25" s="19"/>
      <c r="P25" s="19"/>
      <c r="Q25" s="20" t="s">
        <v>70</v>
      </c>
      <c r="R25" s="25">
        <f>COUNTIF($N$15:$N$19,Q25)/$J$19</f>
        <v>0.4</v>
      </c>
      <c r="S25" s="22" t="s">
        <v>72</v>
      </c>
      <c r="T25" s="25">
        <f>COUNTIF($O$15:$O$19,S25)/$J$19</f>
        <v>0.2</v>
      </c>
    </row>
    <row r="26" spans="2:20" x14ac:dyDescent="0.3">
      <c r="D26" t="s">
        <v>81</v>
      </c>
      <c r="E26" s="28">
        <f>SUM(E24:E25)</f>
        <v>7.6800000000000011E-3</v>
      </c>
      <c r="K26" s="19"/>
      <c r="L26" s="19"/>
      <c r="M26" s="19"/>
      <c r="N26" s="19"/>
      <c r="O26" s="19"/>
      <c r="P26" s="19"/>
      <c r="Q26" s="20" t="s">
        <v>69</v>
      </c>
      <c r="R26" s="26">
        <f>COUNTIF($N$15:$N$19,Q26)/$J$19</f>
        <v>0.2</v>
      </c>
      <c r="S26" s="19"/>
    </row>
    <row r="27" spans="2:20" x14ac:dyDescent="0.3">
      <c r="J27" t="s">
        <v>86</v>
      </c>
      <c r="L27" s="13"/>
      <c r="N27" s="13"/>
      <c r="P27" s="13"/>
      <c r="R27" s="13"/>
      <c r="T27" s="13"/>
    </row>
    <row r="28" spans="2:20" x14ac:dyDescent="0.3">
      <c r="J28" t="s">
        <v>13</v>
      </c>
    </row>
    <row r="29" spans="2:20" x14ac:dyDescent="0.3">
      <c r="E29" t="s">
        <v>82</v>
      </c>
      <c r="F29" t="s">
        <v>83</v>
      </c>
      <c r="J29" s="24" t="s">
        <v>55</v>
      </c>
      <c r="K29" s="24" t="s">
        <v>56</v>
      </c>
      <c r="L29" s="24" t="s">
        <v>57</v>
      </c>
      <c r="M29" s="24" t="s">
        <v>58</v>
      </c>
      <c r="N29" s="24" t="s">
        <v>59</v>
      </c>
      <c r="O29" s="24" t="s">
        <v>60</v>
      </c>
      <c r="P29" s="24" t="s">
        <v>61</v>
      </c>
    </row>
    <row r="30" spans="2:20" x14ac:dyDescent="0.3">
      <c r="B30" t="s">
        <v>90</v>
      </c>
      <c r="D30" t="s">
        <v>74</v>
      </c>
      <c r="E30" s="27">
        <f>(L24+0.1)*(N23+0.1)*(P23+0.1)*(R24+0.1)*(T24+0.1)</f>
        <v>3.7500000000000007E-3</v>
      </c>
      <c r="F30" s="6">
        <f>IFERROR(E30/E32,0)</f>
        <v>0.13508645533141217</v>
      </c>
      <c r="J30" s="3">
        <f>IFERROR((J29+1),1)</f>
        <v>1</v>
      </c>
      <c r="K30" s="20" t="s">
        <v>62</v>
      </c>
      <c r="L30" s="20" t="s">
        <v>64</v>
      </c>
      <c r="M30" s="20" t="s">
        <v>66</v>
      </c>
      <c r="N30" s="20" t="s">
        <v>68</v>
      </c>
      <c r="O30" s="22" t="s">
        <v>71</v>
      </c>
      <c r="P30" s="20" t="s">
        <v>13</v>
      </c>
    </row>
    <row r="31" spans="2:20" x14ac:dyDescent="0.3">
      <c r="D31" t="s">
        <v>13</v>
      </c>
      <c r="E31" s="27">
        <f>(L39+0.1)*(N38+0.1)*(P38+0.1)*(R39+0.1)*(T39+0.1)</f>
        <v>2.4009999999999993E-2</v>
      </c>
      <c r="F31" s="6">
        <f>IFERROR(E31/E32, 0)</f>
        <v>0.86491354466858783</v>
      </c>
      <c r="J31" s="3">
        <f>IFERROR((J30+1),1)</f>
        <v>2</v>
      </c>
      <c r="K31" s="20" t="s">
        <v>63</v>
      </c>
      <c r="L31" s="20" t="s">
        <v>65</v>
      </c>
      <c r="M31" s="20" t="s">
        <v>66</v>
      </c>
      <c r="N31" s="20" t="s">
        <v>68</v>
      </c>
      <c r="O31" s="22" t="s">
        <v>72</v>
      </c>
      <c r="P31" s="20" t="s">
        <v>13</v>
      </c>
    </row>
    <row r="32" spans="2:20" x14ac:dyDescent="0.3">
      <c r="D32" t="s">
        <v>81</v>
      </c>
      <c r="E32" s="27">
        <f>SUM(E30:E31)</f>
        <v>2.7759999999999993E-2</v>
      </c>
      <c r="J32" s="3">
        <f>IFERROR((J31+1),1)</f>
        <v>3</v>
      </c>
      <c r="K32" s="20" t="s">
        <v>63</v>
      </c>
      <c r="L32" s="20" t="s">
        <v>64</v>
      </c>
      <c r="M32" s="20" t="s">
        <v>66</v>
      </c>
      <c r="N32" s="20" t="s">
        <v>68</v>
      </c>
      <c r="O32" s="22" t="s">
        <v>72</v>
      </c>
      <c r="P32" s="20" t="s">
        <v>13</v>
      </c>
    </row>
    <row r="33" spans="2:20" x14ac:dyDescent="0.3">
      <c r="J33" s="3">
        <f>IFERROR((J32+1),1)</f>
        <v>4</v>
      </c>
      <c r="K33" s="20" t="s">
        <v>62</v>
      </c>
      <c r="L33" s="20" t="s">
        <v>65</v>
      </c>
      <c r="M33" s="20" t="s">
        <v>67</v>
      </c>
      <c r="N33" s="20" t="s">
        <v>70</v>
      </c>
      <c r="O33" s="22" t="s">
        <v>72</v>
      </c>
      <c r="P33" s="20" t="s">
        <v>13</v>
      </c>
    </row>
    <row r="34" spans="2:20" x14ac:dyDescent="0.3">
      <c r="B34" t="s">
        <v>84</v>
      </c>
      <c r="J34" s="3">
        <f>IFERROR((J33+1),1)</f>
        <v>5</v>
      </c>
      <c r="K34" s="20" t="s">
        <v>63</v>
      </c>
      <c r="L34" s="20" t="s">
        <v>65</v>
      </c>
      <c r="M34" s="20" t="s">
        <v>67</v>
      </c>
      <c r="N34" s="20" t="s">
        <v>70</v>
      </c>
      <c r="O34" s="22" t="s">
        <v>72</v>
      </c>
      <c r="P34" s="20" t="s">
        <v>13</v>
      </c>
    </row>
    <row r="36" spans="2:20" x14ac:dyDescent="0.3">
      <c r="J36" t="s">
        <v>79</v>
      </c>
    </row>
    <row r="37" spans="2:20" x14ac:dyDescent="0.3">
      <c r="J37" s="24" t="str">
        <f>"P("&amp;J28&amp;")"</f>
        <v>P(No)</v>
      </c>
      <c r="K37" s="24" t="s">
        <v>56</v>
      </c>
      <c r="L37" s="24" t="str">
        <f>"P("&amp;$J$13&amp;"="&amp;K37&amp;")"</f>
        <v>P(Yes=Color)</v>
      </c>
      <c r="M37" s="24" t="s">
        <v>57</v>
      </c>
      <c r="N37" s="24" t="str">
        <f>"P("&amp;$J$13&amp;"="&amp;M37&amp;")"</f>
        <v>P(Yes=Type)</v>
      </c>
      <c r="O37" s="24" t="s">
        <v>58</v>
      </c>
      <c r="P37" s="24" t="str">
        <f>"P("&amp;$J$13&amp;"="&amp;O37&amp;")"</f>
        <v>P(Yes=Origin)</v>
      </c>
      <c r="Q37" s="24" t="s">
        <v>59</v>
      </c>
      <c r="R37" s="24" t="str">
        <f>"P("&amp;$J$13&amp;"="&amp;Q37&amp;")"</f>
        <v>P(Yes=Brand)</v>
      </c>
      <c r="S37" s="24" t="s">
        <v>60</v>
      </c>
      <c r="T37" s="24" t="str">
        <f>"P("&amp;$J$13&amp;"="&amp;S37&amp;")"</f>
        <v>P(Yes=Age)</v>
      </c>
    </row>
    <row r="38" spans="2:20" x14ac:dyDescent="0.3">
      <c r="J38" s="25">
        <f>J34/$B$16</f>
        <v>0.5</v>
      </c>
      <c r="K38" s="20" t="s">
        <v>62</v>
      </c>
      <c r="L38" s="25">
        <f>COUNTIF($K$30:$K$34,K38)/$J$34</f>
        <v>0.4</v>
      </c>
      <c r="M38" s="20" t="s">
        <v>65</v>
      </c>
      <c r="N38" s="25">
        <f>COUNTIF($L$30:$L$34,M38)/$J$34</f>
        <v>0.6</v>
      </c>
      <c r="O38" s="20" t="s">
        <v>66</v>
      </c>
      <c r="P38" s="25">
        <f>COUNTIF($M$30:$M$34,O38)/$J$34</f>
        <v>0.6</v>
      </c>
      <c r="Q38" s="20" t="s">
        <v>75</v>
      </c>
      <c r="R38" s="25">
        <f>COUNTIF($N$30:$N$34,Q38)/$J$34</f>
        <v>0</v>
      </c>
      <c r="S38" s="22" t="s">
        <v>71</v>
      </c>
      <c r="T38" s="25">
        <f>1/$J$34</f>
        <v>0.2</v>
      </c>
    </row>
    <row r="39" spans="2:20" x14ac:dyDescent="0.3">
      <c r="K39" s="20" t="s">
        <v>63</v>
      </c>
      <c r="L39" s="25">
        <f>COUNTIF($K$30:$K$34,K39)/$J$34</f>
        <v>0.6</v>
      </c>
      <c r="M39" s="20" t="s">
        <v>64</v>
      </c>
      <c r="N39" s="25">
        <f>COUNTIF($L$30:$L$34,M39)/$J$34</f>
        <v>0.4</v>
      </c>
      <c r="O39" s="20" t="s">
        <v>67</v>
      </c>
      <c r="P39" s="25">
        <f>COUNTIF($M$30:$M$34,O39)/$J$34</f>
        <v>0.4</v>
      </c>
      <c r="Q39" s="20" t="s">
        <v>68</v>
      </c>
      <c r="R39" s="25">
        <f>COUNTIF($N$30:$N$34,Q39)/$J$34</f>
        <v>0.6</v>
      </c>
      <c r="S39" s="22" t="s">
        <v>73</v>
      </c>
      <c r="T39" s="25">
        <f>COUNTIF($O$30:$O$34,S39)/$J$34</f>
        <v>0</v>
      </c>
    </row>
    <row r="40" spans="2:20" x14ac:dyDescent="0.3">
      <c r="K40" s="19"/>
      <c r="L40" s="19"/>
      <c r="M40" s="19"/>
      <c r="N40" s="19"/>
      <c r="O40" s="19"/>
      <c r="P40" s="19"/>
      <c r="Q40" s="20" t="s">
        <v>70</v>
      </c>
      <c r="R40" s="25">
        <f>COUNTIF($N$30:$N$34,Q40)/$J$34</f>
        <v>0.4</v>
      </c>
      <c r="S40" s="22" t="s">
        <v>72</v>
      </c>
      <c r="T40" s="25">
        <f>COUNTIF($O$30:$O$34,S40)/$J$34</f>
        <v>0.8</v>
      </c>
    </row>
    <row r="41" spans="2:20" x14ac:dyDescent="0.3">
      <c r="K41" s="19"/>
      <c r="L41" s="19"/>
      <c r="M41" s="19"/>
      <c r="N41" s="19"/>
      <c r="O41" s="19"/>
      <c r="P41" s="19"/>
      <c r="Q41" s="20" t="s">
        <v>69</v>
      </c>
      <c r="R41" s="26">
        <f>COUNTIF($N$30:$N$34,Q41)/$J$34</f>
        <v>0</v>
      </c>
      <c r="S41" s="19"/>
    </row>
    <row r="43" spans="2:20" x14ac:dyDescent="0.3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</sheetData>
  <autoFilter ref="B6:H6" xr:uid="{2EE48538-586C-4AD5-B429-2BB031629836}">
    <sortState xmlns:xlrd2="http://schemas.microsoft.com/office/spreadsheetml/2017/richdata2" ref="B7:H16">
      <sortCondition ref="H6"/>
    </sortState>
  </autoFilter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NBC (1)</vt:lpstr>
      <vt:lpstr>NBC (2)</vt:lpstr>
      <vt:lpstr>color</vt:lpstr>
      <vt:lpstr>result_color</vt:lpstr>
    </vt:vector>
  </TitlesOfParts>
  <Company>Universitas Sangga Buana YPKP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Isep Lutpi Nur 2113191079</dc:title>
  <dc:creator>gsyah, Isep Lutpi Nur</dc:creator>
  <cp:lastModifiedBy>iseplutpinur</cp:lastModifiedBy>
  <cp:lastPrinted>2021-11-16T10:54:11Z</cp:lastPrinted>
  <dcterms:created xsi:type="dcterms:W3CDTF">2021-11-11T07:50:41Z</dcterms:created>
  <dcterms:modified xsi:type="dcterms:W3CDTF">2021-11-16T11:05:31Z</dcterms:modified>
</cp:coreProperties>
</file>