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A28B403-DFEA-47F7-B7CF-67A128C302C5}" xr6:coauthVersionLast="47" xr6:coauthVersionMax="47" xr10:uidLastSave="{00000000-0000-0000-0000-000000000000}"/>
  <bookViews>
    <workbookView xWindow="-108" yWindow="-108" windowWidth="23256" windowHeight="12456" xr2:uid="{C15A6296-846D-40D9-8438-807A3C0BACB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98" i="1" l="1"/>
  <c r="N97" i="1"/>
  <c r="L98" i="1"/>
  <c r="L99" i="1"/>
  <c r="L97" i="1"/>
  <c r="J98" i="1"/>
  <c r="J99" i="1"/>
  <c r="J97" i="1"/>
  <c r="N85" i="1"/>
  <c r="N84" i="1"/>
  <c r="L85" i="1"/>
  <c r="L86" i="1"/>
  <c r="L84" i="1"/>
  <c r="J85" i="1"/>
  <c r="J86" i="1"/>
  <c r="J84" i="1"/>
  <c r="H97" i="1"/>
  <c r="H84" i="1"/>
  <c r="N96" i="1"/>
  <c r="L96" i="1"/>
  <c r="J96" i="1"/>
  <c r="H96" i="1"/>
  <c r="H90" i="1"/>
  <c r="H91" i="1" s="1"/>
  <c r="H92" i="1" s="1"/>
  <c r="N83" i="1"/>
  <c r="L83" i="1"/>
  <c r="J83" i="1"/>
  <c r="H83" i="1"/>
  <c r="F81" i="1"/>
  <c r="H73" i="1"/>
  <c r="H74" i="1" s="1"/>
  <c r="H75" i="1" s="1"/>
  <c r="H76" i="1" s="1"/>
  <c r="H77" i="1" s="1"/>
  <c r="H78" i="1" s="1"/>
  <c r="H79" i="1" s="1"/>
  <c r="B67" i="1"/>
  <c r="B68" i="1" s="1"/>
  <c r="B69" i="1" s="1"/>
  <c r="B70" i="1" s="1"/>
  <c r="B71" i="1" s="1"/>
  <c r="B72" i="1" s="1"/>
  <c r="B73" i="1" s="1"/>
  <c r="B74" i="1" s="1"/>
  <c r="B75" i="1" s="1"/>
  <c r="B76" i="1" s="1"/>
  <c r="B77" i="1" s="1"/>
  <c r="B81" i="1" s="1"/>
  <c r="G29" i="1"/>
  <c r="G30" i="1" s="1"/>
  <c r="G31" i="1" s="1"/>
  <c r="G32" i="1" s="1"/>
  <c r="G33" i="1" s="1"/>
  <c r="G34" i="1" s="1"/>
  <c r="G35" i="1" s="1"/>
  <c r="G28" i="1"/>
  <c r="G27" i="1"/>
  <c r="D39" i="1"/>
  <c r="D40" i="1"/>
  <c r="D38" i="1"/>
  <c r="D37" i="1"/>
  <c r="G12" i="1"/>
  <c r="G13" i="1"/>
  <c r="G14" i="1"/>
  <c r="G15" i="1"/>
  <c r="G16" i="1"/>
  <c r="G17" i="1"/>
  <c r="G18" i="1"/>
  <c r="G11" i="1"/>
  <c r="F11" i="1"/>
  <c r="F12" i="1"/>
  <c r="F13" i="1"/>
  <c r="F14" i="1"/>
  <c r="F15" i="1"/>
  <c r="F16" i="1"/>
  <c r="F17" i="1"/>
  <c r="F18" i="1"/>
  <c r="F19" i="1"/>
  <c r="F10" i="1"/>
  <c r="D30" i="1"/>
  <c r="D31" i="1"/>
  <c r="D32" i="1"/>
  <c r="D33" i="1"/>
  <c r="D34" i="1"/>
  <c r="D35" i="1"/>
  <c r="D27" i="1"/>
  <c r="D28" i="1"/>
  <c r="D29" i="1"/>
  <c r="D26" i="1"/>
  <c r="C24" i="1"/>
  <c r="C23" i="1"/>
  <c r="C85" i="1" l="1"/>
  <c r="C84" i="1"/>
  <c r="C86" i="1" l="1"/>
  <c r="D85" i="1" s="1"/>
  <c r="D84" i="1" l="1"/>
</calcChain>
</file>

<file path=xl/sharedStrings.xml><?xml version="1.0" encoding="utf-8"?>
<sst xmlns="http://schemas.openxmlformats.org/spreadsheetml/2006/main" count="190" uniqueCount="54">
  <si>
    <t>Kelompok</t>
  </si>
  <si>
    <t>Anggota</t>
  </si>
  <si>
    <t>Isep Lutpi Nur</t>
  </si>
  <si>
    <t>Dara Atria Ferliandini</t>
  </si>
  <si>
    <t>Adistia Ramadhani</t>
  </si>
  <si>
    <t>Pembahasan 1</t>
  </si>
  <si>
    <t>Eksplorasi Data</t>
  </si>
  <si>
    <t>1. Data Mentah / Data Sample</t>
  </si>
  <si>
    <t>No</t>
  </si>
  <si>
    <t>Data</t>
  </si>
  <si>
    <t>Contoh Mentah: Data number</t>
  </si>
  <si>
    <t>Pembahasan 2</t>
  </si>
  <si>
    <t>Normalisasi data</t>
  </si>
  <si>
    <t>Normalisasi 0-1</t>
  </si>
  <si>
    <t>Nilai tertinggi</t>
  </si>
  <si>
    <t>Nilai Terendah</t>
  </si>
  <si>
    <t>Pembahasan 3</t>
  </si>
  <si>
    <t>Smoothing</t>
  </si>
  <si>
    <t>1. Moving Average (262)</t>
  </si>
  <si>
    <t>1. Single Exponential Smoothing (alpha=0,3)</t>
  </si>
  <si>
    <t>Rata-rata</t>
  </si>
  <si>
    <t>Deviasi</t>
  </si>
  <si>
    <t>Batas-atas</t>
  </si>
  <si>
    <t>Batas-bawah</t>
  </si>
  <si>
    <t>alpha</t>
  </si>
  <si>
    <t>Pembahasan 4</t>
  </si>
  <si>
    <t>Ploting Anomali Data</t>
  </si>
  <si>
    <t>Kesimpulan dari data normalisasi di soal no 2, Terdapat 2 anomali data yaitu data no 3 yang melewati batas bawah dan data no 6 yang melewati batas atas.</t>
  </si>
  <si>
    <t>Pembahasan 5</t>
  </si>
  <si>
    <t>DataSample</t>
  </si>
  <si>
    <t>Variable</t>
  </si>
  <si>
    <t>Pelamar</t>
  </si>
  <si>
    <t>IPK</t>
  </si>
  <si>
    <t>Psikologi</t>
  </si>
  <si>
    <t>Wawancara</t>
  </si>
  <si>
    <t>Diterima</t>
  </si>
  <si>
    <t>Cukup</t>
  </si>
  <si>
    <t>Sedang</t>
  </si>
  <si>
    <t>Baik</t>
  </si>
  <si>
    <t>Ya</t>
  </si>
  <si>
    <t>Kurang</t>
  </si>
  <si>
    <t>Rendah</t>
  </si>
  <si>
    <t>Bagus</t>
  </si>
  <si>
    <t>Buruk</t>
  </si>
  <si>
    <t>Tinggi</t>
  </si>
  <si>
    <t>Data Sample Hasil Ya</t>
  </si>
  <si>
    <t>Tidak</t>
  </si>
  <si>
    <t>Data Uji</t>
  </si>
  <si>
    <t>Propabilitas</t>
  </si>
  <si>
    <t>Pengujian</t>
  </si>
  <si>
    <t>Persentasi</t>
  </si>
  <si>
    <t>Jumlah</t>
  </si>
  <si>
    <t>Data Sample Hasil Tidak</t>
  </si>
  <si>
    <t>Pada kasus ini karena semua nilai terdapat perkalian ke nol. Maka di tabah nilai 0.1 untuk setiap propabilitas. Kemudian kesimpulanya karena pengujian data dengan propabilitas tidak lebih tinggi dari ya. Maka hasilnya Tidak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</si>
</sst>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horizontal="left"/>
    </xf>
    <xf numFmtId="166" fontId="0" fillId="0" borderId="1" xfId="0" applyNumberFormat="1" applyBorder="1" applyAlignment="1">
      <alignment horizontal="right" vertical="center"/>
    </xf>
    <xf numFmtId="0" fontId="0" fillId="3" borderId="1" xfId="0" applyFill="1" applyBorder="1" applyAlignment="1">
      <alignment horizontal="center" vertical="center"/>
    </xf>
    <xf numFmtId="0" fontId="0" fillId="0" borderId="0" xfId="0" applyAlignment="1">
      <alignment horizontal="center"/>
    </xf>
    <xf numFmtId="166" fontId="0" fillId="0" borderId="0" xfId="0" applyNumberFormat="1"/>
    <xf numFmtId="166" fontId="0" fillId="0" borderId="1" xfId="0" applyNumberFormat="1" applyBorder="1"/>
    <xf numFmtId="0" fontId="0" fillId="0" borderId="0" xfId="0" applyAlignment="1">
      <alignment horizontal="left" wrapText="1"/>
    </xf>
    <xf numFmtId="0" fontId="0" fillId="0" borderId="0" xfId="0" applyAlignment="1">
      <alignment horizontal="left"/>
    </xf>
    <xf numFmtId="0" fontId="2" fillId="2" borderId="1" xfId="0" applyFont="1" applyFill="1" applyBorder="1" applyAlignment="1">
      <alignment horizontal="center"/>
    </xf>
    <xf numFmtId="0" fontId="0" fillId="2" borderId="1" xfId="0" applyFill="1" applyBorder="1" applyAlignment="1">
      <alignment horizontal="center"/>
    </xf>
    <xf numFmtId="2" fontId="0" fillId="0" borderId="1" xfId="1" applyNumberFormat="1" applyFont="1" applyBorder="1"/>
    <xf numFmtId="9" fontId="0" fillId="0" borderId="1" xfId="1" applyFont="1" applyBorder="1"/>
    <xf numFmtId="9" fontId="0" fillId="0" borderId="1" xfId="1" applyFont="1" applyFill="1" applyBorder="1" applyAlignment="1">
      <alignment horizontal="center"/>
    </xf>
    <xf numFmtId="9" fontId="0" fillId="4" borderId="1" xfId="1" applyFont="1" applyFill="1" applyBorder="1"/>
    <xf numFmtId="2" fontId="0" fillId="0" borderId="0" xfId="0" applyNumberFormat="1"/>
    <xf numFmtId="0" fontId="0" fillId="0" borderId="0" xfId="0"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Sheet1!$D$25</c:f>
              <c:strCache>
                <c:ptCount val="1"/>
                <c:pt idx="0">
                  <c:v>Data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Sheet1!$D$26:$D$35</c:f>
              <c:numCache>
                <c:formatCode>0.000</c:formatCode>
                <c:ptCount val="10"/>
                <c:pt idx="0">
                  <c:v>0.6470588235294118</c:v>
                </c:pt>
                <c:pt idx="1">
                  <c:v>0.35294117647058826</c:v>
                </c:pt>
                <c:pt idx="2">
                  <c:v>0</c:v>
                </c:pt>
                <c:pt idx="3">
                  <c:v>0.41176470588235292</c:v>
                </c:pt>
                <c:pt idx="4">
                  <c:v>0.52941176470588236</c:v>
                </c:pt>
                <c:pt idx="5">
                  <c:v>1</c:v>
                </c:pt>
                <c:pt idx="6">
                  <c:v>0.80392156862745101</c:v>
                </c:pt>
                <c:pt idx="7">
                  <c:v>0.78431372549019607</c:v>
                </c:pt>
                <c:pt idx="8">
                  <c:v>0.72549019607843135</c:v>
                </c:pt>
                <c:pt idx="9">
                  <c:v>0.66666666666666663</c:v>
                </c:pt>
              </c:numCache>
            </c:numRef>
          </c:val>
          <c:smooth val="0"/>
          <c:extLst>
            <c:ext xmlns:c16="http://schemas.microsoft.com/office/drawing/2014/chart" uri="{C3380CC4-5D6E-409C-BE32-E72D297353CC}">
              <c16:uniqueId val="{00000000-3A80-4FE7-A9F9-628D4176969A}"/>
            </c:ext>
          </c:extLst>
        </c:ser>
        <c:dLbls>
          <c:showLegendKey val="0"/>
          <c:showVal val="0"/>
          <c:showCatName val="0"/>
          <c:showSerName val="0"/>
          <c:showPercent val="0"/>
          <c:showBubbleSize val="0"/>
        </c:dLbls>
        <c:marker val="1"/>
        <c:smooth val="0"/>
        <c:axId val="837822367"/>
        <c:axId val="837808223"/>
      </c:lineChart>
      <c:catAx>
        <c:axId val="837822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8223"/>
        <c:crosses val="autoZero"/>
        <c:auto val="1"/>
        <c:lblAlgn val="ctr"/>
        <c:lblOffset val="100"/>
        <c:noMultiLvlLbl val="0"/>
      </c:catAx>
      <c:valAx>
        <c:axId val="83780822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223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25</xdr:row>
      <xdr:rowOff>103131</xdr:rowOff>
    </xdr:from>
    <xdr:ext cx="1828800" cy="89333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4B9DFAF9-0B5D-41CD-9E49-EBB08A76F9FA}"/>
                </a:ext>
              </a:extLst>
            </xdr:cNvPr>
            <xdr:cNvSpPr txBox="1"/>
          </xdr:nvSpPr>
          <xdr:spPr>
            <a:xfrm>
              <a:off x="0" y="4645823"/>
              <a:ext cx="1828800" cy="893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
                  </m:oMathParaPr>
                  <m:oMath xmlns:m="http://schemas.openxmlformats.org/officeDocument/2006/math">
                    <m:f>
                      <m:fPr>
                        <m:ctrlPr>
                          <a:rPr lang="en-US" sz="2400" i="1">
                            <a:latin typeface="Cambria Math" panose="02040503050406030204" pitchFamily="18" charset="0"/>
                          </a:rPr>
                        </m:ctrlPr>
                      </m:fPr>
                      <m:num>
                        <m:r>
                          <a:rPr lang="en-US" sz="2400" b="0" i="1">
                            <a:latin typeface="Cambria Math" panose="02040503050406030204" pitchFamily="18" charset="0"/>
                          </a:rPr>
                          <m:t>𝑖</m:t>
                        </m:r>
                        <m:r>
                          <a:rPr lang="en-US" sz="2400" b="0" i="1">
                            <a:latin typeface="Cambria Math" panose="02040503050406030204" pitchFamily="18" charset="0"/>
                          </a:rPr>
                          <m:t>−</m:t>
                        </m:r>
                        <m:r>
                          <a:rPr lang="en-US" sz="2400" b="0" i="1">
                            <a:latin typeface="Cambria Math" panose="02040503050406030204" pitchFamily="18" charset="0"/>
                          </a:rPr>
                          <m:t>𝑚𝑖𝑛</m:t>
                        </m:r>
                      </m:num>
                      <m:den>
                        <m:r>
                          <a:rPr lang="en-US" sz="2400" b="0" i="1">
                            <a:latin typeface="Cambria Math" panose="02040503050406030204" pitchFamily="18" charset="0"/>
                          </a:rPr>
                          <m:t>𝑚𝑎𝑥</m:t>
                        </m:r>
                        <m:r>
                          <a:rPr lang="en-US" sz="2400" b="0" i="1">
                            <a:latin typeface="Cambria Math" panose="02040503050406030204" pitchFamily="18" charset="0"/>
                          </a:rPr>
                          <m:t>−</m:t>
                        </m:r>
                        <m:r>
                          <a:rPr lang="en-US" sz="2400" b="0" i="1">
                            <a:latin typeface="Cambria Math" panose="02040503050406030204" pitchFamily="18" charset="0"/>
                          </a:rPr>
                          <m:t>𝑚𝑖𝑛</m:t>
                        </m:r>
                      </m:den>
                    </m:f>
                  </m:oMath>
                </m:oMathPara>
              </a14:m>
              <a:endParaRPr lang="en-US" sz="2400"/>
            </a:p>
          </xdr:txBody>
        </xdr:sp>
      </mc:Choice>
      <mc:Fallback>
        <xdr:sp macro="" textlink="">
          <xdr:nvSpPr>
            <xdr:cNvPr id="2" name="TextBox 1">
              <a:extLst>
                <a:ext uri="{FF2B5EF4-FFF2-40B4-BE49-F238E27FC236}">
                  <a16:creationId xmlns:a16="http://schemas.microsoft.com/office/drawing/2014/main" id="{4B9DFAF9-0B5D-41CD-9E49-EBB08A76F9FA}"/>
                </a:ext>
              </a:extLst>
            </xdr:cNvPr>
            <xdr:cNvSpPr txBox="1"/>
          </xdr:nvSpPr>
          <xdr:spPr>
            <a:xfrm>
              <a:off x="0" y="4645823"/>
              <a:ext cx="1828800" cy="893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2400" i="0">
                  <a:latin typeface="Cambria Math" panose="02040503050406030204" pitchFamily="18" charset="0"/>
                </a:rPr>
                <a:t>(</a:t>
              </a:r>
              <a:r>
                <a:rPr lang="en-US" sz="2400" b="0" i="0">
                  <a:latin typeface="Cambria Math" panose="02040503050406030204" pitchFamily="18" charset="0"/>
                </a:rPr>
                <a:t>𝑖−𝑚𝑖𝑛)/(𝑚𝑎𝑥−𝑚𝑖𝑛)</a:t>
              </a:r>
              <a:endParaRPr lang="en-US" sz="2400"/>
            </a:p>
          </xdr:txBody>
        </xdr:sp>
      </mc:Fallback>
    </mc:AlternateContent>
    <xdr:clientData/>
  </xdr:oneCellAnchor>
  <xdr:twoCellAnchor editAs="oneCell">
    <xdr:from>
      <xdr:col>9</xdr:col>
      <xdr:colOff>381000</xdr:colOff>
      <xdr:row>23</xdr:row>
      <xdr:rowOff>11722</xdr:rowOff>
    </xdr:from>
    <xdr:to>
      <xdr:col>16</xdr:col>
      <xdr:colOff>121273</xdr:colOff>
      <xdr:row>35</xdr:row>
      <xdr:rowOff>140228</xdr:rowOff>
    </xdr:to>
    <xdr:pic>
      <xdr:nvPicPr>
        <xdr:cNvPr id="3" name="Picture 2">
          <a:extLst>
            <a:ext uri="{FF2B5EF4-FFF2-40B4-BE49-F238E27FC236}">
              <a16:creationId xmlns:a16="http://schemas.microsoft.com/office/drawing/2014/main" id="{98A1DE8D-7B72-46F7-A608-8F1B456201E4}"/>
            </a:ext>
          </a:extLst>
        </xdr:cNvPr>
        <xdr:cNvPicPr>
          <a:picLocks noChangeAspect="1"/>
        </xdr:cNvPicPr>
      </xdr:nvPicPr>
      <xdr:blipFill>
        <a:blip xmlns:r="http://schemas.openxmlformats.org/officeDocument/2006/relationships" r:embed="rId1"/>
        <a:stretch>
          <a:fillRect/>
        </a:stretch>
      </xdr:blipFill>
      <xdr:spPr>
        <a:xfrm>
          <a:off x="6570785" y="4190999"/>
          <a:ext cx="4007473" cy="2308998"/>
        </a:xfrm>
        <a:prstGeom prst="rect">
          <a:avLst/>
        </a:prstGeom>
      </xdr:spPr>
    </xdr:pic>
    <xdr:clientData/>
  </xdr:twoCellAnchor>
  <xdr:twoCellAnchor>
    <xdr:from>
      <xdr:col>1</xdr:col>
      <xdr:colOff>89820</xdr:colOff>
      <xdr:row>43</xdr:row>
      <xdr:rowOff>111886</xdr:rowOff>
    </xdr:from>
    <xdr:to>
      <xdr:col>7</xdr:col>
      <xdr:colOff>301869</xdr:colOff>
      <xdr:row>58</xdr:row>
      <xdr:rowOff>129471</xdr:rowOff>
    </xdr:to>
    <xdr:graphicFrame macro="">
      <xdr:nvGraphicFramePr>
        <xdr:cNvPr id="4" name="Chart 3">
          <a:extLst>
            <a:ext uri="{FF2B5EF4-FFF2-40B4-BE49-F238E27FC236}">
              <a16:creationId xmlns:a16="http://schemas.microsoft.com/office/drawing/2014/main" id="{56B06602-F39A-4AF2-9FEA-08B14AF6B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504092</xdr:colOff>
      <xdr:row>48</xdr:row>
      <xdr:rowOff>140677</xdr:rowOff>
    </xdr:from>
    <xdr:to>
      <xdr:col>7</xdr:col>
      <xdr:colOff>152400</xdr:colOff>
      <xdr:row>48</xdr:row>
      <xdr:rowOff>140677</xdr:rowOff>
    </xdr:to>
    <xdr:cxnSp macro="">
      <xdr:nvCxnSpPr>
        <xdr:cNvPr id="6" name="Straight Connector 5">
          <a:extLst>
            <a:ext uri="{FF2B5EF4-FFF2-40B4-BE49-F238E27FC236}">
              <a16:creationId xmlns:a16="http://schemas.microsoft.com/office/drawing/2014/main" id="{25B41EEB-08ED-4154-89E1-DA6B0A3691F6}"/>
            </a:ext>
          </a:extLst>
        </xdr:cNvPr>
        <xdr:cNvCxnSpPr/>
      </xdr:nvCxnSpPr>
      <xdr:spPr>
        <a:xfrm>
          <a:off x="1113692" y="8862646"/>
          <a:ext cx="4009293"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521677</xdr:colOff>
      <xdr:row>54</xdr:row>
      <xdr:rowOff>82062</xdr:rowOff>
    </xdr:from>
    <xdr:to>
      <xdr:col>7</xdr:col>
      <xdr:colOff>169985</xdr:colOff>
      <xdr:row>54</xdr:row>
      <xdr:rowOff>82062</xdr:rowOff>
    </xdr:to>
    <xdr:cxnSp macro="">
      <xdr:nvCxnSpPr>
        <xdr:cNvPr id="7" name="Straight Connector 6">
          <a:extLst>
            <a:ext uri="{FF2B5EF4-FFF2-40B4-BE49-F238E27FC236}">
              <a16:creationId xmlns:a16="http://schemas.microsoft.com/office/drawing/2014/main" id="{88DF458D-F686-4FBD-93AC-87132151FB40}"/>
            </a:ext>
          </a:extLst>
        </xdr:cNvPr>
        <xdr:cNvCxnSpPr/>
      </xdr:nvCxnSpPr>
      <xdr:spPr>
        <a:xfrm>
          <a:off x="1131277" y="9894277"/>
          <a:ext cx="4009293"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239487</xdr:colOff>
      <xdr:row>0</xdr:row>
      <xdr:rowOff>150421</xdr:rowOff>
    </xdr:from>
    <xdr:to>
      <xdr:col>19</xdr:col>
      <xdr:colOff>294904</xdr:colOff>
      <xdr:row>17</xdr:row>
      <xdr:rowOff>103796</xdr:rowOff>
    </xdr:to>
    <xdr:pic>
      <xdr:nvPicPr>
        <xdr:cNvPr id="9" name="Picture 8">
          <a:extLst>
            <a:ext uri="{FF2B5EF4-FFF2-40B4-BE49-F238E27FC236}">
              <a16:creationId xmlns:a16="http://schemas.microsoft.com/office/drawing/2014/main" id="{D5FA7374-ED1B-4DD6-893A-D47A780052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12973" y="150421"/>
          <a:ext cx="6761017" cy="30993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2D71-D86C-4968-8CAA-3F693C528A8E}">
  <dimension ref="A1:N99"/>
  <sheetViews>
    <sheetView tabSelected="1" zoomScaleNormal="100" workbookViewId="0">
      <selection activeCell="F12" sqref="F12"/>
    </sheetView>
  </sheetViews>
  <sheetFormatPr defaultRowHeight="14.4" x14ac:dyDescent="0.3"/>
  <cols>
    <col min="2" max="2" width="19" customWidth="1"/>
    <col min="3" max="3" width="11.33203125" customWidth="1"/>
    <col min="5" max="5" width="6.5546875" customWidth="1"/>
  </cols>
  <sheetData>
    <row r="1" spans="1:8" x14ac:dyDescent="0.3">
      <c r="A1" t="s">
        <v>0</v>
      </c>
    </row>
    <row r="2" spans="1:8" x14ac:dyDescent="0.3">
      <c r="A2" t="s">
        <v>1</v>
      </c>
      <c r="B2" t="s">
        <v>2</v>
      </c>
      <c r="C2">
        <v>2113191079</v>
      </c>
    </row>
    <row r="3" spans="1:8" x14ac:dyDescent="0.3">
      <c r="B3" t="s">
        <v>3</v>
      </c>
      <c r="C3">
        <v>2113191098</v>
      </c>
    </row>
    <row r="4" spans="1:8" x14ac:dyDescent="0.3">
      <c r="B4" t="s">
        <v>4</v>
      </c>
      <c r="C4">
        <v>2113191084</v>
      </c>
    </row>
    <row r="6" spans="1:8" x14ac:dyDescent="0.3">
      <c r="A6" t="s">
        <v>5</v>
      </c>
      <c r="C6" t="s">
        <v>6</v>
      </c>
      <c r="F6" t="s">
        <v>16</v>
      </c>
      <c r="H6" t="s">
        <v>17</v>
      </c>
    </row>
    <row r="7" spans="1:8" x14ac:dyDescent="0.3">
      <c r="B7" t="s">
        <v>7</v>
      </c>
      <c r="F7" t="s">
        <v>18</v>
      </c>
    </row>
    <row r="8" spans="1:8" x14ac:dyDescent="0.3">
      <c r="B8" t="s">
        <v>10</v>
      </c>
    </row>
    <row r="9" spans="1:8" x14ac:dyDescent="0.3">
      <c r="C9" s="1" t="s">
        <v>8</v>
      </c>
      <c r="D9" s="1" t="s">
        <v>9</v>
      </c>
      <c r="F9" s="1" t="s">
        <v>8</v>
      </c>
      <c r="G9" s="1" t="s">
        <v>9</v>
      </c>
    </row>
    <row r="10" spans="1:8" x14ac:dyDescent="0.3">
      <c r="C10" s="2">
        <v>1</v>
      </c>
      <c r="D10" s="2">
        <v>101</v>
      </c>
      <c r="F10" s="2">
        <f>C10</f>
        <v>1</v>
      </c>
      <c r="G10" s="3"/>
    </row>
    <row r="11" spans="1:8" x14ac:dyDescent="0.3">
      <c r="C11" s="2">
        <v>2</v>
      </c>
      <c r="D11" s="2">
        <v>86</v>
      </c>
      <c r="F11" s="2">
        <f t="shared" ref="F11:F19" si="0">C11</f>
        <v>2</v>
      </c>
      <c r="G11" s="9">
        <f>((2*D26)+(6*D27)+(2*D28))/10</f>
        <v>0.3411764705882353</v>
      </c>
    </row>
    <row r="12" spans="1:8" x14ac:dyDescent="0.3">
      <c r="C12" s="2">
        <v>3</v>
      </c>
      <c r="D12" s="2">
        <v>68</v>
      </c>
      <c r="F12" s="2">
        <f t="shared" si="0"/>
        <v>3</v>
      </c>
      <c r="G12" s="9">
        <f t="shared" ref="G12:G18" si="1">((2*D27)+(6*D28)+(2*D29))/10</f>
        <v>0.15294117647058822</v>
      </c>
    </row>
    <row r="13" spans="1:8" x14ac:dyDescent="0.3">
      <c r="C13" s="2">
        <v>4</v>
      </c>
      <c r="D13" s="2">
        <v>89</v>
      </c>
      <c r="F13" s="2">
        <f t="shared" si="0"/>
        <v>4</v>
      </c>
      <c r="G13" s="9">
        <f t="shared" si="1"/>
        <v>0.3529411764705882</v>
      </c>
    </row>
    <row r="14" spans="1:8" x14ac:dyDescent="0.3">
      <c r="C14" s="2">
        <v>5</v>
      </c>
      <c r="D14" s="2">
        <v>95</v>
      </c>
      <c r="F14" s="2">
        <f t="shared" si="0"/>
        <v>5</v>
      </c>
      <c r="G14" s="9">
        <f t="shared" si="1"/>
        <v>0.6</v>
      </c>
    </row>
    <row r="15" spans="1:8" x14ac:dyDescent="0.3">
      <c r="C15" s="2">
        <v>6</v>
      </c>
      <c r="D15" s="2">
        <v>119</v>
      </c>
      <c r="F15" s="2">
        <f t="shared" si="0"/>
        <v>6</v>
      </c>
      <c r="G15" s="9">
        <f t="shared" si="1"/>
        <v>0.86666666666666659</v>
      </c>
    </row>
    <row r="16" spans="1:8" x14ac:dyDescent="0.3">
      <c r="C16" s="2">
        <v>7</v>
      </c>
      <c r="D16" s="2">
        <v>109</v>
      </c>
      <c r="F16" s="2">
        <f t="shared" si="0"/>
        <v>7</v>
      </c>
      <c r="G16" s="9">
        <f t="shared" si="1"/>
        <v>0.83921568627450982</v>
      </c>
    </row>
    <row r="17" spans="1:9" x14ac:dyDescent="0.3">
      <c r="C17" s="2">
        <v>8</v>
      </c>
      <c r="D17" s="2">
        <v>108</v>
      </c>
      <c r="F17" s="2">
        <f t="shared" si="0"/>
        <v>8</v>
      </c>
      <c r="G17" s="9">
        <f t="shared" si="1"/>
        <v>0.77647058823529425</v>
      </c>
    </row>
    <row r="18" spans="1:9" x14ac:dyDescent="0.3">
      <c r="C18" s="2">
        <v>9</v>
      </c>
      <c r="D18" s="2">
        <v>105</v>
      </c>
      <c r="F18" s="2">
        <f t="shared" si="0"/>
        <v>9</v>
      </c>
      <c r="G18" s="9">
        <f t="shared" si="1"/>
        <v>0.72549019607843124</v>
      </c>
    </row>
    <row r="19" spans="1:9" x14ac:dyDescent="0.3">
      <c r="C19" s="2">
        <v>10</v>
      </c>
      <c r="D19" s="2">
        <v>102</v>
      </c>
      <c r="F19" s="2">
        <f t="shared" si="0"/>
        <v>10</v>
      </c>
      <c r="G19" s="3"/>
    </row>
    <row r="21" spans="1:9" x14ac:dyDescent="0.3">
      <c r="A21" t="s">
        <v>11</v>
      </c>
      <c r="C21" t="s">
        <v>12</v>
      </c>
    </row>
    <row r="22" spans="1:9" x14ac:dyDescent="0.3">
      <c r="B22" t="s">
        <v>13</v>
      </c>
    </row>
    <row r="23" spans="1:9" x14ac:dyDescent="0.3">
      <c r="B23" t="s">
        <v>14</v>
      </c>
      <c r="C23">
        <f>MAX(D10:D19)</f>
        <v>119</v>
      </c>
    </row>
    <row r="24" spans="1:9" x14ac:dyDescent="0.3">
      <c r="B24" t="s">
        <v>15</v>
      </c>
      <c r="C24">
        <f>MIN(D10:D19)</f>
        <v>68</v>
      </c>
      <c r="F24" t="s">
        <v>19</v>
      </c>
    </row>
    <row r="25" spans="1:9" x14ac:dyDescent="0.3">
      <c r="C25" s="6" t="s">
        <v>8</v>
      </c>
      <c r="D25" s="6" t="s">
        <v>9</v>
      </c>
      <c r="F25" s="1" t="s">
        <v>8</v>
      </c>
      <c r="G25" s="1" t="s">
        <v>9</v>
      </c>
      <c r="H25" t="s">
        <v>24</v>
      </c>
      <c r="I25">
        <v>0.3</v>
      </c>
    </row>
    <row r="26" spans="1:9" x14ac:dyDescent="0.3">
      <c r="C26" s="4">
        <v>1</v>
      </c>
      <c r="D26" s="5">
        <f>(D10-$C$24)/($C$23-$C$24)</f>
        <v>0.6470588235294118</v>
      </c>
      <c r="F26" s="3">
        <v>1</v>
      </c>
      <c r="G26" s="3"/>
    </row>
    <row r="27" spans="1:9" x14ac:dyDescent="0.3">
      <c r="C27" s="4">
        <v>2</v>
      </c>
      <c r="D27" s="5">
        <f t="shared" ref="D27:D36" si="2">(D11-$C$24)/($C$23-$C$24)</f>
        <v>0.35294117647058826</v>
      </c>
      <c r="F27" s="3">
        <v>2</v>
      </c>
      <c r="G27" s="9">
        <f>I25*D26+(1-I25)*D26</f>
        <v>0.6470588235294118</v>
      </c>
    </row>
    <row r="28" spans="1:9" x14ac:dyDescent="0.3">
      <c r="C28" s="4">
        <v>3</v>
      </c>
      <c r="D28" s="5">
        <f t="shared" si="2"/>
        <v>0</v>
      </c>
      <c r="F28" s="3">
        <v>3</v>
      </c>
      <c r="G28" s="9">
        <f>$I$25*D27+(1-I25)*G27</f>
        <v>0.55882352941176472</v>
      </c>
    </row>
    <row r="29" spans="1:9" x14ac:dyDescent="0.3">
      <c r="C29" s="4">
        <v>4</v>
      </c>
      <c r="D29" s="5">
        <f t="shared" si="2"/>
        <v>0.41176470588235292</v>
      </c>
      <c r="F29" s="3">
        <v>4</v>
      </c>
      <c r="G29" s="9">
        <f t="shared" ref="G29:G35" si="3">$I$25*D28+(1-I26)*G28</f>
        <v>0.55882352941176472</v>
      </c>
    </row>
    <row r="30" spans="1:9" x14ac:dyDescent="0.3">
      <c r="C30" s="4">
        <v>5</v>
      </c>
      <c r="D30" s="5">
        <f t="shared" si="2"/>
        <v>0.52941176470588236</v>
      </c>
      <c r="F30" s="3">
        <v>5</v>
      </c>
      <c r="G30" s="9">
        <f t="shared" si="3"/>
        <v>0.68235294117647061</v>
      </c>
    </row>
    <row r="31" spans="1:9" x14ac:dyDescent="0.3">
      <c r="C31" s="4">
        <v>6</v>
      </c>
      <c r="D31" s="5">
        <f t="shared" si="2"/>
        <v>1</v>
      </c>
      <c r="F31" s="3">
        <v>6</v>
      </c>
      <c r="G31" s="9">
        <f t="shared" si="3"/>
        <v>0.8411764705882353</v>
      </c>
    </row>
    <row r="32" spans="1:9" x14ac:dyDescent="0.3">
      <c r="C32" s="4">
        <v>7</v>
      </c>
      <c r="D32" s="5">
        <f t="shared" si="2"/>
        <v>0.80392156862745101</v>
      </c>
      <c r="F32" s="3">
        <v>7</v>
      </c>
      <c r="G32" s="9">
        <f t="shared" si="3"/>
        <v>1.1411764705882352</v>
      </c>
    </row>
    <row r="33" spans="1:7" x14ac:dyDescent="0.3">
      <c r="C33" s="4">
        <v>8</v>
      </c>
      <c r="D33" s="5">
        <f t="shared" si="2"/>
        <v>0.78431372549019607</v>
      </c>
      <c r="F33" s="3">
        <v>8</v>
      </c>
      <c r="G33" s="9">
        <f t="shared" si="3"/>
        <v>1.3823529411764706</v>
      </c>
    </row>
    <row r="34" spans="1:7" x14ac:dyDescent="0.3">
      <c r="C34" s="4">
        <v>9</v>
      </c>
      <c r="D34" s="5">
        <f t="shared" si="2"/>
        <v>0.72549019607843135</v>
      </c>
      <c r="F34" s="3">
        <v>9</v>
      </c>
      <c r="G34" s="9">
        <f t="shared" si="3"/>
        <v>1.6176470588235294</v>
      </c>
    </row>
    <row r="35" spans="1:7" x14ac:dyDescent="0.3">
      <c r="C35" s="4">
        <v>10</v>
      </c>
      <c r="D35" s="5">
        <f t="shared" si="2"/>
        <v>0.66666666666666663</v>
      </c>
      <c r="F35" s="3">
        <v>10</v>
      </c>
      <c r="G35" s="9">
        <f t="shared" si="3"/>
        <v>1.8352941176470587</v>
      </c>
    </row>
    <row r="37" spans="1:7" x14ac:dyDescent="0.3">
      <c r="C37" t="s">
        <v>20</v>
      </c>
      <c r="D37" s="8">
        <f>AVERAGE(D26:D35)</f>
        <v>0.59215686274509804</v>
      </c>
    </row>
    <row r="38" spans="1:7" x14ac:dyDescent="0.3">
      <c r="C38" t="s">
        <v>21</v>
      </c>
      <c r="D38">
        <f>STDEV(D26:D35)</f>
        <v>0.2826070026184801</v>
      </c>
    </row>
    <row r="39" spans="1:7" x14ac:dyDescent="0.3">
      <c r="C39" t="s">
        <v>22</v>
      </c>
      <c r="D39" s="8">
        <f>D37+D38</f>
        <v>0.87476386536357809</v>
      </c>
    </row>
    <row r="40" spans="1:7" x14ac:dyDescent="0.3">
      <c r="C40" t="s">
        <v>23</v>
      </c>
      <c r="D40" s="8">
        <f>D37-D38</f>
        <v>0.30954986012661795</v>
      </c>
    </row>
    <row r="42" spans="1:7" x14ac:dyDescent="0.3">
      <c r="A42" t="s">
        <v>25</v>
      </c>
    </row>
    <row r="43" spans="1:7" x14ac:dyDescent="0.3">
      <c r="B43" t="s">
        <v>26</v>
      </c>
    </row>
    <row r="61" spans="1:8" ht="28.8" customHeight="1" x14ac:dyDescent="0.3">
      <c r="A61" s="10" t="s">
        <v>27</v>
      </c>
      <c r="B61" s="10"/>
      <c r="C61" s="10"/>
      <c r="D61" s="10"/>
      <c r="E61" s="10"/>
      <c r="F61" s="10"/>
      <c r="G61" s="10"/>
      <c r="H61" s="10"/>
    </row>
    <row r="63" spans="1:8" x14ac:dyDescent="0.3">
      <c r="A63" t="s">
        <v>28</v>
      </c>
    </row>
    <row r="65" spans="2:13" x14ac:dyDescent="0.3">
      <c r="B65" s="11" t="s">
        <v>29</v>
      </c>
      <c r="H65" s="12" t="s">
        <v>30</v>
      </c>
    </row>
    <row r="66" spans="2:13" x14ac:dyDescent="0.3">
      <c r="B66" s="12" t="s">
        <v>31</v>
      </c>
      <c r="C66" s="12" t="s">
        <v>32</v>
      </c>
      <c r="D66" s="12" t="s">
        <v>33</v>
      </c>
      <c r="E66" s="12" t="s">
        <v>34</v>
      </c>
      <c r="F66" s="12" t="s">
        <v>35</v>
      </c>
      <c r="H66" s="12" t="s">
        <v>32</v>
      </c>
      <c r="I66" s="12" t="s">
        <v>33</v>
      </c>
      <c r="J66" s="12" t="s">
        <v>34</v>
      </c>
    </row>
    <row r="67" spans="2:13" x14ac:dyDescent="0.3">
      <c r="B67" s="2">
        <f>IFERROR(B66+1,1)</f>
        <v>1</v>
      </c>
      <c r="C67" s="2" t="s">
        <v>36</v>
      </c>
      <c r="D67" s="2" t="s">
        <v>37</v>
      </c>
      <c r="E67" s="2" t="s">
        <v>38</v>
      </c>
      <c r="F67" s="2" t="s">
        <v>39</v>
      </c>
      <c r="H67" s="2" t="s">
        <v>40</v>
      </c>
      <c r="I67" s="2" t="s">
        <v>41</v>
      </c>
      <c r="J67" s="2" t="s">
        <v>38</v>
      </c>
    </row>
    <row r="68" spans="2:13" x14ac:dyDescent="0.3">
      <c r="B68" s="2">
        <f t="shared" ref="B68:B77" si="4">IFERROR(B67+1,1)</f>
        <v>2</v>
      </c>
      <c r="C68" s="2" t="s">
        <v>42</v>
      </c>
      <c r="D68" s="2" t="s">
        <v>37</v>
      </c>
      <c r="E68" s="2" t="s">
        <v>38</v>
      </c>
      <c r="F68" s="2" t="s">
        <v>39</v>
      </c>
      <c r="H68" s="2" t="s">
        <v>36</v>
      </c>
      <c r="I68" s="2" t="s">
        <v>37</v>
      </c>
      <c r="J68" s="2" t="s">
        <v>43</v>
      </c>
      <c r="M68" s="7"/>
    </row>
    <row r="69" spans="2:13" x14ac:dyDescent="0.3">
      <c r="B69" s="2">
        <f t="shared" si="4"/>
        <v>3</v>
      </c>
      <c r="C69" s="2" t="s">
        <v>40</v>
      </c>
      <c r="D69" s="2" t="s">
        <v>44</v>
      </c>
      <c r="E69" s="2" t="s">
        <v>38</v>
      </c>
      <c r="F69" s="2" t="s">
        <v>39</v>
      </c>
      <c r="H69" s="2" t="s">
        <v>42</v>
      </c>
      <c r="I69" s="2" t="s">
        <v>44</v>
      </c>
      <c r="J69" s="3"/>
    </row>
    <row r="70" spans="2:13" x14ac:dyDescent="0.3">
      <c r="B70" s="2">
        <f t="shared" si="4"/>
        <v>4</v>
      </c>
      <c r="C70" s="2" t="s">
        <v>36</v>
      </c>
      <c r="D70" s="2" t="s">
        <v>44</v>
      </c>
      <c r="E70" s="2" t="s">
        <v>38</v>
      </c>
      <c r="F70" s="2" t="s">
        <v>39</v>
      </c>
    </row>
    <row r="71" spans="2:13" x14ac:dyDescent="0.3">
      <c r="B71" s="2">
        <f t="shared" si="4"/>
        <v>5</v>
      </c>
      <c r="C71" s="2" t="s">
        <v>42</v>
      </c>
      <c r="D71" s="2" t="s">
        <v>44</v>
      </c>
      <c r="E71" s="2" t="s">
        <v>38</v>
      </c>
      <c r="F71" s="2" t="s">
        <v>39</v>
      </c>
      <c r="H71" t="s">
        <v>45</v>
      </c>
    </row>
    <row r="72" spans="2:13" x14ac:dyDescent="0.3">
      <c r="B72" s="2">
        <f t="shared" si="4"/>
        <v>6</v>
      </c>
      <c r="C72" s="2" t="s">
        <v>36</v>
      </c>
      <c r="D72" s="2" t="s">
        <v>37</v>
      </c>
      <c r="E72" s="2" t="s">
        <v>43</v>
      </c>
      <c r="F72" s="2" t="s">
        <v>39</v>
      </c>
      <c r="H72" s="12" t="s">
        <v>31</v>
      </c>
      <c r="I72" s="12" t="s">
        <v>32</v>
      </c>
      <c r="J72" s="12" t="s">
        <v>33</v>
      </c>
      <c r="K72" s="12" t="s">
        <v>34</v>
      </c>
      <c r="L72" s="12" t="s">
        <v>35</v>
      </c>
    </row>
    <row r="73" spans="2:13" x14ac:dyDescent="0.3">
      <c r="B73" s="2">
        <f t="shared" si="4"/>
        <v>7</v>
      </c>
      <c r="C73" s="2" t="s">
        <v>42</v>
      </c>
      <c r="D73" s="2" t="s">
        <v>37</v>
      </c>
      <c r="E73" s="2" t="s">
        <v>43</v>
      </c>
      <c r="F73" s="2" t="s">
        <v>39</v>
      </c>
      <c r="H73" s="2">
        <f>IFERROR(H72+1,1)</f>
        <v>1</v>
      </c>
      <c r="I73" s="2" t="s">
        <v>36</v>
      </c>
      <c r="J73" s="2" t="s">
        <v>37</v>
      </c>
      <c r="K73" s="2" t="s">
        <v>38</v>
      </c>
      <c r="L73" s="2" t="s">
        <v>39</v>
      </c>
    </row>
    <row r="74" spans="2:13" x14ac:dyDescent="0.3">
      <c r="B74" s="2">
        <f t="shared" si="4"/>
        <v>8</v>
      </c>
      <c r="C74" s="2" t="s">
        <v>36</v>
      </c>
      <c r="D74" s="2" t="s">
        <v>41</v>
      </c>
      <c r="E74" s="2" t="s">
        <v>43</v>
      </c>
      <c r="F74" s="2" t="s">
        <v>46</v>
      </c>
      <c r="H74" s="2">
        <f t="shared" ref="H74:H79" si="5">IFERROR(H73+1,1)</f>
        <v>2</v>
      </c>
      <c r="I74" s="2" t="s">
        <v>42</v>
      </c>
      <c r="J74" s="2" t="s">
        <v>37</v>
      </c>
      <c r="K74" s="2" t="s">
        <v>38</v>
      </c>
      <c r="L74" s="2" t="s">
        <v>39</v>
      </c>
    </row>
    <row r="75" spans="2:13" x14ac:dyDescent="0.3">
      <c r="B75" s="2">
        <f t="shared" si="4"/>
        <v>9</v>
      </c>
      <c r="C75" s="2" t="s">
        <v>42</v>
      </c>
      <c r="D75" s="2" t="s">
        <v>41</v>
      </c>
      <c r="E75" s="2" t="s">
        <v>43</v>
      </c>
      <c r="F75" s="2" t="s">
        <v>46</v>
      </c>
      <c r="H75" s="2">
        <f t="shared" si="5"/>
        <v>3</v>
      </c>
      <c r="I75" s="2" t="s">
        <v>40</v>
      </c>
      <c r="J75" s="2" t="s">
        <v>44</v>
      </c>
      <c r="K75" s="2" t="s">
        <v>38</v>
      </c>
      <c r="L75" s="2" t="s">
        <v>39</v>
      </c>
    </row>
    <row r="76" spans="2:13" x14ac:dyDescent="0.3">
      <c r="B76" s="2">
        <f t="shared" si="4"/>
        <v>10</v>
      </c>
      <c r="C76" s="2" t="s">
        <v>40</v>
      </c>
      <c r="D76" s="2" t="s">
        <v>37</v>
      </c>
      <c r="E76" s="2" t="s">
        <v>43</v>
      </c>
      <c r="F76" s="2" t="s">
        <v>46</v>
      </c>
      <c r="H76" s="2">
        <f t="shared" si="5"/>
        <v>4</v>
      </c>
      <c r="I76" s="2" t="s">
        <v>36</v>
      </c>
      <c r="J76" s="2" t="s">
        <v>44</v>
      </c>
      <c r="K76" s="2" t="s">
        <v>38</v>
      </c>
      <c r="L76" s="2" t="s">
        <v>39</v>
      </c>
    </row>
    <row r="77" spans="2:13" x14ac:dyDescent="0.3">
      <c r="B77" s="2">
        <f t="shared" si="4"/>
        <v>11</v>
      </c>
      <c r="C77" s="2" t="s">
        <v>40</v>
      </c>
      <c r="D77" s="2" t="s">
        <v>41</v>
      </c>
      <c r="E77" s="2" t="s">
        <v>38</v>
      </c>
      <c r="F77" s="13"/>
      <c r="H77" s="2">
        <f t="shared" si="5"/>
        <v>5</v>
      </c>
      <c r="I77" s="2" t="s">
        <v>42</v>
      </c>
      <c r="J77" s="2" t="s">
        <v>44</v>
      </c>
      <c r="K77" s="2" t="s">
        <v>38</v>
      </c>
      <c r="L77" s="2" t="s">
        <v>39</v>
      </c>
    </row>
    <row r="78" spans="2:13" x14ac:dyDescent="0.3">
      <c r="B78" s="7"/>
      <c r="H78" s="2">
        <f t="shared" si="5"/>
        <v>6</v>
      </c>
      <c r="I78" s="2" t="s">
        <v>36</v>
      </c>
      <c r="J78" s="2" t="s">
        <v>37</v>
      </c>
      <c r="K78" s="2" t="s">
        <v>43</v>
      </c>
      <c r="L78" s="2" t="s">
        <v>39</v>
      </c>
    </row>
    <row r="79" spans="2:13" x14ac:dyDescent="0.3">
      <c r="B79" s="7" t="s">
        <v>47</v>
      </c>
      <c r="H79" s="2">
        <f t="shared" si="5"/>
        <v>7</v>
      </c>
      <c r="I79" s="2" t="s">
        <v>42</v>
      </c>
      <c r="J79" s="2" t="s">
        <v>37</v>
      </c>
      <c r="K79" s="2" t="s">
        <v>43</v>
      </c>
      <c r="L79" s="2" t="s">
        <v>39</v>
      </c>
    </row>
    <row r="80" spans="2:13" x14ac:dyDescent="0.3">
      <c r="B80" s="12" t="s">
        <v>31</v>
      </c>
      <c r="C80" s="12" t="s">
        <v>32</v>
      </c>
      <c r="D80" s="12" t="s">
        <v>33</v>
      </c>
      <c r="E80" s="12" t="s">
        <v>34</v>
      </c>
      <c r="F80" s="12" t="s">
        <v>35</v>
      </c>
    </row>
    <row r="81" spans="2:14" x14ac:dyDescent="0.3">
      <c r="B81" s="2">
        <f>B77</f>
        <v>11</v>
      </c>
      <c r="C81" s="2" t="s">
        <v>40</v>
      </c>
      <c r="D81" s="2" t="s">
        <v>41</v>
      </c>
      <c r="E81" s="2" t="s">
        <v>38</v>
      </c>
      <c r="F81" s="13" t="str">
        <f>B85</f>
        <v>Tidak</v>
      </c>
    </row>
    <row r="82" spans="2:14" x14ac:dyDescent="0.3">
      <c r="B82" s="7"/>
      <c r="H82" t="s">
        <v>48</v>
      </c>
      <c r="I82" s="7" t="s">
        <v>39</v>
      </c>
      <c r="J82" s="7"/>
      <c r="K82" s="7"/>
    </row>
    <row r="83" spans="2:14" x14ac:dyDescent="0.3">
      <c r="B83" s="2" t="s">
        <v>49</v>
      </c>
      <c r="C83" s="3" t="s">
        <v>9</v>
      </c>
      <c r="D83" s="3" t="s">
        <v>50</v>
      </c>
      <c r="H83" s="12" t="str">
        <f>"P("&amp;I82&amp;")"</f>
        <v>P(Ya)</v>
      </c>
      <c r="I83" s="12" t="s">
        <v>32</v>
      </c>
      <c r="J83" s="12" t="str">
        <f>"P("&amp;$I$21&amp;"="&amp;I83&amp;")"</f>
        <v>P(=IPK)</v>
      </c>
      <c r="K83" s="12" t="s">
        <v>33</v>
      </c>
      <c r="L83" s="12" t="str">
        <f>"P("&amp;$I$21&amp;"="&amp;K83&amp;")"</f>
        <v>P(=Psikologi)</v>
      </c>
      <c r="M83" s="12" t="s">
        <v>34</v>
      </c>
      <c r="N83" s="12" t="str">
        <f>"P("&amp;$I$21&amp;"="&amp;M83&amp;")"</f>
        <v>P(=Wawancara)</v>
      </c>
    </row>
    <row r="84" spans="2:14" x14ac:dyDescent="0.3">
      <c r="B84" s="2" t="s">
        <v>39</v>
      </c>
      <c r="C84" s="14">
        <f>(J84+0.1)*(L84+0.1)*(N84+0.1)</f>
        <v>1.9775510204081633E-2</v>
      </c>
      <c r="D84" s="15">
        <f>C84/C86</f>
        <v>0.3731387985623823</v>
      </c>
      <c r="H84" s="15">
        <f>H79/B76</f>
        <v>0.7</v>
      </c>
      <c r="I84" s="2" t="s">
        <v>40</v>
      </c>
      <c r="J84" s="16">
        <f>COUNTIF($I$73:$I$79,I84)/$H$79</f>
        <v>0.14285714285714285</v>
      </c>
      <c r="K84" s="2" t="s">
        <v>41</v>
      </c>
      <c r="L84" s="16">
        <f>COUNTIF($J$73:$J$79,K84)/$H$79</f>
        <v>0</v>
      </c>
      <c r="M84" s="2" t="s">
        <v>38</v>
      </c>
      <c r="N84" s="16">
        <f>COUNTIF($K$73:$K$79,M84)/$H$79</f>
        <v>0.7142857142857143</v>
      </c>
    </row>
    <row r="85" spans="2:14" x14ac:dyDescent="0.3">
      <c r="B85" s="2" t="s">
        <v>46</v>
      </c>
      <c r="C85" s="14">
        <f>(J97+0.1)*(L97+0.1)*(N97+0.1)</f>
        <v>3.3222222222222222E-2</v>
      </c>
      <c r="D85" s="17">
        <f>C85/C86</f>
        <v>0.62686120143761759</v>
      </c>
      <c r="I85" s="2" t="s">
        <v>36</v>
      </c>
      <c r="J85" s="16">
        <f t="shared" ref="J85:J86" si="6">COUNTIF($I$73:$I$79,I85)/$H$79</f>
        <v>0.42857142857142855</v>
      </c>
      <c r="K85" s="2" t="s">
        <v>37</v>
      </c>
      <c r="L85" s="16">
        <f t="shared" ref="L85:L86" si="7">COUNTIF($J$73:$J$79,K85)/$H$79</f>
        <v>0.5714285714285714</v>
      </c>
      <c r="M85" s="2" t="s">
        <v>43</v>
      </c>
      <c r="N85" s="16">
        <f>COUNTIF($K$73:$K$79,M85)/$H$79</f>
        <v>0.2857142857142857</v>
      </c>
    </row>
    <row r="86" spans="2:14" x14ac:dyDescent="0.3">
      <c r="B86" s="7" t="s">
        <v>51</v>
      </c>
      <c r="C86" s="18">
        <f>SUM(C84:C85)</f>
        <v>5.2997732426303859E-2</v>
      </c>
      <c r="I86" s="2" t="s">
        <v>42</v>
      </c>
      <c r="J86" s="16">
        <f t="shared" si="6"/>
        <v>0.42857142857142855</v>
      </c>
      <c r="K86" s="2" t="s">
        <v>44</v>
      </c>
      <c r="L86" s="16">
        <f t="shared" si="7"/>
        <v>0.42857142857142855</v>
      </c>
    </row>
    <row r="87" spans="2:14" x14ac:dyDescent="0.3">
      <c r="B87" s="7"/>
    </row>
    <row r="88" spans="2:14" x14ac:dyDescent="0.3">
      <c r="B88" s="7"/>
      <c r="H88" t="s">
        <v>52</v>
      </c>
    </row>
    <row r="89" spans="2:14" x14ac:dyDescent="0.3">
      <c r="B89" s="19" t="s">
        <v>53</v>
      </c>
      <c r="C89" s="19"/>
      <c r="D89" s="19"/>
      <c r="E89" s="19"/>
      <c r="F89" s="19"/>
      <c r="H89" s="12" t="s">
        <v>31</v>
      </c>
      <c r="I89" s="12" t="s">
        <v>32</v>
      </c>
      <c r="J89" s="12" t="s">
        <v>33</v>
      </c>
      <c r="K89" s="12" t="s">
        <v>34</v>
      </c>
      <c r="L89" s="12" t="s">
        <v>35</v>
      </c>
    </row>
    <row r="90" spans="2:14" x14ac:dyDescent="0.3">
      <c r="B90" s="19"/>
      <c r="C90" s="19"/>
      <c r="D90" s="19"/>
      <c r="E90" s="19"/>
      <c r="F90" s="19"/>
      <c r="H90" s="2">
        <f>IFERROR(H88+1,1)</f>
        <v>1</v>
      </c>
      <c r="I90" s="2" t="s">
        <v>36</v>
      </c>
      <c r="J90" s="2" t="s">
        <v>41</v>
      </c>
      <c r="K90" s="2" t="s">
        <v>43</v>
      </c>
      <c r="L90" s="2" t="s">
        <v>46</v>
      </c>
    </row>
    <row r="91" spans="2:14" x14ac:dyDescent="0.3">
      <c r="B91" s="19"/>
      <c r="C91" s="19"/>
      <c r="D91" s="19"/>
      <c r="E91" s="19"/>
      <c r="F91" s="19"/>
      <c r="H91" s="2">
        <f>IFERROR(H90+1,1)</f>
        <v>2</v>
      </c>
      <c r="I91" s="2" t="s">
        <v>42</v>
      </c>
      <c r="J91" s="2" t="s">
        <v>41</v>
      </c>
      <c r="K91" s="2" t="s">
        <v>43</v>
      </c>
      <c r="L91" s="2" t="s">
        <v>46</v>
      </c>
    </row>
    <row r="92" spans="2:14" x14ac:dyDescent="0.3">
      <c r="B92" s="19"/>
      <c r="C92" s="19"/>
      <c r="D92" s="19"/>
      <c r="E92" s="19"/>
      <c r="F92" s="19"/>
      <c r="H92" s="2">
        <f>IFERROR(H91+1,1)</f>
        <v>3</v>
      </c>
      <c r="I92" s="2" t="s">
        <v>40</v>
      </c>
      <c r="J92" s="2" t="s">
        <v>37</v>
      </c>
      <c r="K92" s="2" t="s">
        <v>43</v>
      </c>
      <c r="L92" s="2" t="s">
        <v>46</v>
      </c>
    </row>
    <row r="93" spans="2:14" x14ac:dyDescent="0.3">
      <c r="B93" s="19"/>
      <c r="C93" s="19"/>
      <c r="D93" s="19"/>
      <c r="E93" s="19"/>
      <c r="F93" s="19"/>
    </row>
    <row r="94" spans="2:14" x14ac:dyDescent="0.3">
      <c r="B94" s="7"/>
    </row>
    <row r="95" spans="2:14" x14ac:dyDescent="0.3">
      <c r="B95" s="7"/>
      <c r="H95" t="s">
        <v>48</v>
      </c>
      <c r="I95" s="7" t="s">
        <v>46</v>
      </c>
      <c r="J95" s="7"/>
      <c r="K95" s="7"/>
    </row>
    <row r="96" spans="2:14" x14ac:dyDescent="0.3">
      <c r="B96" s="7"/>
      <c r="H96" s="12" t="str">
        <f>"P("&amp;I95&amp;")"</f>
        <v>P(Tidak)</v>
      </c>
      <c r="I96" s="12" t="s">
        <v>32</v>
      </c>
      <c r="J96" s="12" t="str">
        <f>"P("&amp;$I$34&amp;"="&amp;I96&amp;")"</f>
        <v>P(=IPK)</v>
      </c>
      <c r="K96" s="12" t="s">
        <v>33</v>
      </c>
      <c r="L96" s="12" t="str">
        <f>"P("&amp;$I$34&amp;"="&amp;K96&amp;")"</f>
        <v>P(=Psikologi)</v>
      </c>
      <c r="M96" s="12" t="s">
        <v>34</v>
      </c>
      <c r="N96" s="12" t="str">
        <f>"P("&amp;$I$34&amp;"="&amp;M96&amp;")"</f>
        <v>P(=Wawancara)</v>
      </c>
    </row>
    <row r="97" spans="2:14" x14ac:dyDescent="0.3">
      <c r="B97" s="7"/>
      <c r="H97" s="15">
        <f>H92/B76</f>
        <v>0.3</v>
      </c>
      <c r="I97" s="2" t="s">
        <v>40</v>
      </c>
      <c r="J97" s="16">
        <f>COUNTIF($I$90:$I$92,I97)/$H$92</f>
        <v>0.33333333333333331</v>
      </c>
      <c r="K97" s="2" t="s">
        <v>41</v>
      </c>
      <c r="L97" s="16">
        <f>COUNTIF($J$90:$J$92,K97)/$H$92</f>
        <v>0.66666666666666663</v>
      </c>
      <c r="M97" s="2" t="s">
        <v>38</v>
      </c>
      <c r="N97" s="16">
        <f>COUNTIF($K$90:$K$92,M97)/$H$92</f>
        <v>0</v>
      </c>
    </row>
    <row r="98" spans="2:14" x14ac:dyDescent="0.3">
      <c r="B98" s="7"/>
      <c r="I98" s="2" t="s">
        <v>36</v>
      </c>
      <c r="J98" s="16">
        <f t="shared" ref="J98:J99" si="8">COUNTIF($I$90:$I$92,I98)/$H$92</f>
        <v>0.33333333333333331</v>
      </c>
      <c r="K98" s="2" t="s">
        <v>37</v>
      </c>
      <c r="L98" s="16">
        <f t="shared" ref="L98:L99" si="9">COUNTIF($J$90:$J$92,K98)/$H$92</f>
        <v>0.33333333333333331</v>
      </c>
      <c r="M98" s="2" t="s">
        <v>43</v>
      </c>
      <c r="N98" s="16">
        <f>COUNTIF($K$90:$K$92,M98)/$H$92</f>
        <v>1</v>
      </c>
    </row>
    <row r="99" spans="2:14" x14ac:dyDescent="0.3">
      <c r="B99" s="7"/>
      <c r="I99" s="2" t="s">
        <v>42</v>
      </c>
      <c r="J99" s="16">
        <f t="shared" si="8"/>
        <v>0.33333333333333331</v>
      </c>
      <c r="K99" s="2" t="s">
        <v>44</v>
      </c>
      <c r="L99" s="16">
        <f t="shared" si="9"/>
        <v>0</v>
      </c>
    </row>
  </sheetData>
  <mergeCells count="2">
    <mergeCell ref="A61:H61"/>
    <mergeCell ref="B89:F9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Pembahasan UTS minggu 8</dc:title>
  <dc:creator>iseplutpinur, adistia ramadhani, dara atria ferliandini</dc:creator>
  <dc:description>Isep Lutpi Nur_x000d_
Dara Atria Ferliandini_x000d_
Adistia Ramadhani_x000d_
</dc:description>
  <cp:lastModifiedBy>iseplutpinur</cp:lastModifiedBy>
  <dcterms:created xsi:type="dcterms:W3CDTF">2021-11-30T09:14:48Z</dcterms:created>
  <dcterms:modified xsi:type="dcterms:W3CDTF">2021-11-30T10:02:21Z</dcterms:modified>
</cp:coreProperties>
</file>