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semester7\Selasa, 09.30-12.00 Mesin Learning\Sesi 7\"/>
    </mc:Choice>
  </mc:AlternateContent>
  <xr:revisionPtr revIDLastSave="0" documentId="13_ncr:1_{FC32AA10-C826-4189-8B2D-B246267FA50E}" xr6:coauthVersionLast="47" xr6:coauthVersionMax="47" xr10:uidLastSave="{00000000-0000-0000-0000-000000000000}"/>
  <bookViews>
    <workbookView xWindow="-120" yWindow="-120" windowWidth="29040" windowHeight="15720" activeTab="1" xr2:uid="{376376C2-8CDD-4866-9F01-09B7D9C61AE3}"/>
  </bookViews>
  <sheets>
    <sheet name="Desicion Tree" sheetId="2" r:id="rId1"/>
    <sheet name="NBC" sheetId="1" r:id="rId2"/>
  </sheets>
  <definedNames>
    <definedName name="_xlnm._FilterDatabase" localSheetId="1" hidden="1">NBC!$B$6:$F$19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6" i="1" l="1"/>
  <c r="L37" i="1"/>
  <c r="L35" i="1"/>
  <c r="N36" i="1"/>
  <c r="N35" i="1"/>
  <c r="J36" i="1"/>
  <c r="J37" i="1"/>
  <c r="J35" i="1"/>
  <c r="N24" i="1"/>
  <c r="N23" i="1"/>
  <c r="L24" i="1"/>
  <c r="L25" i="1"/>
  <c r="L23" i="1"/>
  <c r="J25" i="1"/>
  <c r="J24" i="1"/>
  <c r="J23" i="1"/>
  <c r="H23" i="1"/>
  <c r="H35" i="1"/>
  <c r="O20" i="1"/>
  <c r="C68" i="2" a="1"/>
  <c r="C68" i="2" s="1"/>
  <c r="E68" i="2" s="1"/>
  <c r="F65" i="2"/>
  <c r="E65" i="2"/>
  <c r="D65" i="2"/>
  <c r="C60" i="2" a="1"/>
  <c r="C60" i="2" s="1"/>
  <c r="E60" i="2" s="1"/>
  <c r="F57" i="2"/>
  <c r="E57" i="2"/>
  <c r="D57" i="2"/>
  <c r="G51" i="2"/>
  <c r="C51" i="2" a="1"/>
  <c r="C51" i="2" s="1"/>
  <c r="D51" i="2" s="1"/>
  <c r="C46" i="2" a="1"/>
  <c r="C46" i="2" s="1"/>
  <c r="E46" i="2" s="1"/>
  <c r="F43" i="2"/>
  <c r="E43" i="2"/>
  <c r="D43" i="2"/>
  <c r="E23" i="2"/>
  <c r="F23" i="2"/>
  <c r="C36" i="2" a="1"/>
  <c r="C36" i="2" s="1"/>
  <c r="F36" i="2" s="1"/>
  <c r="C31" i="2" a="1"/>
  <c r="C31" i="2" s="1"/>
  <c r="E31" i="2" s="1"/>
  <c r="B35" i="2"/>
  <c r="B30" i="2"/>
  <c r="B50" i="2" s="1"/>
  <c r="B67" i="2" s="1"/>
  <c r="C26" i="2" a="1"/>
  <c r="C26" i="2" s="1"/>
  <c r="F26" i="2" s="1"/>
  <c r="B25" i="2"/>
  <c r="B45" i="2" s="1"/>
  <c r="M34" i="1"/>
  <c r="K34" i="1"/>
  <c r="I34" i="1"/>
  <c r="I22" i="1"/>
  <c r="N34" i="1"/>
  <c r="L34" i="1"/>
  <c r="J34" i="1"/>
  <c r="N22" i="1"/>
  <c r="L22" i="1"/>
  <c r="M22" i="1"/>
  <c r="K22" i="1"/>
  <c r="J22" i="1"/>
  <c r="I7" i="1" a="1"/>
  <c r="I7" i="1" s="1"/>
  <c r="K35" i="1" s="1"/>
  <c r="J7" i="1" a="1"/>
  <c r="J7" i="1" s="1"/>
  <c r="M35" i="1" s="1"/>
  <c r="H7" i="1" a="1"/>
  <c r="H7" i="1" s="1"/>
  <c r="I35" i="1" s="1"/>
  <c r="F46" i="2" l="1"/>
  <c r="G57" i="2"/>
  <c r="D61" i="2"/>
  <c r="F60" i="2"/>
  <c r="E61" i="2"/>
  <c r="D60" i="2"/>
  <c r="F62" i="2"/>
  <c r="D68" i="2"/>
  <c r="F68" i="2"/>
  <c r="E69" i="2"/>
  <c r="B59" i="2"/>
  <c r="D62" i="2"/>
  <c r="F61" i="2"/>
  <c r="D70" i="2"/>
  <c r="F70" i="2"/>
  <c r="G70" i="2" s="1"/>
  <c r="E62" i="2"/>
  <c r="D69" i="2"/>
  <c r="E70" i="2"/>
  <c r="F69" i="2"/>
  <c r="G65" i="2"/>
  <c r="D33" i="2"/>
  <c r="D28" i="2"/>
  <c r="E33" i="2"/>
  <c r="D52" i="2"/>
  <c r="D27" i="2"/>
  <c r="F31" i="2"/>
  <c r="D48" i="2"/>
  <c r="F33" i="2"/>
  <c r="G43" i="2"/>
  <c r="D47" i="2"/>
  <c r="F47" i="2"/>
  <c r="E52" i="2"/>
  <c r="E28" i="2"/>
  <c r="E32" i="2"/>
  <c r="E48" i="2"/>
  <c r="F51" i="2"/>
  <c r="F28" i="2"/>
  <c r="D26" i="2"/>
  <c r="F27" i="2"/>
  <c r="D46" i="2"/>
  <c r="G46" i="2" s="1"/>
  <c r="E47" i="2"/>
  <c r="D53" i="2"/>
  <c r="E36" i="2"/>
  <c r="E37" i="2"/>
  <c r="D37" i="2"/>
  <c r="E26" i="2"/>
  <c r="D32" i="2"/>
  <c r="D36" i="2"/>
  <c r="F32" i="2"/>
  <c r="E51" i="2"/>
  <c r="F53" i="2"/>
  <c r="G53" i="2" s="1"/>
  <c r="E27" i="2"/>
  <c r="F37" i="2"/>
  <c r="F48" i="2"/>
  <c r="E53" i="2"/>
  <c r="F52" i="2"/>
  <c r="G23" i="2"/>
  <c r="G26" i="2"/>
  <c r="D31" i="2"/>
  <c r="G31" i="2" s="1"/>
  <c r="I24" i="1"/>
  <c r="I36" i="1"/>
  <c r="M36" i="1"/>
  <c r="K24" i="1"/>
  <c r="M23" i="1"/>
  <c r="K36" i="1"/>
  <c r="I23" i="1"/>
  <c r="K25" i="1"/>
  <c r="M24" i="1"/>
  <c r="K37" i="1"/>
  <c r="I25" i="1"/>
  <c r="K23" i="1"/>
  <c r="I37" i="1"/>
  <c r="G48" i="2" l="1"/>
  <c r="G28" i="2"/>
  <c r="G61" i="2"/>
  <c r="G33" i="2"/>
  <c r="G32" i="2"/>
  <c r="G62" i="2"/>
  <c r="G69" i="2"/>
  <c r="H67" i="2" s="1"/>
  <c r="G47" i="2"/>
  <c r="H45" i="2" s="1"/>
  <c r="G52" i="2"/>
  <c r="H50" i="2" s="1"/>
  <c r="G27" i="2"/>
  <c r="H25" i="2" s="1"/>
  <c r="G36" i="2"/>
  <c r="G37" i="2"/>
  <c r="C22" i="1"/>
  <c r="C23" i="1"/>
  <c r="H59" i="2" l="1"/>
  <c r="H30" i="2"/>
  <c r="C24" i="1"/>
  <c r="D23" i="1" s="1"/>
  <c r="H35" i="2"/>
  <c r="D2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<sst xmlns="http://schemas.openxmlformats.org/spreadsheetml/2006/main" count="241" uniqueCount="57">
  <si>
    <t>Nama</t>
  </si>
  <si>
    <t>Isep Lutpi Nur</t>
  </si>
  <si>
    <t>NPM</t>
  </si>
  <si>
    <t>Data sample</t>
  </si>
  <si>
    <t xml:space="preserve">Pelamar </t>
  </si>
  <si>
    <t xml:space="preserve">IPK </t>
  </si>
  <si>
    <t xml:space="preserve">Psikologi </t>
  </si>
  <si>
    <t xml:space="preserve">Wawancara </t>
  </si>
  <si>
    <t xml:space="preserve">Diterima </t>
  </si>
  <si>
    <t xml:space="preserve">Baik </t>
  </si>
  <si>
    <t xml:space="preserve">Rendah </t>
  </si>
  <si>
    <t xml:space="preserve">Kurang </t>
  </si>
  <si>
    <t xml:space="preserve">P11 </t>
  </si>
  <si>
    <t>Variable</t>
  </si>
  <si>
    <t>Data Sample Hasil Ya</t>
  </si>
  <si>
    <t>P(Ya)</t>
  </si>
  <si>
    <t>Data uji</t>
  </si>
  <si>
    <t>Data Sample Hasil Tidak</t>
  </si>
  <si>
    <t>P(Tidak)</t>
  </si>
  <si>
    <t>Data</t>
  </si>
  <si>
    <t>Ya</t>
  </si>
  <si>
    <t>Tidak</t>
  </si>
  <si>
    <t>Persentase</t>
  </si>
  <si>
    <t>Karena semua hasil nol saya tambahin 0.1 di setiap propabilitasnya</t>
  </si>
  <si>
    <t>Total</t>
  </si>
  <si>
    <t>Kesimpulanya untuk data uji hasilnya yaitu Tidak diterima</t>
  </si>
  <si>
    <t>Node Level 1</t>
  </si>
  <si>
    <t>Node</t>
  </si>
  <si>
    <t>Jumlah</t>
  </si>
  <si>
    <t>Entropi</t>
  </si>
  <si>
    <t>Gain</t>
  </si>
  <si>
    <t>P1</t>
  </si>
  <si>
    <t>Bagus</t>
  </si>
  <si>
    <t>Tinggi</t>
  </si>
  <si>
    <t>Baik</t>
  </si>
  <si>
    <t>P2</t>
  </si>
  <si>
    <t>Sedang</t>
  </si>
  <si>
    <t>P3</t>
  </si>
  <si>
    <t>Buruk</t>
  </si>
  <si>
    <t>P4</t>
  </si>
  <si>
    <t>Rendah</t>
  </si>
  <si>
    <t>P5</t>
  </si>
  <si>
    <t>Cukup</t>
  </si>
  <si>
    <t>P6</t>
  </si>
  <si>
    <t>P7</t>
  </si>
  <si>
    <t>P8</t>
  </si>
  <si>
    <t>P9</t>
  </si>
  <si>
    <t>Kurang</t>
  </si>
  <si>
    <t>P10</t>
  </si>
  <si>
    <t xml:space="preserve">   </t>
  </si>
  <si>
    <t>Node Level 2</t>
  </si>
  <si>
    <t>Wawancara - buruk</t>
  </si>
  <si>
    <t>Node Level 3</t>
  </si>
  <si>
    <t>IPK - Cukup</t>
  </si>
  <si>
    <t>IPK - Bagus</t>
  </si>
  <si>
    <t>Ditermima</t>
  </si>
  <si>
    <t>Propabilitas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</si>
</sst>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4"/>
      <name val="Calibri"/>
      <family val="2"/>
      <scheme val="minor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0" xfId="0" applyFont="1" applyAlignment="1">
      <alignment vertical="center"/>
    </xf>
    <xf numFmtId="9" fontId="0" fillId="0" borderId="0" xfId="1" applyFont="1"/>
    <xf numFmtId="9" fontId="0" fillId="0" borderId="1" xfId="1" applyFont="1" applyBorder="1"/>
    <xf numFmtId="164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0" fillId="4" borderId="1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6" fillId="6" borderId="1" xfId="0" applyFont="1" applyFill="1" applyBorder="1" applyAlignment="1">
      <alignment vertical="center" wrapText="1"/>
    </xf>
    <xf numFmtId="0" fontId="0" fillId="6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193861</xdr:colOff>
      <xdr:row>15</xdr:row>
      <xdr:rowOff>95251</xdr:rowOff>
    </xdr:from>
    <xdr:to>
      <xdr:col>12</xdr:col>
      <xdr:colOff>555811</xdr:colOff>
      <xdr:row>19</xdr:row>
      <xdr:rowOff>57151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F19CF1A-A9BB-2103-FF17-992856C9AB6C}"/>
            </a:ext>
          </a:extLst>
        </xdr:cNvPr>
        <xdr:cNvSpPr/>
      </xdr:nvSpPr>
      <xdr:spPr>
        <a:xfrm>
          <a:off x="7948332" y="3087222"/>
          <a:ext cx="1572185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WAWANCARA</a:t>
          </a:r>
        </a:p>
      </xdr:txBody>
    </xdr:sp>
    <xdr:clientData/>
  </xdr:twoCellAnchor>
  <xdr:twoCellAnchor>
    <xdr:from>
      <xdr:col>9</xdr:col>
      <xdr:colOff>953621</xdr:colOff>
      <xdr:row>19</xdr:row>
      <xdr:rowOff>57151</xdr:rowOff>
    </xdr:from>
    <xdr:to>
      <xdr:col>11</xdr:col>
      <xdr:colOff>374837</xdr:colOff>
      <xdr:row>22</xdr:row>
      <xdr:rowOff>102533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ECB7EBC-F74E-D943-F0B7-13A18C2AE93F}"/>
            </a:ext>
          </a:extLst>
        </xdr:cNvPr>
        <xdr:cNvCxnSpPr>
          <a:stCxn id="2" idx="4"/>
          <a:endCxn id="12" idx="0"/>
        </xdr:cNvCxnSpPr>
      </xdr:nvCxnSpPr>
      <xdr:spPr>
        <a:xfrm flipH="1">
          <a:off x="7016003" y="3811122"/>
          <a:ext cx="1718422" cy="616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358588</xdr:colOff>
      <xdr:row>21</xdr:row>
      <xdr:rowOff>67796</xdr:rowOff>
    </xdr:from>
    <xdr:ext cx="522964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D0BE7BA-F1CA-1813-26F5-CAD40FDD0C69}"/>
            </a:ext>
          </a:extLst>
        </xdr:cNvPr>
        <xdr:cNvSpPr txBox="1"/>
      </xdr:nvSpPr>
      <xdr:spPr>
        <a:xfrm>
          <a:off x="8718176" y="4202767"/>
          <a:ext cx="522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Buruk</a:t>
          </a:r>
        </a:p>
      </xdr:txBody>
    </xdr:sp>
    <xdr:clientData/>
  </xdr:oneCellAnchor>
  <xdr:oneCellAnchor>
    <xdr:from>
      <xdr:col>9</xdr:col>
      <xdr:colOff>1387849</xdr:colOff>
      <xdr:row>19</xdr:row>
      <xdr:rowOff>107016</xdr:rowOff>
    </xdr:from>
    <xdr:ext cx="42550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8577E74-6CCF-4266-A474-971295D021DD}"/>
            </a:ext>
          </a:extLst>
        </xdr:cNvPr>
        <xdr:cNvSpPr txBox="1"/>
      </xdr:nvSpPr>
      <xdr:spPr>
        <a:xfrm>
          <a:off x="7450231" y="3860987"/>
          <a:ext cx="4255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Baik</a:t>
          </a:r>
        </a:p>
      </xdr:txBody>
    </xdr:sp>
    <xdr:clientData/>
  </xdr:oneCellAnchor>
  <xdr:twoCellAnchor>
    <xdr:from>
      <xdr:col>11</xdr:col>
      <xdr:colOff>374837</xdr:colOff>
      <xdr:row>19</xdr:row>
      <xdr:rowOff>57151</xdr:rowOff>
    </xdr:from>
    <xdr:to>
      <xdr:col>11</xdr:col>
      <xdr:colOff>374837</xdr:colOff>
      <xdr:row>24</xdr:row>
      <xdr:rowOff>133351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6F07707-61ED-403A-B863-A1A4E6A86A72}"/>
            </a:ext>
          </a:extLst>
        </xdr:cNvPr>
        <xdr:cNvCxnSpPr>
          <a:stCxn id="2" idx="4"/>
          <a:endCxn id="15" idx="0"/>
        </xdr:cNvCxnSpPr>
      </xdr:nvCxnSpPr>
      <xdr:spPr>
        <a:xfrm>
          <a:off x="8734425" y="3811122"/>
          <a:ext cx="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539003</xdr:colOff>
      <xdr:row>22</xdr:row>
      <xdr:rowOff>102533</xdr:rowOff>
    </xdr:from>
    <xdr:to>
      <xdr:col>9</xdr:col>
      <xdr:colOff>1368239</xdr:colOff>
      <xdr:row>25</xdr:row>
      <xdr:rowOff>26333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F1DFDA3-A173-0830-003A-19D5BCB529ED}"/>
            </a:ext>
          </a:extLst>
        </xdr:cNvPr>
        <xdr:cNvSpPr/>
      </xdr:nvSpPr>
      <xdr:spPr>
        <a:xfrm>
          <a:off x="6601385" y="4428004"/>
          <a:ext cx="829236" cy="4953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Ya Diterima</a:t>
          </a:r>
        </a:p>
      </xdr:txBody>
    </xdr:sp>
    <xdr:clientData/>
  </xdr:twoCellAnchor>
  <xdr:twoCellAnchor>
    <xdr:from>
      <xdr:col>10</xdr:col>
      <xdr:colOff>193861</xdr:colOff>
      <xdr:row>24</xdr:row>
      <xdr:rowOff>133351</xdr:rowOff>
    </xdr:from>
    <xdr:to>
      <xdr:col>12</xdr:col>
      <xdr:colOff>555811</xdr:colOff>
      <xdr:row>28</xdr:row>
      <xdr:rowOff>95251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663CDCE2-FFBC-4952-B8B9-14258427AD79}"/>
            </a:ext>
          </a:extLst>
        </xdr:cNvPr>
        <xdr:cNvSpPr/>
      </xdr:nvSpPr>
      <xdr:spPr>
        <a:xfrm>
          <a:off x="7948332" y="4839822"/>
          <a:ext cx="1572185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IPK</a:t>
          </a:r>
        </a:p>
      </xdr:txBody>
    </xdr:sp>
    <xdr:clientData/>
  </xdr:twoCellAnchor>
  <xdr:twoCellAnchor>
    <xdr:from>
      <xdr:col>9</xdr:col>
      <xdr:colOff>953621</xdr:colOff>
      <xdr:row>28</xdr:row>
      <xdr:rowOff>95251</xdr:rowOff>
    </xdr:from>
    <xdr:to>
      <xdr:col>11</xdr:col>
      <xdr:colOff>374837</xdr:colOff>
      <xdr:row>31</xdr:row>
      <xdr:rowOff>85165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C551991-F8D3-4BFC-A455-686AE977B52B}"/>
            </a:ext>
          </a:extLst>
        </xdr:cNvPr>
        <xdr:cNvCxnSpPr>
          <a:stCxn id="15" idx="4"/>
          <a:endCxn id="29" idx="0"/>
        </xdr:cNvCxnSpPr>
      </xdr:nvCxnSpPr>
      <xdr:spPr>
        <a:xfrm flipH="1">
          <a:off x="7016003" y="5563722"/>
          <a:ext cx="1718422" cy="5614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372595</xdr:colOff>
      <xdr:row>28</xdr:row>
      <xdr:rowOff>95251</xdr:rowOff>
    </xdr:from>
    <xdr:to>
      <xdr:col>11</xdr:col>
      <xdr:colOff>374837</xdr:colOff>
      <xdr:row>34</xdr:row>
      <xdr:rowOff>133351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447778B-C575-402E-A63D-2FA197D3995D}"/>
            </a:ext>
          </a:extLst>
        </xdr:cNvPr>
        <xdr:cNvCxnSpPr>
          <a:stCxn id="15" idx="4"/>
          <a:endCxn id="37" idx="0"/>
        </xdr:cNvCxnSpPr>
      </xdr:nvCxnSpPr>
      <xdr:spPr>
        <a:xfrm flipH="1">
          <a:off x="8732183" y="5563722"/>
          <a:ext cx="2242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374837</xdr:colOff>
      <xdr:row>28</xdr:row>
      <xdr:rowOff>95251</xdr:rowOff>
    </xdr:from>
    <xdr:to>
      <xdr:col>15</xdr:col>
      <xdr:colOff>507066</xdr:colOff>
      <xdr:row>34</xdr:row>
      <xdr:rowOff>133351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F045475-A6ED-4C9E-BA17-C563764014CB}"/>
            </a:ext>
          </a:extLst>
        </xdr:cNvPr>
        <xdr:cNvCxnSpPr>
          <a:stCxn id="15" idx="4"/>
          <a:endCxn id="59" idx="0"/>
        </xdr:cNvCxnSpPr>
      </xdr:nvCxnSpPr>
      <xdr:spPr>
        <a:xfrm>
          <a:off x="8734425" y="5563722"/>
          <a:ext cx="255270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539003</xdr:colOff>
      <xdr:row>31</xdr:row>
      <xdr:rowOff>85165</xdr:rowOff>
    </xdr:from>
    <xdr:to>
      <xdr:col>9</xdr:col>
      <xdr:colOff>1368239</xdr:colOff>
      <xdr:row>34</xdr:row>
      <xdr:rowOff>8965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FA100B9C-A8F0-45BA-9574-2B6B31FB2CE5}"/>
            </a:ext>
          </a:extLst>
        </xdr:cNvPr>
        <xdr:cNvSpPr/>
      </xdr:nvSpPr>
      <xdr:spPr>
        <a:xfrm>
          <a:off x="6601385" y="6125136"/>
          <a:ext cx="829236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Tidak Diterima</a:t>
          </a:r>
        </a:p>
      </xdr:txBody>
    </xdr:sp>
    <xdr:clientData/>
  </xdr:twoCellAnchor>
  <xdr:oneCellAnchor>
    <xdr:from>
      <xdr:col>9</xdr:col>
      <xdr:colOff>1387849</xdr:colOff>
      <xdr:row>28</xdr:row>
      <xdr:rowOff>126626</xdr:rowOff>
    </xdr:from>
    <xdr:ext cx="589392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1FE1CB0-069F-41A5-AD75-A8A09E31B935}"/>
            </a:ext>
          </a:extLst>
        </xdr:cNvPr>
        <xdr:cNvSpPr txBox="1"/>
      </xdr:nvSpPr>
      <xdr:spPr>
        <a:xfrm>
          <a:off x="7450231" y="5595097"/>
          <a:ext cx="5893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Kurang</a:t>
          </a:r>
        </a:p>
      </xdr:txBody>
    </xdr:sp>
    <xdr:clientData/>
  </xdr:oneCellAnchor>
  <xdr:oneCellAnchor>
    <xdr:from>
      <xdr:col>11</xdr:col>
      <xdr:colOff>358588</xdr:colOff>
      <xdr:row>31</xdr:row>
      <xdr:rowOff>69477</xdr:rowOff>
    </xdr:from>
    <xdr:ext cx="546368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C89016E-7FF1-4885-A60D-EA5A580D1A85}"/>
            </a:ext>
          </a:extLst>
        </xdr:cNvPr>
        <xdr:cNvSpPr txBox="1"/>
      </xdr:nvSpPr>
      <xdr:spPr>
        <a:xfrm>
          <a:off x="8718176" y="6109448"/>
          <a:ext cx="5463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Cukup</a:t>
          </a:r>
        </a:p>
      </xdr:txBody>
    </xdr:sp>
    <xdr:clientData/>
  </xdr:oneCellAnchor>
  <xdr:oneCellAnchor>
    <xdr:from>
      <xdr:col>13</xdr:col>
      <xdr:colOff>453838</xdr:colOff>
      <xdr:row>30</xdr:row>
      <xdr:rowOff>150719</xdr:rowOff>
    </xdr:from>
    <xdr:ext cx="524695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5031106-1F04-4F27-9BF6-BEBA04242C45}"/>
            </a:ext>
          </a:extLst>
        </xdr:cNvPr>
        <xdr:cNvSpPr txBox="1"/>
      </xdr:nvSpPr>
      <xdr:spPr>
        <a:xfrm>
          <a:off x="10169338" y="6000190"/>
          <a:ext cx="5246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Bagus</a:t>
          </a:r>
        </a:p>
      </xdr:txBody>
    </xdr:sp>
    <xdr:clientData/>
  </xdr:oneCellAnchor>
  <xdr:twoCellAnchor>
    <xdr:from>
      <xdr:col>10</xdr:col>
      <xdr:colOff>193861</xdr:colOff>
      <xdr:row>34</xdr:row>
      <xdr:rowOff>133351</xdr:rowOff>
    </xdr:from>
    <xdr:to>
      <xdr:col>12</xdr:col>
      <xdr:colOff>551328</xdr:colOff>
      <xdr:row>38</xdr:row>
      <xdr:rowOff>95251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F509E2F6-F258-4879-8FEE-282860F4517A}"/>
            </a:ext>
          </a:extLst>
        </xdr:cNvPr>
        <xdr:cNvSpPr/>
      </xdr:nvSpPr>
      <xdr:spPr>
        <a:xfrm>
          <a:off x="7948332" y="6744822"/>
          <a:ext cx="1567702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PSIKOLOGI</a:t>
          </a:r>
        </a:p>
      </xdr:txBody>
    </xdr:sp>
    <xdr:clientData/>
  </xdr:twoCellAnchor>
  <xdr:twoCellAnchor>
    <xdr:from>
      <xdr:col>9</xdr:col>
      <xdr:colOff>955862</xdr:colOff>
      <xdr:row>38</xdr:row>
      <xdr:rowOff>95251</xdr:rowOff>
    </xdr:from>
    <xdr:to>
      <xdr:col>11</xdr:col>
      <xdr:colOff>372595</xdr:colOff>
      <xdr:row>41</xdr:row>
      <xdr:rowOff>119342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5F35F9D3-7CB8-4545-A3AF-773B962F8924}"/>
            </a:ext>
          </a:extLst>
        </xdr:cNvPr>
        <xdr:cNvCxnSpPr>
          <a:stCxn id="37" idx="4"/>
          <a:endCxn id="43" idx="0"/>
        </xdr:cNvCxnSpPr>
      </xdr:nvCxnSpPr>
      <xdr:spPr>
        <a:xfrm flipH="1">
          <a:off x="7018244" y="7468722"/>
          <a:ext cx="1713939" cy="5955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539003</xdr:colOff>
      <xdr:row>41</xdr:row>
      <xdr:rowOff>119342</xdr:rowOff>
    </xdr:from>
    <xdr:to>
      <xdr:col>9</xdr:col>
      <xdr:colOff>1372721</xdr:colOff>
      <xdr:row>44</xdr:row>
      <xdr:rowOff>43142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9B1881F8-C664-42FC-B8C0-ADCEA1DAE8D6}"/>
            </a:ext>
          </a:extLst>
        </xdr:cNvPr>
        <xdr:cNvSpPr/>
      </xdr:nvSpPr>
      <xdr:spPr>
        <a:xfrm>
          <a:off x="6601385" y="8064313"/>
          <a:ext cx="833718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Tidak Diterima</a:t>
          </a:r>
        </a:p>
      </xdr:txBody>
    </xdr:sp>
    <xdr:clientData/>
  </xdr:twoCellAnchor>
  <xdr:oneCellAnchor>
    <xdr:from>
      <xdr:col>9</xdr:col>
      <xdr:colOff>1387849</xdr:colOff>
      <xdr:row>38</xdr:row>
      <xdr:rowOff>131670</xdr:rowOff>
    </xdr:from>
    <xdr:ext cx="52514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6A3F788-D779-4410-9AB3-75F12E3E2A20}"/>
            </a:ext>
          </a:extLst>
        </xdr:cNvPr>
        <xdr:cNvSpPr txBox="1"/>
      </xdr:nvSpPr>
      <xdr:spPr>
        <a:xfrm>
          <a:off x="7450231" y="7505141"/>
          <a:ext cx="5251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Tinggi</a:t>
          </a:r>
        </a:p>
      </xdr:txBody>
    </xdr:sp>
    <xdr:clientData/>
  </xdr:oneCellAnchor>
  <xdr:twoCellAnchor>
    <xdr:from>
      <xdr:col>11</xdr:col>
      <xdr:colOff>372595</xdr:colOff>
      <xdr:row>38</xdr:row>
      <xdr:rowOff>95251</xdr:rowOff>
    </xdr:from>
    <xdr:to>
      <xdr:col>11</xdr:col>
      <xdr:colOff>372595</xdr:colOff>
      <xdr:row>48</xdr:row>
      <xdr:rowOff>163046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F35EF015-132B-4E20-9D36-B5FCD1BBCE35}"/>
            </a:ext>
          </a:extLst>
        </xdr:cNvPr>
        <xdr:cNvCxnSpPr>
          <a:stCxn id="37" idx="4"/>
          <a:endCxn id="51" idx="0"/>
        </xdr:cNvCxnSpPr>
      </xdr:nvCxnSpPr>
      <xdr:spPr>
        <a:xfrm>
          <a:off x="8732183" y="7468722"/>
          <a:ext cx="0" cy="1972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560853</xdr:colOff>
      <xdr:row>48</xdr:row>
      <xdr:rowOff>163046</xdr:rowOff>
    </xdr:from>
    <xdr:to>
      <xdr:col>12</xdr:col>
      <xdr:colOff>184336</xdr:colOff>
      <xdr:row>51</xdr:row>
      <xdr:rowOff>86846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60E0C031-70FA-41D7-B3DD-73F204FD175B}"/>
            </a:ext>
          </a:extLst>
        </xdr:cNvPr>
        <xdr:cNvSpPr/>
      </xdr:nvSpPr>
      <xdr:spPr>
        <a:xfrm>
          <a:off x="8315324" y="9441517"/>
          <a:ext cx="833718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Ya Diterima</a:t>
          </a:r>
        </a:p>
      </xdr:txBody>
    </xdr:sp>
    <xdr:clientData/>
  </xdr:twoCellAnchor>
  <xdr:oneCellAnchor>
    <xdr:from>
      <xdr:col>11</xdr:col>
      <xdr:colOff>358588</xdr:colOff>
      <xdr:row>43</xdr:row>
      <xdr:rowOff>12327</xdr:rowOff>
    </xdr:from>
    <xdr:ext cx="601960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A78094AE-9F17-4F50-8383-D94FB655802B}"/>
            </a:ext>
          </a:extLst>
        </xdr:cNvPr>
        <xdr:cNvSpPr txBox="1"/>
      </xdr:nvSpPr>
      <xdr:spPr>
        <a:xfrm>
          <a:off x="8718176" y="8338298"/>
          <a:ext cx="601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Sedang</a:t>
          </a:r>
        </a:p>
      </xdr:txBody>
    </xdr:sp>
    <xdr:clientData/>
  </xdr:oneCellAnchor>
  <xdr:twoCellAnchor>
    <xdr:from>
      <xdr:col>13</xdr:col>
      <xdr:colOff>232521</xdr:colOff>
      <xdr:row>48</xdr:row>
      <xdr:rowOff>163046</xdr:rowOff>
    </xdr:from>
    <xdr:to>
      <xdr:col>14</xdr:col>
      <xdr:colOff>461122</xdr:colOff>
      <xdr:row>51</xdr:row>
      <xdr:rowOff>86846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CE4EE3BD-70D3-40EA-A7ED-C61574EFFED7}"/>
            </a:ext>
          </a:extLst>
        </xdr:cNvPr>
        <xdr:cNvSpPr/>
      </xdr:nvSpPr>
      <xdr:spPr>
        <a:xfrm>
          <a:off x="9802345" y="9441517"/>
          <a:ext cx="833718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Tidak Diterima</a:t>
          </a:r>
        </a:p>
      </xdr:txBody>
    </xdr:sp>
    <xdr:clientData/>
  </xdr:twoCellAnchor>
  <xdr:oneCellAnchor>
    <xdr:from>
      <xdr:col>13</xdr:col>
      <xdr:colOff>217955</xdr:colOff>
      <xdr:row>45</xdr:row>
      <xdr:rowOff>22412</xdr:rowOff>
    </xdr:from>
    <xdr:ext cx="621452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1F35F312-766F-4F22-8212-CBDD76DEF4EA}"/>
            </a:ext>
          </a:extLst>
        </xdr:cNvPr>
        <xdr:cNvSpPr txBox="1"/>
      </xdr:nvSpPr>
      <xdr:spPr>
        <a:xfrm>
          <a:off x="9787779" y="8729383"/>
          <a:ext cx="6214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Rendah</a:t>
          </a:r>
        </a:p>
      </xdr:txBody>
    </xdr:sp>
    <xdr:clientData/>
  </xdr:oneCellAnchor>
  <xdr:twoCellAnchor>
    <xdr:from>
      <xdr:col>11</xdr:col>
      <xdr:colOff>372595</xdr:colOff>
      <xdr:row>38</xdr:row>
      <xdr:rowOff>95251</xdr:rowOff>
    </xdr:from>
    <xdr:to>
      <xdr:col>14</xdr:col>
      <xdr:colOff>44263</xdr:colOff>
      <xdr:row>48</xdr:row>
      <xdr:rowOff>163046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D28A35F9-EA4B-48A7-A0B8-AF2B6D87C5C1}"/>
            </a:ext>
          </a:extLst>
        </xdr:cNvPr>
        <xdr:cNvCxnSpPr>
          <a:stCxn id="37" idx="4"/>
          <a:endCxn id="54" idx="0"/>
        </xdr:cNvCxnSpPr>
      </xdr:nvCxnSpPr>
      <xdr:spPr>
        <a:xfrm>
          <a:off x="8732183" y="7468722"/>
          <a:ext cx="1487021" cy="1972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328332</xdr:colOff>
      <xdr:row>34</xdr:row>
      <xdr:rowOff>133351</xdr:rowOff>
    </xdr:from>
    <xdr:to>
      <xdr:col>17</xdr:col>
      <xdr:colOff>80682</xdr:colOff>
      <xdr:row>38</xdr:row>
      <xdr:rowOff>95251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165A18DB-3687-4439-B7E9-AB937CB1F492}"/>
            </a:ext>
          </a:extLst>
        </xdr:cNvPr>
        <xdr:cNvSpPr/>
      </xdr:nvSpPr>
      <xdr:spPr>
        <a:xfrm>
          <a:off x="10503273" y="6744822"/>
          <a:ext cx="1567703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PSIKOLOGI</a:t>
          </a:r>
        </a:p>
      </xdr:txBody>
    </xdr:sp>
    <xdr:clientData/>
  </xdr:twoCellAnchor>
  <xdr:twoCellAnchor>
    <xdr:from>
      <xdr:col>13</xdr:col>
      <xdr:colOff>461682</xdr:colOff>
      <xdr:row>38</xdr:row>
      <xdr:rowOff>95251</xdr:rowOff>
    </xdr:from>
    <xdr:to>
      <xdr:col>15</xdr:col>
      <xdr:colOff>507066</xdr:colOff>
      <xdr:row>39</xdr:row>
      <xdr:rowOff>178734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0A8213E-BD07-4FD2-BC34-2C33C2299A47}"/>
            </a:ext>
          </a:extLst>
        </xdr:cNvPr>
        <xdr:cNvCxnSpPr>
          <a:stCxn id="59" idx="4"/>
          <a:endCxn id="71" idx="0"/>
        </xdr:cNvCxnSpPr>
      </xdr:nvCxnSpPr>
      <xdr:spPr>
        <a:xfrm flipH="1">
          <a:off x="10031506" y="7468722"/>
          <a:ext cx="1255619" cy="2739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181535</xdr:colOff>
      <xdr:row>37</xdr:row>
      <xdr:rowOff>182656</xdr:rowOff>
    </xdr:from>
    <xdr:ext cx="525144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4ADDDA5-8EBE-44E0-8E8C-E94F115D0A88}"/>
            </a:ext>
          </a:extLst>
        </xdr:cNvPr>
        <xdr:cNvSpPr txBox="1"/>
      </xdr:nvSpPr>
      <xdr:spPr>
        <a:xfrm>
          <a:off x="10356476" y="7365627"/>
          <a:ext cx="5251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Tinggi</a:t>
          </a:r>
        </a:p>
      </xdr:txBody>
    </xdr:sp>
    <xdr:clientData/>
  </xdr:oneCellAnchor>
  <xdr:twoCellAnchor>
    <xdr:from>
      <xdr:col>15</xdr:col>
      <xdr:colOff>507066</xdr:colOff>
      <xdr:row>38</xdr:row>
      <xdr:rowOff>95251</xdr:rowOff>
    </xdr:from>
    <xdr:to>
      <xdr:col>15</xdr:col>
      <xdr:colOff>509308</xdr:colOff>
      <xdr:row>44</xdr:row>
      <xdr:rowOff>15688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DC110A6-C1D4-4DD7-AA52-8CFE2CC02927}"/>
            </a:ext>
          </a:extLst>
        </xdr:cNvPr>
        <xdr:cNvCxnSpPr>
          <a:stCxn id="59" idx="4"/>
          <a:endCxn id="72" idx="0"/>
        </xdr:cNvCxnSpPr>
      </xdr:nvCxnSpPr>
      <xdr:spPr>
        <a:xfrm>
          <a:off x="11287125" y="7468722"/>
          <a:ext cx="2242" cy="1063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476251</xdr:colOff>
      <xdr:row>41</xdr:row>
      <xdr:rowOff>18490</xdr:rowOff>
    </xdr:from>
    <xdr:ext cx="601960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E2667C72-44E3-4335-B5B2-FE0B022347F0}"/>
            </a:ext>
          </a:extLst>
        </xdr:cNvPr>
        <xdr:cNvSpPr txBox="1"/>
      </xdr:nvSpPr>
      <xdr:spPr>
        <a:xfrm>
          <a:off x="11401986" y="7963461"/>
          <a:ext cx="6019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Sedang</a:t>
          </a:r>
        </a:p>
      </xdr:txBody>
    </xdr:sp>
    <xdr:clientData/>
  </xdr:oneCellAnchor>
  <xdr:oneCellAnchor>
    <xdr:from>
      <xdr:col>17</xdr:col>
      <xdr:colOff>107016</xdr:colOff>
      <xdr:row>41</xdr:row>
      <xdr:rowOff>50986</xdr:rowOff>
    </xdr:from>
    <xdr:ext cx="621452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A8ED70F2-C0B5-4B52-AE88-AD7ED247AE80}"/>
            </a:ext>
          </a:extLst>
        </xdr:cNvPr>
        <xdr:cNvSpPr txBox="1"/>
      </xdr:nvSpPr>
      <xdr:spPr>
        <a:xfrm>
          <a:off x="12242987" y="7995957"/>
          <a:ext cx="6214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Rendah</a:t>
          </a:r>
        </a:p>
      </xdr:txBody>
    </xdr:sp>
    <xdr:clientData/>
  </xdr:oneCellAnchor>
  <xdr:twoCellAnchor>
    <xdr:from>
      <xdr:col>15</xdr:col>
      <xdr:colOff>507066</xdr:colOff>
      <xdr:row>38</xdr:row>
      <xdr:rowOff>95251</xdr:rowOff>
    </xdr:from>
    <xdr:to>
      <xdr:col>17</xdr:col>
      <xdr:colOff>554691</xdr:colOff>
      <xdr:row>44</xdr:row>
      <xdr:rowOff>28576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A337278C-E633-4500-A73E-E1BE4471DA96}"/>
            </a:ext>
          </a:extLst>
        </xdr:cNvPr>
        <xdr:cNvCxnSpPr>
          <a:stCxn id="59" idx="4"/>
          <a:endCxn id="73" idx="0"/>
        </xdr:cNvCxnSpPr>
      </xdr:nvCxnSpPr>
      <xdr:spPr>
        <a:xfrm>
          <a:off x="11287125" y="7468722"/>
          <a:ext cx="1257860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44823</xdr:colOff>
      <xdr:row>39</xdr:row>
      <xdr:rowOff>178734</xdr:rowOff>
    </xdr:from>
    <xdr:to>
      <xdr:col>18</xdr:col>
      <xdr:colOff>364190</xdr:colOff>
      <xdr:row>46</xdr:row>
      <xdr:rowOff>142876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34A37633-F4A2-AF43-2482-F780934994B1}"/>
            </a:ext>
          </a:extLst>
        </xdr:cNvPr>
        <xdr:cNvGrpSpPr/>
      </xdr:nvGrpSpPr>
      <xdr:grpSpPr>
        <a:xfrm>
          <a:off x="9810019" y="7740756"/>
          <a:ext cx="3383932" cy="1297642"/>
          <a:chOff x="9614647" y="7742705"/>
          <a:chExt cx="3344955" cy="1297642"/>
        </a:xfrm>
      </xdr:grpSpPr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967FF3B5-6C8A-48C8-8D53-D0F6CD7953D7}"/>
              </a:ext>
            </a:extLst>
          </xdr:cNvPr>
          <xdr:cNvSpPr/>
        </xdr:nvSpPr>
        <xdr:spPr>
          <a:xfrm>
            <a:off x="9614647" y="7742705"/>
            <a:ext cx="833718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Tidak Diterima</a:t>
            </a: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1160C792-43C5-41A8-BBDB-442E04EE11AC}"/>
              </a:ext>
            </a:extLst>
          </xdr:cNvPr>
          <xdr:cNvSpPr/>
        </xdr:nvSpPr>
        <xdr:spPr>
          <a:xfrm>
            <a:off x="10872508" y="8532159"/>
            <a:ext cx="833717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Ya Diterima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427E364C-2C0C-48D0-A8B7-61E72983A79C}"/>
              </a:ext>
            </a:extLst>
          </xdr:cNvPr>
          <xdr:cNvSpPr/>
        </xdr:nvSpPr>
        <xdr:spPr>
          <a:xfrm>
            <a:off x="12130367" y="8545047"/>
            <a:ext cx="829235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Tidak Diterima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E330-2A4A-407A-BA18-07C3DBF3459A}">
  <dimension ref="B2:J70"/>
  <sheetViews>
    <sheetView showGridLines="0" topLeftCell="A6" zoomScale="115" zoomScaleNormal="115" workbookViewId="0">
      <selection activeCell="H19" sqref="H19"/>
    </sheetView>
  </sheetViews>
  <sheetFormatPr defaultRowHeight="15" x14ac:dyDescent="0.25"/>
  <cols>
    <col min="1" max="1" width="4.28515625" customWidth="1"/>
    <col min="2" max="2" width="12.85546875" customWidth="1"/>
    <col min="3" max="3" width="12.7109375" customWidth="1"/>
    <col min="4" max="4" width="11.28515625" customWidth="1"/>
    <col min="5" max="5" width="12.28515625" customWidth="1"/>
    <col min="8" max="8" width="12.28515625" bestFit="1" customWidth="1"/>
    <col min="10" max="10" width="25.42578125" customWidth="1"/>
  </cols>
  <sheetData>
    <row r="2" spans="2:10" x14ac:dyDescent="0.25">
      <c r="B2" t="s">
        <v>0</v>
      </c>
      <c r="C2" t="s">
        <v>1</v>
      </c>
    </row>
    <row r="3" spans="2:10" x14ac:dyDescent="0.25">
      <c r="B3" t="s">
        <v>2</v>
      </c>
      <c r="C3" s="1">
        <v>2113191079</v>
      </c>
    </row>
    <row r="5" spans="2:10" x14ac:dyDescent="0.25">
      <c r="B5" t="s">
        <v>3</v>
      </c>
    </row>
    <row r="6" spans="2:10" ht="25.5" x14ac:dyDescent="0.25">
      <c r="B6" s="2" t="s">
        <v>4</v>
      </c>
      <c r="C6" s="3" t="s">
        <v>5</v>
      </c>
      <c r="D6" s="2" t="s">
        <v>6</v>
      </c>
      <c r="E6" s="4" t="s">
        <v>7</v>
      </c>
      <c r="F6" s="2" t="s">
        <v>8</v>
      </c>
    </row>
    <row r="7" spans="2:10" x14ac:dyDescent="0.25">
      <c r="B7" s="15" t="s">
        <v>31</v>
      </c>
      <c r="C7" s="15" t="s">
        <v>32</v>
      </c>
      <c r="D7" s="15" t="s">
        <v>33</v>
      </c>
      <c r="E7" s="15" t="s">
        <v>34</v>
      </c>
      <c r="F7" s="15" t="s">
        <v>20</v>
      </c>
    </row>
    <row r="8" spans="2:10" x14ac:dyDescent="0.25">
      <c r="B8" s="15" t="s">
        <v>35</v>
      </c>
      <c r="C8" s="15" t="s">
        <v>32</v>
      </c>
      <c r="D8" s="15" t="s">
        <v>36</v>
      </c>
      <c r="E8" s="15" t="s">
        <v>34</v>
      </c>
      <c r="F8" s="15" t="s">
        <v>20</v>
      </c>
    </row>
    <row r="9" spans="2:10" x14ac:dyDescent="0.25">
      <c r="B9" s="6" t="s">
        <v>37</v>
      </c>
      <c r="C9" s="6" t="s">
        <v>32</v>
      </c>
      <c r="D9" s="6" t="s">
        <v>36</v>
      </c>
      <c r="E9" s="6" t="s">
        <v>38</v>
      </c>
      <c r="F9" s="6" t="s">
        <v>20</v>
      </c>
    </row>
    <row r="10" spans="2:10" x14ac:dyDescent="0.25">
      <c r="B10" s="6" t="s">
        <v>39</v>
      </c>
      <c r="C10" s="6" t="s">
        <v>32</v>
      </c>
      <c r="D10" s="6" t="s">
        <v>40</v>
      </c>
      <c r="E10" s="6" t="s">
        <v>38</v>
      </c>
      <c r="F10" s="6" t="s">
        <v>21</v>
      </c>
    </row>
    <row r="11" spans="2:10" x14ac:dyDescent="0.25">
      <c r="B11" s="15" t="s">
        <v>41</v>
      </c>
      <c r="C11" s="15" t="s">
        <v>42</v>
      </c>
      <c r="D11" s="15" t="s">
        <v>33</v>
      </c>
      <c r="E11" s="15" t="s">
        <v>34</v>
      </c>
      <c r="F11" s="15" t="s">
        <v>20</v>
      </c>
    </row>
    <row r="12" spans="2:10" x14ac:dyDescent="0.25">
      <c r="B12" s="15" t="s">
        <v>43</v>
      </c>
      <c r="C12" s="15" t="s">
        <v>42</v>
      </c>
      <c r="D12" s="15" t="s">
        <v>36</v>
      </c>
      <c r="E12" s="15" t="s">
        <v>34</v>
      </c>
      <c r="F12" s="15" t="s">
        <v>20</v>
      </c>
    </row>
    <row r="13" spans="2:10" x14ac:dyDescent="0.25">
      <c r="B13" s="6" t="s">
        <v>44</v>
      </c>
      <c r="C13" s="6" t="s">
        <v>42</v>
      </c>
      <c r="D13" s="6" t="s">
        <v>36</v>
      </c>
      <c r="E13" s="6" t="s">
        <v>38</v>
      </c>
      <c r="F13" s="6" t="s">
        <v>20</v>
      </c>
    </row>
    <row r="14" spans="2:10" x14ac:dyDescent="0.25">
      <c r="B14" s="6" t="s">
        <v>45</v>
      </c>
      <c r="C14" s="6" t="s">
        <v>42</v>
      </c>
      <c r="D14" s="6" t="s">
        <v>40</v>
      </c>
      <c r="E14" s="6" t="s">
        <v>38</v>
      </c>
      <c r="F14" s="6" t="s">
        <v>21</v>
      </c>
    </row>
    <row r="15" spans="2:10" x14ac:dyDescent="0.25">
      <c r="B15" s="15" t="s">
        <v>46</v>
      </c>
      <c r="C15" s="15" t="s">
        <v>47</v>
      </c>
      <c r="D15" s="15" t="s">
        <v>33</v>
      </c>
      <c r="E15" s="15" t="s">
        <v>34</v>
      </c>
      <c r="F15" s="15" t="s">
        <v>20</v>
      </c>
      <c r="J15" t="s">
        <v>49</v>
      </c>
    </row>
    <row r="16" spans="2:10" x14ac:dyDescent="0.25">
      <c r="B16" s="6" t="s">
        <v>48</v>
      </c>
      <c r="C16" s="6" t="s">
        <v>47</v>
      </c>
      <c r="D16" s="6" t="s">
        <v>36</v>
      </c>
      <c r="E16" s="6" t="s">
        <v>38</v>
      </c>
      <c r="F16" s="6" t="s">
        <v>21</v>
      </c>
    </row>
    <row r="18" spans="2:8" x14ac:dyDescent="0.25">
      <c r="B18" t="s">
        <v>16</v>
      </c>
    </row>
    <row r="19" spans="2:8" ht="15" customHeight="1" x14ac:dyDescent="0.25">
      <c r="B19" s="5" t="s">
        <v>12</v>
      </c>
      <c r="C19" s="5" t="s">
        <v>11</v>
      </c>
      <c r="D19" s="5" t="s">
        <v>10</v>
      </c>
      <c r="E19" s="5" t="s">
        <v>9</v>
      </c>
      <c r="F19" s="23" t="s">
        <v>55</v>
      </c>
    </row>
    <row r="21" spans="2:8" x14ac:dyDescent="0.25">
      <c r="B21" s="18" t="s">
        <v>26</v>
      </c>
      <c r="C21" s="18"/>
      <c r="D21" s="18"/>
      <c r="E21" s="18"/>
      <c r="F21" s="18"/>
      <c r="G21" s="18"/>
      <c r="H21" s="18"/>
    </row>
    <row r="22" spans="2:8" ht="15" customHeight="1" x14ac:dyDescent="0.25">
      <c r="B22" s="21" t="s">
        <v>27</v>
      </c>
      <c r="C22" s="20"/>
      <c r="D22" s="20" t="s">
        <v>28</v>
      </c>
      <c r="E22" s="20" t="s">
        <v>20</v>
      </c>
      <c r="F22" s="20" t="s">
        <v>21</v>
      </c>
      <c r="G22" s="20" t="s">
        <v>29</v>
      </c>
      <c r="H22" s="20" t="s">
        <v>30</v>
      </c>
    </row>
    <row r="23" spans="2:8" x14ac:dyDescent="0.25">
      <c r="B23">
        <v>1.1000000000000001</v>
      </c>
      <c r="C23" t="s">
        <v>24</v>
      </c>
      <c r="D23" s="11">
        <v>10</v>
      </c>
      <c r="E23" s="11">
        <f>COUNTIF($F$7:$F$16,E22)</f>
        <v>7</v>
      </c>
      <c r="F23" s="11">
        <f>COUNTIF($F$7:$F$16,F22)</f>
        <v>3</v>
      </c>
      <c r="G23">
        <f>((-E23/D23)*(LOG(D23/E23,2)))+((-F23/D23)*(LOG(F23/D23,2)))</f>
        <v>0.16088845726903112</v>
      </c>
    </row>
    <row r="25" spans="2:8" x14ac:dyDescent="0.25">
      <c r="B25" s="13" t="str">
        <f>C6</f>
        <v xml:space="preserve">IPK </v>
      </c>
      <c r="C25" s="12"/>
      <c r="D25" s="12"/>
      <c r="E25" s="12"/>
      <c r="F25" s="12"/>
      <c r="G25" s="12"/>
      <c r="H25" s="12">
        <f>$G$23-(((D26/D23)*G26)+((D27/D23)*G27)+((D28/D23)*G28))</f>
        <v>9.9109568363373313E-3</v>
      </c>
    </row>
    <row r="26" spans="2:8" x14ac:dyDescent="0.25">
      <c r="C26" t="str" cm="1">
        <f t="array" ref="C26:C28">_xlfn.UNIQUE(C7:C16)</f>
        <v>Bagus</v>
      </c>
      <c r="D26" s="11">
        <f>COUNTIFS($C$7:$C$16,$C26)</f>
        <v>4</v>
      </c>
      <c r="E26" s="11">
        <f>COUNTIFS($C$7:$C$16,$C26,$F$7:$F$16,$E$22)</f>
        <v>3</v>
      </c>
      <c r="F26" s="11">
        <f>COUNTIFS($C$7:$C$16,$C26,$F$7:$F$16,$F$22)</f>
        <v>1</v>
      </c>
      <c r="G26">
        <f>((-E26/D26)*(LOG(D26/E26,2)))+((-F26/D26)*(LOG(F26/D26,2)))</f>
        <v>0.18872187554086722</v>
      </c>
    </row>
    <row r="27" spans="2:8" x14ac:dyDescent="0.25">
      <c r="C27" t="str">
        <v>Cukup</v>
      </c>
      <c r="D27" s="11">
        <f t="shared" ref="D27:D28" si="0">COUNTIFS($C$7:$C$16,$C27)</f>
        <v>4</v>
      </c>
      <c r="E27" s="11">
        <f>COUNTIFS($C$7:$C$16,$C27,$F$7:$F$16,$E$22)</f>
        <v>3</v>
      </c>
      <c r="F27" s="11">
        <f>COUNTIFS($C$7:$C$16,$C27,$F$7:$F$16,$F$22)</f>
        <v>1</v>
      </c>
      <c r="G27">
        <f t="shared" ref="G27:G28" si="1">((-E27/D27)*(LOG(D27/E27,2)))+((-F27/D27)*(LOG(F27/D27,2)))</f>
        <v>0.18872187554086722</v>
      </c>
    </row>
    <row r="28" spans="2:8" x14ac:dyDescent="0.25">
      <c r="C28" t="str">
        <v>Kurang</v>
      </c>
      <c r="D28" s="11">
        <f t="shared" si="0"/>
        <v>2</v>
      </c>
      <c r="E28" s="11">
        <f>COUNTIFS($C$7:$C$16,$C28,$F$7:$F$16,$E$22)</f>
        <v>1</v>
      </c>
      <c r="F28" s="11">
        <f>COUNTIFS($C$7:$C$16,$C28,$F$7:$F$16,$F$22)</f>
        <v>1</v>
      </c>
      <c r="G28">
        <f t="shared" si="1"/>
        <v>0</v>
      </c>
    </row>
    <row r="29" spans="2:8" x14ac:dyDescent="0.25">
      <c r="D29" s="11"/>
      <c r="E29" s="11"/>
      <c r="F29" s="11"/>
    </row>
    <row r="30" spans="2:8" x14ac:dyDescent="0.25">
      <c r="B30" s="13" t="str">
        <f>D6</f>
        <v xml:space="preserve">Psikologi </v>
      </c>
      <c r="C30" s="12"/>
      <c r="D30" s="12"/>
      <c r="E30" s="12"/>
      <c r="F30" s="12"/>
      <c r="G30" s="12"/>
      <c r="H30" s="12">
        <f>$G$23-(((D31/D23)*G31)+((D32/D23)*G32)+((D33/D23)*G33))</f>
        <v>5.7466885735239837E-2</v>
      </c>
    </row>
    <row r="31" spans="2:8" x14ac:dyDescent="0.25">
      <c r="C31" t="str" cm="1">
        <f t="array" ref="C31:C33">_xlfn.UNIQUE(D7:D16)</f>
        <v>Tinggi</v>
      </c>
      <c r="D31" s="11">
        <f>COUNTIFS($D$7:$D$16,$C31)</f>
        <v>3</v>
      </c>
      <c r="E31" s="11">
        <f>COUNTIFS($D$7:$D$16,$C31)</f>
        <v>3</v>
      </c>
      <c r="F31" s="11">
        <f>COUNTIFS($D$7:$D$16,$C31,$F$7:$F$16,$F$22)</f>
        <v>0</v>
      </c>
      <c r="G31">
        <f>((-E31/D31)*(LOG(D31/E31,2)))</f>
        <v>0</v>
      </c>
    </row>
    <row r="32" spans="2:8" x14ac:dyDescent="0.25">
      <c r="C32" t="str">
        <v>Sedang</v>
      </c>
      <c r="D32" s="11">
        <f t="shared" ref="D32:D33" si="2">COUNTIFS($D$7:$D$16,$C32)</f>
        <v>5</v>
      </c>
      <c r="E32" s="11">
        <f>COUNTIFS($D$7:$D$16,$C32,$F$7:$F$16,$E$22)</f>
        <v>4</v>
      </c>
      <c r="F32" s="11">
        <f>COUNTIFS($D$7:$D$16,$C32,$F$7:$F$16,$F$22)</f>
        <v>1</v>
      </c>
      <c r="G32">
        <f t="shared" ref="G32" si="3">((-E32/D32)*(LOG(D32/E32,2)))+((-F32/D32)*(LOG(F32/D32,2)))</f>
        <v>0.20684314306758256</v>
      </c>
    </row>
    <row r="33" spans="2:8" x14ac:dyDescent="0.25">
      <c r="C33" t="str">
        <v>Rendah</v>
      </c>
      <c r="D33" s="11">
        <f t="shared" si="2"/>
        <v>2</v>
      </c>
      <c r="E33" s="11">
        <f>COUNTIFS($D$7:$D$16,$C33,$F$7:$F$16,$E$22)</f>
        <v>0</v>
      </c>
      <c r="F33" s="11">
        <f>COUNTIFS($D$7:$D$16,$C33,$F$7:$F$16,$F$22)</f>
        <v>2</v>
      </c>
      <c r="G33">
        <f>((-F33/D33)*(LOG(F33/D33,2)))</f>
        <v>0</v>
      </c>
    </row>
    <row r="34" spans="2:8" x14ac:dyDescent="0.25">
      <c r="D34" s="11"/>
      <c r="E34" s="11"/>
      <c r="F34" s="11"/>
    </row>
    <row r="35" spans="2:8" ht="15" customHeight="1" x14ac:dyDescent="0.25">
      <c r="B35" s="13" t="str">
        <f>E6</f>
        <v xml:space="preserve">Wawancara </v>
      </c>
      <c r="C35" s="12"/>
      <c r="D35" s="12"/>
      <c r="E35" s="12"/>
      <c r="F35" s="12"/>
      <c r="G35" s="12"/>
      <c r="H35" s="14">
        <f>$G$23-(((D36/D23)*G36)+((D37/D23)*G37))</f>
        <v>0.20418439799664173</v>
      </c>
    </row>
    <row r="36" spans="2:8" x14ac:dyDescent="0.25">
      <c r="C36" t="str" cm="1">
        <f t="array" ref="C36:C37">_xlfn.UNIQUE(E7:E16)</f>
        <v>Baik</v>
      </c>
      <c r="D36" s="11">
        <f>COUNTIFS($E$7:$E$16,$C36)</f>
        <v>5</v>
      </c>
      <c r="E36" s="11">
        <f>COUNTIFS($E$7:$E$16,$C36,$F$7:$F$16,$E$22)</f>
        <v>5</v>
      </c>
      <c r="F36" s="11">
        <f>COUNTIFS($E$7:$E$16,$C36,$F$7:$F$16,$F$22)</f>
        <v>0</v>
      </c>
      <c r="G36">
        <f>((-E36/D36)*(LOG(D36/E36,2)))</f>
        <v>0</v>
      </c>
    </row>
    <row r="37" spans="2:8" x14ac:dyDescent="0.25">
      <c r="C37" t="str">
        <v>Buruk</v>
      </c>
      <c r="D37" s="11">
        <f>COUNTIFS($E$7:$E$16,$C37)</f>
        <v>5</v>
      </c>
      <c r="E37" s="11">
        <f>COUNTIFS($E$7:$E$16,$C37,$F$7:$F$16,$E$22)</f>
        <v>2</v>
      </c>
      <c r="F37" s="11">
        <f>COUNTIFS($E$7:$E$16,$C37,$F$7:$F$16,$F$22)</f>
        <v>3</v>
      </c>
      <c r="G37">
        <f t="shared" ref="G37" si="4">((-E37/D37)*(LOG(D37/E37,2)))+((-F37/D37)*(LOG(F37/D37,2)))</f>
        <v>-8.6591881455221231E-2</v>
      </c>
    </row>
    <row r="38" spans="2:8" x14ac:dyDescent="0.25">
      <c r="D38" s="11"/>
      <c r="E38" s="11"/>
      <c r="F38" s="11"/>
    </row>
    <row r="41" spans="2:8" x14ac:dyDescent="0.25">
      <c r="B41" s="18" t="s">
        <v>50</v>
      </c>
      <c r="C41" s="18"/>
      <c r="D41" s="18"/>
      <c r="E41" s="18"/>
      <c r="F41" s="18"/>
      <c r="G41" s="18"/>
      <c r="H41" s="18"/>
    </row>
    <row r="42" spans="2:8" x14ac:dyDescent="0.25">
      <c r="B42" s="19" t="s">
        <v>51</v>
      </c>
      <c r="C42" s="20"/>
      <c r="D42" s="20" t="s">
        <v>28</v>
      </c>
      <c r="E42" s="20" t="s">
        <v>20</v>
      </c>
      <c r="F42" s="20" t="s">
        <v>21</v>
      </c>
      <c r="G42" s="20" t="s">
        <v>29</v>
      </c>
      <c r="H42" s="20" t="s">
        <v>30</v>
      </c>
    </row>
    <row r="43" spans="2:8" x14ac:dyDescent="0.25">
      <c r="B43">
        <v>2.1</v>
      </c>
      <c r="C43" t="s">
        <v>38</v>
      </c>
      <c r="D43" s="11">
        <f>COUNTIFS($E$7:$E$16,$C43)</f>
        <v>5</v>
      </c>
      <c r="E43" s="11">
        <f>COUNTIFS($E$7:$E$16,$C43,$F$7:$F$16,$E$22)</f>
        <v>2</v>
      </c>
      <c r="F43" s="11">
        <f>COUNTIFS($E$7:$E$16,$C43,$F$7:$F$16,$F$22)</f>
        <v>3</v>
      </c>
      <c r="G43">
        <f t="shared" ref="G43" si="5">((-E43/D43)*(LOG(D43/E43,2)))+((-F43/D43)*(LOG(F43/D43,2)))</f>
        <v>-8.6591881455221231E-2</v>
      </c>
    </row>
    <row r="45" spans="2:8" x14ac:dyDescent="0.25">
      <c r="B45" s="13" t="str">
        <f>B25</f>
        <v xml:space="preserve">IPK </v>
      </c>
      <c r="C45" s="12"/>
      <c r="D45" s="12"/>
      <c r="E45" s="12"/>
      <c r="F45" s="12"/>
      <c r="G45" s="12"/>
      <c r="H45" s="14">
        <f>$G$43-(((D46/D43)*G46)+((D47/D43)*G47)+((D48/D43)*G48))</f>
        <v>-8.6591881455221231E-2</v>
      </c>
    </row>
    <row r="46" spans="2:8" x14ac:dyDescent="0.25">
      <c r="C46" t="str" cm="1">
        <f t="array" ref="C46:C48">_xlfn.UNIQUE(C7:C16)</f>
        <v>Bagus</v>
      </c>
      <c r="D46" s="11">
        <f>COUNTIFS($E$7:$E$16,$C$43,$C$7:$C$16,$C46)</f>
        <v>2</v>
      </c>
      <c r="E46" s="11">
        <f t="shared" ref="E46:F48" si="6">COUNTIFS($E$7:$E$16,$C$43,$C$7:$C$16,$C46,$F$7:$F$16,E$42)</f>
        <v>1</v>
      </c>
      <c r="F46" s="11">
        <f t="shared" si="6"/>
        <v>1</v>
      </c>
      <c r="G46">
        <f t="shared" ref="G46:G47" si="7">((-E46/D46)*(LOG(D46/E46,2)))+((-F46/D46)*(LOG(F46/D46,2)))</f>
        <v>0</v>
      </c>
    </row>
    <row r="47" spans="2:8" x14ac:dyDescent="0.25">
      <c r="C47" t="str">
        <v>Cukup</v>
      </c>
      <c r="D47" s="11">
        <f>COUNTIFS($E$7:$E$16,$C$43,$C$7:$C$16,$C47)</f>
        <v>2</v>
      </c>
      <c r="E47" s="11">
        <f t="shared" si="6"/>
        <v>1</v>
      </c>
      <c r="F47" s="11">
        <f t="shared" si="6"/>
        <v>1</v>
      </c>
      <c r="G47">
        <f t="shared" si="7"/>
        <v>0</v>
      </c>
    </row>
    <row r="48" spans="2:8" x14ac:dyDescent="0.25">
      <c r="C48" s="16" t="str">
        <v>Kurang</v>
      </c>
      <c r="D48" s="17">
        <f>COUNTIFS($E$7:$E$16,$C$43,$C$7:$C$16,$C48)</f>
        <v>1</v>
      </c>
      <c r="E48" s="17">
        <f t="shared" si="6"/>
        <v>0</v>
      </c>
      <c r="F48" s="17">
        <f t="shared" si="6"/>
        <v>1</v>
      </c>
      <c r="G48" s="16">
        <f>((-F48/D48)*(LOG(F48/D48,2)))</f>
        <v>0</v>
      </c>
    </row>
    <row r="50" spans="2:8" x14ac:dyDescent="0.25">
      <c r="B50" s="13" t="str">
        <f>B30</f>
        <v xml:space="preserve">Psikologi </v>
      </c>
      <c r="C50" s="12"/>
      <c r="D50" s="12"/>
      <c r="E50" s="12"/>
      <c r="F50" s="12"/>
      <c r="G50" s="12"/>
      <c r="H50" s="12">
        <f>$G$43-(((D51/D43)*G51)+((D52/D43)*G52)+((D53/D43)*G53))</f>
        <v>-0.16959938131099001</v>
      </c>
    </row>
    <row r="51" spans="2:8" x14ac:dyDescent="0.25">
      <c r="C51" t="str" cm="1">
        <f t="array" ref="C51:C53">_xlfn.UNIQUE(D7:D16)</f>
        <v>Tinggi</v>
      </c>
      <c r="D51" s="11">
        <f>COUNTIFS($E$7:$E$16,$C$43,$D$7:$D$16,$C51)</f>
        <v>0</v>
      </c>
      <c r="E51" s="11">
        <f t="shared" ref="E51:F53" si="8">COUNTIFS($E$7:$E$16,$C$43,$D$7:$D$16,$C51,$F$7:$F$16,E$42)</f>
        <v>0</v>
      </c>
      <c r="F51" s="11">
        <f t="shared" si="8"/>
        <v>0</v>
      </c>
      <c r="G51">
        <f>0</f>
        <v>0</v>
      </c>
    </row>
    <row r="52" spans="2:8" x14ac:dyDescent="0.25">
      <c r="C52" t="str">
        <v>Sedang</v>
      </c>
      <c r="D52" s="11">
        <f>COUNTIFS($E$7:$E$16,$C$43,$D$7:$D$16,$C52)</f>
        <v>3</v>
      </c>
      <c r="E52" s="11">
        <f t="shared" si="8"/>
        <v>2</v>
      </c>
      <c r="F52" s="11">
        <f t="shared" si="8"/>
        <v>1</v>
      </c>
      <c r="G52">
        <f t="shared" ref="G52" si="9">((-E52/D52)*(LOG(D52/E52,2)))+((-F52/D52)*(LOG(F52/D52,2)))</f>
        <v>0.13834583309294796</v>
      </c>
    </row>
    <row r="53" spans="2:8" x14ac:dyDescent="0.25">
      <c r="C53" t="str">
        <v>Rendah</v>
      </c>
      <c r="D53" s="11">
        <f>COUNTIFS($E$7:$E$16,$C$43,$D$7:$D$16,$C53)</f>
        <v>2</v>
      </c>
      <c r="E53" s="11">
        <f t="shared" si="8"/>
        <v>0</v>
      </c>
      <c r="F53" s="11">
        <f t="shared" si="8"/>
        <v>2</v>
      </c>
      <c r="G53">
        <f>((-F53/D53)*(LOG(F53/D53,2)))</f>
        <v>0</v>
      </c>
    </row>
    <row r="55" spans="2:8" x14ac:dyDescent="0.25">
      <c r="B55" s="18" t="s">
        <v>52</v>
      </c>
      <c r="C55" s="18"/>
      <c r="D55" s="18"/>
      <c r="E55" s="18"/>
      <c r="F55" s="18"/>
      <c r="G55" s="18"/>
      <c r="H55" s="18"/>
    </row>
    <row r="56" spans="2:8" x14ac:dyDescent="0.25">
      <c r="B56" s="19" t="s">
        <v>53</v>
      </c>
      <c r="C56" s="19"/>
      <c r="D56" s="20" t="s">
        <v>28</v>
      </c>
      <c r="E56" s="20" t="s">
        <v>20</v>
      </c>
      <c r="F56" s="20" t="s">
        <v>21</v>
      </c>
      <c r="G56" s="20" t="s">
        <v>29</v>
      </c>
      <c r="H56" s="20" t="s">
        <v>30</v>
      </c>
    </row>
    <row r="57" spans="2:8" x14ac:dyDescent="0.25">
      <c r="B57">
        <v>3.1</v>
      </c>
      <c r="C57" t="s">
        <v>42</v>
      </c>
      <c r="D57" s="11">
        <f>COUNTIFS($E$7:$E$16,$C$43,$C$7:$C$16,$C57)</f>
        <v>2</v>
      </c>
      <c r="E57" s="11">
        <f>COUNTIFS($E$7:$E$16,$C$43,$C$7:$C$16,$C57,$F$7:$F$16,E$56)</f>
        <v>1</v>
      </c>
      <c r="F57" s="11">
        <f>COUNTIFS($E$7:$E$16,$C$43,$C$7:$C$16,$C57,$F$7:$F$16,F$56)</f>
        <v>1</v>
      </c>
      <c r="G57">
        <f t="shared" ref="G57" si="10">((-E57/D57)*(LOG(D57/E57,2)))+((-F57/D57)*(LOG(F57/D57,2)))</f>
        <v>0</v>
      </c>
    </row>
    <row r="59" spans="2:8" x14ac:dyDescent="0.25">
      <c r="B59" s="13" t="str">
        <f>B50</f>
        <v xml:space="preserve">Psikologi </v>
      </c>
      <c r="C59" s="13"/>
      <c r="D59" s="13"/>
      <c r="E59" s="13"/>
      <c r="F59" s="13"/>
      <c r="G59" s="13"/>
      <c r="H59" s="12">
        <f>$G$57-(((D60/D57)*G60)+((D61/D57)*G61)+((D62/D57)*G62))</f>
        <v>0</v>
      </c>
    </row>
    <row r="60" spans="2:8" x14ac:dyDescent="0.25">
      <c r="C60" t="str" cm="1">
        <f t="array" ref="C60:C62">_xlfn.UNIQUE(D7:D16)</f>
        <v>Tinggi</v>
      </c>
      <c r="D60" s="11">
        <f>COUNTIFS($E$7:$E$16,$C$43,$C$7:$C$16,$C$57,$D$7:$D$16,$C60)</f>
        <v>0</v>
      </c>
      <c r="E60" s="11">
        <f t="shared" ref="E60:F62" si="11">COUNTIFS($E$7:$E$16,$C$43,$C$7:$C$16,$C$57,$D$7:$D$16,$C60,$F$7:$F$16,E$56)</f>
        <v>0</v>
      </c>
      <c r="F60" s="11">
        <f t="shared" si="11"/>
        <v>0</v>
      </c>
      <c r="G60">
        <v>0</v>
      </c>
    </row>
    <row r="61" spans="2:8" x14ac:dyDescent="0.25">
      <c r="C61" t="str">
        <v>Sedang</v>
      </c>
      <c r="D61" s="11">
        <f>COUNTIFS($E$7:$E$16,$C$43,$C$7:$C$16,$C$57,$D$7:$D$16,$C61)</f>
        <v>1</v>
      </c>
      <c r="E61" s="11">
        <f t="shared" si="11"/>
        <v>1</v>
      </c>
      <c r="F61" s="11">
        <f t="shared" si="11"/>
        <v>0</v>
      </c>
      <c r="G61">
        <f>((-E61/D61)*(LOG(D61/E61,2)))</f>
        <v>0</v>
      </c>
    </row>
    <row r="62" spans="2:8" x14ac:dyDescent="0.25">
      <c r="C62" t="str">
        <v>Rendah</v>
      </c>
      <c r="D62" s="11">
        <f>COUNTIFS($E$7:$E$16,$C$43,$C$7:$C$16,$C$57,$D$7:$D$16,$C62)</f>
        <v>1</v>
      </c>
      <c r="E62" s="11">
        <f t="shared" si="11"/>
        <v>0</v>
      </c>
      <c r="F62" s="11">
        <f t="shared" si="11"/>
        <v>1</v>
      </c>
      <c r="G62">
        <f>((-F62/D62)*(LOG(F62/D62,2)))</f>
        <v>0</v>
      </c>
    </row>
    <row r="64" spans="2:8" x14ac:dyDescent="0.25">
      <c r="B64" s="19" t="s">
        <v>54</v>
      </c>
      <c r="C64" s="19"/>
      <c r="D64" s="20" t="s">
        <v>28</v>
      </c>
      <c r="E64" s="20" t="s">
        <v>20</v>
      </c>
      <c r="F64" s="20" t="s">
        <v>21</v>
      </c>
      <c r="G64" s="20" t="s">
        <v>29</v>
      </c>
      <c r="H64" s="20" t="s">
        <v>30</v>
      </c>
    </row>
    <row r="65" spans="2:8" x14ac:dyDescent="0.25">
      <c r="B65">
        <v>3.2</v>
      </c>
      <c r="C65" t="s">
        <v>32</v>
      </c>
      <c r="D65" s="11">
        <f>COUNTIFS($E$7:$E$16,$C$43,$C$7:$C$16,$C65)</f>
        <v>2</v>
      </c>
      <c r="E65" s="11">
        <f>COUNTIFS($E$7:$E$16,$C$43,$C$7:$C$16,$C65,$F$7:$F$16,E$64)</f>
        <v>1</v>
      </c>
      <c r="F65" s="11">
        <f>COUNTIFS($E$7:$E$16,$C$43,$C$7:$C$16,$C65,$F$7:$F$16,F$64)</f>
        <v>1</v>
      </c>
      <c r="G65">
        <f t="shared" ref="G65" si="12">((-E65/D65)*(LOG(D65/E65,2)))+((-F65/D65)*(LOG(F65/D65,2)))</f>
        <v>0</v>
      </c>
    </row>
    <row r="67" spans="2:8" x14ac:dyDescent="0.25">
      <c r="B67" s="13" t="str">
        <f>B50</f>
        <v xml:space="preserve">Psikologi </v>
      </c>
      <c r="C67" s="13"/>
      <c r="D67" s="13"/>
      <c r="E67" s="13"/>
      <c r="F67" s="13"/>
      <c r="G67" s="13"/>
      <c r="H67" s="12">
        <f>$G$65-(((D68/D65)*G68)+((D69/D65)*G69)+((D70/D65)*G70))</f>
        <v>0</v>
      </c>
    </row>
    <row r="68" spans="2:8" x14ac:dyDescent="0.25">
      <c r="C68" t="str" cm="1">
        <f t="array" ref="C68:C70">_xlfn.UNIQUE(D7:D16)</f>
        <v>Tinggi</v>
      </c>
      <c r="D68" s="11">
        <f>COUNTIFS($E$7:$E$16,$C$43,$C$7:$C$16,$C$65,$D$7:$D$16,$C68)</f>
        <v>0</v>
      </c>
      <c r="E68" s="11">
        <f t="shared" ref="E68:F70" si="13">COUNTIFS($E$7:$E$16,$C$43,$C$7:$C$16,$C$65,$D$7:$D$16,$C68,$F$7:$F$16,E$64)</f>
        <v>0</v>
      </c>
      <c r="F68" s="11">
        <f t="shared" si="13"/>
        <v>0</v>
      </c>
      <c r="G68">
        <v>0</v>
      </c>
    </row>
    <row r="69" spans="2:8" x14ac:dyDescent="0.25">
      <c r="C69" t="str">
        <v>Sedang</v>
      </c>
      <c r="D69" s="11">
        <f>COUNTIFS($E$7:$E$16,$C$43,$C$7:$C$16,$C$65,$D$7:$D$16,$C69)</f>
        <v>1</v>
      </c>
      <c r="E69" s="11">
        <f t="shared" si="13"/>
        <v>1</v>
      </c>
      <c r="F69" s="11">
        <f t="shared" si="13"/>
        <v>0</v>
      </c>
      <c r="G69">
        <f>((-E69/D69)*(LOG(D69/E69,2)))</f>
        <v>0</v>
      </c>
    </row>
    <row r="70" spans="2:8" x14ac:dyDescent="0.25">
      <c r="C70" t="str">
        <v>Rendah</v>
      </c>
      <c r="D70" s="11">
        <f>COUNTIFS($E$7:$E$16,$C$43,$C$7:$C$16,$C$65,$D$7:$D$16,$C70)</f>
        <v>1</v>
      </c>
      <c r="E70" s="11">
        <f t="shared" si="13"/>
        <v>0</v>
      </c>
      <c r="F70" s="11">
        <f t="shared" si="13"/>
        <v>1</v>
      </c>
      <c r="G70">
        <f>((-F70/D70)*(LOG(F70/D70,2)))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AD1B-BFB9-4AEB-95B6-9514F9A9FCEC}">
  <dimension ref="B2:O37"/>
  <sheetViews>
    <sheetView showGridLines="0" tabSelected="1" topLeftCell="A4" workbookViewId="0">
      <selection activeCell="E19" sqref="E19:F19"/>
    </sheetView>
  </sheetViews>
  <sheetFormatPr defaultRowHeight="15" x14ac:dyDescent="0.25"/>
  <cols>
    <col min="1" max="1" width="3.85546875" customWidth="1"/>
    <col min="3" max="3" width="15" customWidth="1"/>
    <col min="5" max="5" width="13.7109375" customWidth="1"/>
    <col min="8" max="8" width="10.42578125" customWidth="1"/>
    <col min="10" max="10" width="12.42578125" customWidth="1"/>
    <col min="11" max="11" width="14" customWidth="1"/>
    <col min="13" max="13" width="12.85546875" customWidth="1"/>
  </cols>
  <sheetData>
    <row r="2" spans="2:12" x14ac:dyDescent="0.25">
      <c r="B2" t="s">
        <v>0</v>
      </c>
      <c r="C2" t="s">
        <v>1</v>
      </c>
    </row>
    <row r="3" spans="2:12" x14ac:dyDescent="0.25">
      <c r="B3" t="s">
        <v>2</v>
      </c>
      <c r="C3" s="1">
        <v>2113191079</v>
      </c>
    </row>
    <row r="5" spans="2:12" x14ac:dyDescent="0.25">
      <c r="B5" t="s">
        <v>3</v>
      </c>
      <c r="H5" t="s">
        <v>13</v>
      </c>
    </row>
    <row r="6" spans="2:12" ht="15" customHeight="1" x14ac:dyDescent="0.25">
      <c r="B6" s="2" t="s">
        <v>4</v>
      </c>
      <c r="C6" s="3" t="s">
        <v>5</v>
      </c>
      <c r="D6" s="2" t="s">
        <v>6</v>
      </c>
      <c r="E6" s="4" t="s">
        <v>7</v>
      </c>
      <c r="F6" s="2" t="s">
        <v>8</v>
      </c>
      <c r="H6" s="3" t="s">
        <v>5</v>
      </c>
      <c r="I6" s="3" t="s">
        <v>6</v>
      </c>
      <c r="J6" s="3" t="s">
        <v>7</v>
      </c>
    </row>
    <row r="7" spans="2:12" x14ac:dyDescent="0.25">
      <c r="B7" s="6" t="s">
        <v>31</v>
      </c>
      <c r="C7" s="6" t="s">
        <v>32</v>
      </c>
      <c r="D7" s="6" t="s">
        <v>33</v>
      </c>
      <c r="E7" s="6" t="s">
        <v>34</v>
      </c>
      <c r="F7" s="6" t="s">
        <v>20</v>
      </c>
      <c r="H7" s="6" t="str" cm="1">
        <f t="array" ref="H7:H9">_xlfn.UNIQUE(C7:C16)</f>
        <v>Bagus</v>
      </c>
      <c r="I7" s="6" t="str" cm="1">
        <f t="array" ref="I7:I9">_xlfn.UNIQUE(D7:D16)</f>
        <v>Tinggi</v>
      </c>
      <c r="J7" s="6" t="str" cm="1">
        <f t="array" ref="J7:J8">_xlfn.UNIQUE(E7:E16)</f>
        <v>Baik</v>
      </c>
    </row>
    <row r="8" spans="2:12" x14ac:dyDescent="0.25">
      <c r="B8" s="6" t="s">
        <v>35</v>
      </c>
      <c r="C8" s="6" t="s">
        <v>32</v>
      </c>
      <c r="D8" s="6" t="s">
        <v>36</v>
      </c>
      <c r="E8" s="6" t="s">
        <v>34</v>
      </c>
      <c r="F8" s="6" t="s">
        <v>20</v>
      </c>
      <c r="H8" s="6" t="str">
        <v>Cukup</v>
      </c>
      <c r="I8" s="6" t="str">
        <v>Sedang</v>
      </c>
      <c r="J8" s="6" t="str">
        <v>Buruk</v>
      </c>
    </row>
    <row r="9" spans="2:12" x14ac:dyDescent="0.25">
      <c r="B9" s="6" t="s">
        <v>37</v>
      </c>
      <c r="C9" s="6" t="s">
        <v>32</v>
      </c>
      <c r="D9" s="6" t="s">
        <v>36</v>
      </c>
      <c r="E9" s="6" t="s">
        <v>38</v>
      </c>
      <c r="F9" s="6" t="s">
        <v>20</v>
      </c>
      <c r="H9" s="6" t="str">
        <v>Kurang</v>
      </c>
      <c r="I9" s="6" t="str">
        <v>Rendah</v>
      </c>
      <c r="J9" s="6"/>
    </row>
    <row r="10" spans="2:12" x14ac:dyDescent="0.25">
      <c r="B10" s="6" t="s">
        <v>39</v>
      </c>
      <c r="C10" s="6" t="s">
        <v>32</v>
      </c>
      <c r="D10" s="6" t="s">
        <v>40</v>
      </c>
      <c r="E10" s="6" t="s">
        <v>38</v>
      </c>
      <c r="F10" s="6" t="s">
        <v>21</v>
      </c>
    </row>
    <row r="11" spans="2:12" x14ac:dyDescent="0.25">
      <c r="B11" s="6" t="s">
        <v>41</v>
      </c>
      <c r="C11" s="6" t="s">
        <v>42</v>
      </c>
      <c r="D11" s="6" t="s">
        <v>33</v>
      </c>
      <c r="E11" s="6" t="s">
        <v>34</v>
      </c>
      <c r="F11" s="6" t="s">
        <v>20</v>
      </c>
      <c r="H11" t="s">
        <v>14</v>
      </c>
    </row>
    <row r="12" spans="2:12" x14ac:dyDescent="0.25">
      <c r="B12" s="6" t="s">
        <v>43</v>
      </c>
      <c r="C12" s="6" t="s">
        <v>42</v>
      </c>
      <c r="D12" s="6" t="s">
        <v>36</v>
      </c>
      <c r="E12" s="6" t="s">
        <v>34</v>
      </c>
      <c r="F12" s="6" t="s">
        <v>20</v>
      </c>
      <c r="H12" s="2" t="s">
        <v>4</v>
      </c>
      <c r="I12" s="3" t="s">
        <v>5</v>
      </c>
      <c r="J12" s="2" t="s">
        <v>6</v>
      </c>
      <c r="K12" s="4" t="s">
        <v>7</v>
      </c>
      <c r="L12" s="2" t="s">
        <v>8</v>
      </c>
    </row>
    <row r="13" spans="2:12" x14ac:dyDescent="0.25">
      <c r="B13" s="6" t="s">
        <v>44</v>
      </c>
      <c r="C13" s="6" t="s">
        <v>42</v>
      </c>
      <c r="D13" s="6" t="s">
        <v>36</v>
      </c>
      <c r="E13" s="6" t="s">
        <v>38</v>
      </c>
      <c r="F13" s="6" t="s">
        <v>20</v>
      </c>
      <c r="H13" s="6" t="s">
        <v>31</v>
      </c>
      <c r="I13" s="6" t="s">
        <v>32</v>
      </c>
      <c r="J13" s="6" t="s">
        <v>33</v>
      </c>
      <c r="K13" s="6" t="s">
        <v>34</v>
      </c>
      <c r="L13" s="6" t="s">
        <v>20</v>
      </c>
    </row>
    <row r="14" spans="2:12" x14ac:dyDescent="0.25">
      <c r="B14" s="6" t="s">
        <v>45</v>
      </c>
      <c r="C14" s="6" t="s">
        <v>42</v>
      </c>
      <c r="D14" s="6" t="s">
        <v>40</v>
      </c>
      <c r="E14" s="6" t="s">
        <v>38</v>
      </c>
      <c r="F14" s="6" t="s">
        <v>21</v>
      </c>
      <c r="H14" s="6" t="s">
        <v>35</v>
      </c>
      <c r="I14" s="6" t="s">
        <v>32</v>
      </c>
      <c r="J14" s="6" t="s">
        <v>36</v>
      </c>
      <c r="K14" s="6" t="s">
        <v>34</v>
      </c>
      <c r="L14" s="6" t="s">
        <v>20</v>
      </c>
    </row>
    <row r="15" spans="2:12" x14ac:dyDescent="0.25">
      <c r="B15" s="6" t="s">
        <v>46</v>
      </c>
      <c r="C15" s="6" t="s">
        <v>47</v>
      </c>
      <c r="D15" s="6" t="s">
        <v>33</v>
      </c>
      <c r="E15" s="6" t="s">
        <v>34</v>
      </c>
      <c r="F15" s="6" t="s">
        <v>20</v>
      </c>
      <c r="H15" s="6" t="s">
        <v>37</v>
      </c>
      <c r="I15" s="6" t="s">
        <v>32</v>
      </c>
      <c r="J15" s="6" t="s">
        <v>36</v>
      </c>
      <c r="K15" s="6" t="s">
        <v>38</v>
      </c>
      <c r="L15" s="6" t="s">
        <v>20</v>
      </c>
    </row>
    <row r="16" spans="2:12" x14ac:dyDescent="0.25">
      <c r="B16" s="6" t="s">
        <v>48</v>
      </c>
      <c r="C16" s="6" t="s">
        <v>47</v>
      </c>
      <c r="D16" s="6" t="s">
        <v>36</v>
      </c>
      <c r="E16" s="6" t="s">
        <v>38</v>
      </c>
      <c r="F16" s="6" t="s">
        <v>21</v>
      </c>
      <c r="H16" s="6" t="s">
        <v>41</v>
      </c>
      <c r="I16" s="6" t="s">
        <v>42</v>
      </c>
      <c r="J16" s="6" t="s">
        <v>33</v>
      </c>
      <c r="K16" s="6" t="s">
        <v>34</v>
      </c>
      <c r="L16" s="6" t="s">
        <v>20</v>
      </c>
    </row>
    <row r="17" spans="2:15" x14ac:dyDescent="0.25">
      <c r="H17" s="6" t="s">
        <v>43</v>
      </c>
      <c r="I17" s="6" t="s">
        <v>42</v>
      </c>
      <c r="J17" s="6" t="s">
        <v>36</v>
      </c>
      <c r="K17" s="6" t="s">
        <v>34</v>
      </c>
      <c r="L17" s="6" t="s">
        <v>20</v>
      </c>
    </row>
    <row r="18" spans="2:15" x14ac:dyDescent="0.25">
      <c r="B18" t="s">
        <v>16</v>
      </c>
      <c r="H18" s="6" t="s">
        <v>44</v>
      </c>
      <c r="I18" s="6" t="s">
        <v>42</v>
      </c>
      <c r="J18" s="6" t="s">
        <v>36</v>
      </c>
      <c r="K18" s="6" t="s">
        <v>38</v>
      </c>
      <c r="L18" s="6" t="s">
        <v>20</v>
      </c>
    </row>
    <row r="19" spans="2:15" x14ac:dyDescent="0.25">
      <c r="B19" s="5" t="s">
        <v>12</v>
      </c>
      <c r="C19" s="5" t="s">
        <v>11</v>
      </c>
      <c r="D19" s="5" t="s">
        <v>10</v>
      </c>
      <c r="E19" s="5" t="s">
        <v>9</v>
      </c>
      <c r="F19" s="24" t="s">
        <v>21</v>
      </c>
      <c r="H19" s="6" t="s">
        <v>46</v>
      </c>
      <c r="I19" s="6" t="s">
        <v>47</v>
      </c>
      <c r="J19" s="6" t="s">
        <v>33</v>
      </c>
      <c r="K19" s="6" t="s">
        <v>34</v>
      </c>
      <c r="L19" s="6" t="s">
        <v>20</v>
      </c>
    </row>
    <row r="20" spans="2:15" x14ac:dyDescent="0.25">
      <c r="O20">
        <f>COUNTA($B$7:$B$16)</f>
        <v>10</v>
      </c>
    </row>
    <row r="21" spans="2:15" x14ac:dyDescent="0.25">
      <c r="C21" t="s">
        <v>19</v>
      </c>
      <c r="D21" t="s">
        <v>22</v>
      </c>
      <c r="H21" s="7" t="s">
        <v>56</v>
      </c>
      <c r="I21" t="s">
        <v>20</v>
      </c>
    </row>
    <row r="22" spans="2:15" x14ac:dyDescent="0.25">
      <c r="B22" t="s">
        <v>20</v>
      </c>
      <c r="C22" s="10">
        <f>(J25+0.1)*(L25+0.1)*(N23+0.1)</f>
        <v>1.9775510204081633E-2</v>
      </c>
      <c r="D22" s="8">
        <f>IFERROR(C22/$C$24,0)</f>
        <v>0.3731387985623823</v>
      </c>
      <c r="H22" s="2" t="s">
        <v>15</v>
      </c>
      <c r="I22" s="2" t="str">
        <f>H6</f>
        <v xml:space="preserve">IPK </v>
      </c>
      <c r="J22" s="2" t="str">
        <f>$H$22</f>
        <v>P(Ya)</v>
      </c>
      <c r="K22" s="2" t="str">
        <f>I6</f>
        <v xml:space="preserve">Psikologi </v>
      </c>
      <c r="L22" s="2" t="str">
        <f>$H$22</f>
        <v>P(Ya)</v>
      </c>
      <c r="M22" s="2" t="str">
        <f>J6</f>
        <v xml:space="preserve">Wawancara </v>
      </c>
      <c r="N22" s="2" t="str">
        <f>$H$22</f>
        <v>P(Ya)</v>
      </c>
    </row>
    <row r="23" spans="2:15" x14ac:dyDescent="0.25">
      <c r="B23" t="s">
        <v>21</v>
      </c>
      <c r="C23" s="10">
        <f>(J37+0.1)*(L37+0.1)*(N35+0.1)</f>
        <v>3.3222222222222222E-2</v>
      </c>
      <c r="D23" s="8">
        <f>IFERROR(C23/$C$24,0)</f>
        <v>0.62686120143761759</v>
      </c>
      <c r="E23" s="22"/>
      <c r="H23" s="9">
        <f>COUNTIF($F$7:$F$16,I21)/COUNTA($B$7:$B$16)</f>
        <v>0.7</v>
      </c>
      <c r="I23" s="6" t="str">
        <f t="shared" ref="I23:I25" si="0">H7</f>
        <v>Bagus</v>
      </c>
      <c r="J23" s="9">
        <f>COUNTIFS($C$7:$C$16,$I23,$F$7:$F$16,$I$21)/COUNTIF($F$7:$F$16,$I$21)</f>
        <v>0.42857142857142855</v>
      </c>
      <c r="K23" s="6" t="str">
        <f t="shared" ref="K23:K25" si="1">I7</f>
        <v>Tinggi</v>
      </c>
      <c r="L23" s="9">
        <f>COUNTIFS($D$7:$D$16,$K23,$F$7:$F$16,$I$21)/COUNTIF($F$7:$F$16,$I$21)</f>
        <v>0.42857142857142855</v>
      </c>
      <c r="M23" s="6" t="str">
        <f t="shared" ref="M23:M24" si="2">J7</f>
        <v>Baik</v>
      </c>
      <c r="N23" s="9">
        <f>COUNTIFS($E$7:$E$16,$M23,$F$7:$F$16,$I$21)/COUNTIF($F$7:$F$16,$I$21)</f>
        <v>0.7142857142857143</v>
      </c>
    </row>
    <row r="24" spans="2:15" x14ac:dyDescent="0.25">
      <c r="B24" t="s">
        <v>24</v>
      </c>
      <c r="C24" s="10">
        <f>SUM(C22:C23)</f>
        <v>5.2997732426303859E-2</v>
      </c>
      <c r="H24" s="6"/>
      <c r="I24" s="6" t="str">
        <f t="shared" si="0"/>
        <v>Cukup</v>
      </c>
      <c r="J24" s="9">
        <f t="shared" ref="J24:J25" si="3">COUNTIFS($C$7:$C$16,$I24,$F$7:$F$16,$I$21)/COUNTIF($F$7:$F$16,$I$21)</f>
        <v>0.42857142857142855</v>
      </c>
      <c r="K24" s="6" t="str">
        <f t="shared" si="1"/>
        <v>Sedang</v>
      </c>
      <c r="L24" s="9">
        <f t="shared" ref="L24:L25" si="4">COUNTIFS($D$7:$D$16,$K24,$F$7:$F$16,$I$21)/COUNTIF($F$7:$F$16,$I$21)</f>
        <v>0.5714285714285714</v>
      </c>
      <c r="M24" s="6" t="str">
        <f t="shared" si="2"/>
        <v>Buruk</v>
      </c>
      <c r="N24" s="9">
        <f>COUNTIFS($E$7:$E$16,$M24,$F$7:$F$16,$I$21)/COUNTIF($F$7:$F$16,$I$21)</f>
        <v>0.2857142857142857</v>
      </c>
    </row>
    <row r="25" spans="2:15" x14ac:dyDescent="0.25">
      <c r="H25" s="6"/>
      <c r="I25" s="6" t="str">
        <f t="shared" si="0"/>
        <v>Kurang</v>
      </c>
      <c r="J25" s="9">
        <f t="shared" si="3"/>
        <v>0.14285714285714285</v>
      </c>
      <c r="K25" s="6" t="str">
        <f t="shared" si="1"/>
        <v>Rendah</v>
      </c>
      <c r="L25" s="9">
        <f t="shared" si="4"/>
        <v>0</v>
      </c>
      <c r="M25" s="6"/>
      <c r="N25" s="9"/>
    </row>
    <row r="26" spans="2:15" x14ac:dyDescent="0.25">
      <c r="B26" t="s">
        <v>23</v>
      </c>
    </row>
    <row r="27" spans="2:15" x14ac:dyDescent="0.25">
      <c r="B27" t="s">
        <v>25</v>
      </c>
      <c r="H27" t="s">
        <v>17</v>
      </c>
    </row>
    <row r="28" spans="2:15" x14ac:dyDescent="0.25">
      <c r="H28" s="2" t="s">
        <v>4</v>
      </c>
      <c r="I28" s="3" t="s">
        <v>5</v>
      </c>
      <c r="J28" s="2" t="s">
        <v>6</v>
      </c>
      <c r="K28" s="4" t="s">
        <v>7</v>
      </c>
      <c r="L28" s="2" t="s">
        <v>8</v>
      </c>
    </row>
    <row r="29" spans="2:15" x14ac:dyDescent="0.25">
      <c r="H29" s="6" t="s">
        <v>39</v>
      </c>
      <c r="I29" s="6" t="s">
        <v>32</v>
      </c>
      <c r="J29" s="6" t="s">
        <v>40</v>
      </c>
      <c r="K29" s="6" t="s">
        <v>38</v>
      </c>
      <c r="L29" s="6" t="s">
        <v>21</v>
      </c>
    </row>
    <row r="30" spans="2:15" x14ac:dyDescent="0.25">
      <c r="H30" s="6" t="s">
        <v>45</v>
      </c>
      <c r="I30" s="6" t="s">
        <v>42</v>
      </c>
      <c r="J30" s="6" t="s">
        <v>40</v>
      </c>
      <c r="K30" s="6" t="s">
        <v>38</v>
      </c>
      <c r="L30" s="6" t="s">
        <v>21</v>
      </c>
    </row>
    <row r="31" spans="2:15" x14ac:dyDescent="0.25">
      <c r="H31" s="6" t="s">
        <v>48</v>
      </c>
      <c r="I31" s="6" t="s">
        <v>47</v>
      </c>
      <c r="J31" s="6" t="s">
        <v>36</v>
      </c>
      <c r="K31" s="6" t="s">
        <v>38</v>
      </c>
      <c r="L31" s="6" t="s">
        <v>21</v>
      </c>
    </row>
    <row r="33" spans="8:14" x14ac:dyDescent="0.25">
      <c r="H33" s="7" t="s">
        <v>56</v>
      </c>
      <c r="I33" t="s">
        <v>21</v>
      </c>
    </row>
    <row r="34" spans="8:14" x14ac:dyDescent="0.25">
      <c r="H34" s="2" t="s">
        <v>18</v>
      </c>
      <c r="I34" s="2" t="str">
        <f>H6</f>
        <v xml:space="preserve">IPK </v>
      </c>
      <c r="J34" s="2" t="str">
        <f>$H$34</f>
        <v>P(Tidak)</v>
      </c>
      <c r="K34" s="2" t="str">
        <f>I6</f>
        <v xml:space="preserve">Psikologi </v>
      </c>
      <c r="L34" s="2" t="str">
        <f>$H$34</f>
        <v>P(Tidak)</v>
      </c>
      <c r="M34" s="2" t="str">
        <f>J6</f>
        <v xml:space="preserve">Wawancara </v>
      </c>
      <c r="N34" s="2" t="str">
        <f>$H$34</f>
        <v>P(Tidak)</v>
      </c>
    </row>
    <row r="35" spans="8:14" x14ac:dyDescent="0.25">
      <c r="H35" s="9">
        <f>COUNTIF($F$7:$F$16,I33)/COUNTA($B$7:$B$16)</f>
        <v>0.3</v>
      </c>
      <c r="I35" s="6" t="str">
        <f t="shared" ref="I35:I37" si="5">H7</f>
        <v>Bagus</v>
      </c>
      <c r="J35" s="9">
        <f>COUNTIFS($C$7:$C$16,$I35,$F$7:$F$16,$I$33)/COUNTIF($F$7:$F$16,$I$33)</f>
        <v>0.33333333333333331</v>
      </c>
      <c r="K35" s="6" t="str">
        <f t="shared" ref="K35:K37" si="6">I7</f>
        <v>Tinggi</v>
      </c>
      <c r="L35" s="9">
        <f>COUNTIFS($D$7:$D$16,$K35,$F$7:$F$16,$I$33)/COUNTIF($F$7:$F$16,$I$33)</f>
        <v>0</v>
      </c>
      <c r="M35" s="6" t="str">
        <f t="shared" ref="M35:M36" si="7">J7</f>
        <v>Baik</v>
      </c>
      <c r="N35" s="9">
        <f>COUNTIFS($E$7:$E$16,$M35,$F$7:$F$16,$I$33)/COUNTIF($F$7:$F$16,$I$33)</f>
        <v>0</v>
      </c>
    </row>
    <row r="36" spans="8:14" x14ac:dyDescent="0.25">
      <c r="H36" s="6"/>
      <c r="I36" s="6" t="str">
        <f t="shared" si="5"/>
        <v>Cukup</v>
      </c>
      <c r="J36" s="9">
        <f t="shared" ref="J36:J37" si="8">COUNTIFS($C$7:$C$16,$I36,$F$7:$F$16,$I$33)/COUNTIF($F$7:$F$16,$I$33)</f>
        <v>0.33333333333333331</v>
      </c>
      <c r="K36" s="6" t="str">
        <f t="shared" si="6"/>
        <v>Sedang</v>
      </c>
      <c r="L36" s="9">
        <f t="shared" ref="L36:L37" si="9">COUNTIFS($D$7:$D$16,$K36,$F$7:$F$16,$I$33)/COUNTIF($F$7:$F$16,$I$33)</f>
        <v>0.33333333333333331</v>
      </c>
      <c r="M36" s="6" t="str">
        <f t="shared" si="7"/>
        <v>Buruk</v>
      </c>
      <c r="N36" s="9">
        <f>COUNTIFS($E$7:$E$16,$M36,$F$7:$F$16,$I$33)/COUNTIF($F$7:$F$16,$I$33)</f>
        <v>1</v>
      </c>
    </row>
    <row r="37" spans="8:14" x14ac:dyDescent="0.25">
      <c r="H37" s="6"/>
      <c r="I37" s="6" t="str">
        <f t="shared" si="5"/>
        <v>Kurang</v>
      </c>
      <c r="J37" s="9">
        <f t="shared" si="8"/>
        <v>0.33333333333333331</v>
      </c>
      <c r="K37" s="6" t="str">
        <f t="shared" si="6"/>
        <v>Rendah</v>
      </c>
      <c r="L37" s="9">
        <f t="shared" si="9"/>
        <v>0.66666666666666663</v>
      </c>
      <c r="M37" s="6"/>
      <c r="N37" s="6"/>
    </row>
  </sheetData>
  <autoFilter ref="B6:F17" xr:uid="{87D8AD1B-BFB9-4AEB-95B6-9514F9A9FC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Desicion Tree</vt:lpstr>
      <vt:lpstr>NBC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Machine learning Isep Lutpi Nur 2113191079</dc:title>
  <dc:subject>Kuis Sebelum UTS</dc:subject>
  <dc:creator>ISEP LUTPI NUR</dc:creator>
  <cp:lastModifiedBy>ISEP LUTPI NUR</cp:lastModifiedBy>
  <dcterms:created xsi:type="dcterms:W3CDTF">2022-11-08T00:40:45Z</dcterms:created>
  <dcterms:modified xsi:type="dcterms:W3CDTF">2022-11-08T03:24:47Z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2022-11-08T00:45:51Z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86977181-2d94-4340-997b-7c34382e93c1</vt:lpwstr>
  </property>
  <property fmtid="{D5CDD505-2E9C-101B-9397-08002B2CF9AE}" pid="8" name="MSIP_Label_defa4170-0d19-0005-0004-bc88714345d2_ContentBits">
    <vt:lpwstr>0</vt:lpwstr>
  </property>
</Properties>
</file>