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telakopacz/Desktop/"/>
    </mc:Choice>
  </mc:AlternateContent>
  <xr:revisionPtr revIDLastSave="0" documentId="13_ncr:1_{718D02AD-CFE9-F14B-A0CD-8F81B49CEB27}" xr6:coauthVersionLast="47" xr6:coauthVersionMax="47" xr10:uidLastSave="{00000000-0000-0000-0000-000000000000}"/>
  <bookViews>
    <workbookView xWindow="29160" yWindow="540" windowWidth="37960" windowHeight="21100" xr2:uid="{0041705B-E61B-D74A-979B-31F52290A1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" l="1"/>
  <c r="S28" i="1"/>
  <c r="O28" i="1"/>
  <c r="Y28" i="1"/>
  <c r="X28" i="1"/>
  <c r="W28" i="1"/>
  <c r="V28" i="1"/>
  <c r="R28" i="1"/>
  <c r="M34" i="1"/>
  <c r="M33" i="1"/>
  <c r="M32" i="1"/>
  <c r="M30" i="1"/>
  <c r="M29" i="1"/>
  <c r="M31" i="1"/>
  <c r="M28" i="1"/>
  <c r="P28" i="1" l="1"/>
  <c r="Q28" i="1" s="1"/>
  <c r="T28" i="1"/>
  <c r="U28" i="1" s="1"/>
  <c r="J33" i="1" l="1"/>
  <c r="K33" i="1" s="1"/>
  <c r="L33" i="1" s="1"/>
  <c r="J28" i="1"/>
  <c r="K28" i="1" s="1"/>
  <c r="L28" i="1" s="1"/>
  <c r="J32" i="1"/>
  <c r="K32" i="1" s="1"/>
  <c r="L32" i="1" s="1"/>
  <c r="J34" i="1"/>
  <c r="K34" i="1" s="1"/>
  <c r="L34" i="1" s="1"/>
  <c r="J29" i="1" l="1"/>
  <c r="K29" i="1" s="1"/>
  <c r="L29" i="1" s="1"/>
  <c r="J30" i="1"/>
  <c r="K30" i="1" s="1"/>
  <c r="L30" i="1" s="1"/>
  <c r="J31" i="1"/>
  <c r="K31" i="1" s="1"/>
  <c r="L31" i="1" s="1"/>
  <c r="F17" i="1"/>
</calcChain>
</file>

<file path=xl/sharedStrings.xml><?xml version="1.0" encoding="utf-8"?>
<sst xmlns="http://schemas.openxmlformats.org/spreadsheetml/2006/main" count="70" uniqueCount="47">
  <si>
    <t>Express</t>
  </si>
  <si>
    <t>Economy</t>
  </si>
  <si>
    <t>Postal</t>
  </si>
  <si>
    <t>Rate type</t>
  </si>
  <si>
    <t>Cost min</t>
  </si>
  <si>
    <t>Max weight (kg)</t>
  </si>
  <si>
    <t>Flat fee</t>
  </si>
  <si>
    <t>Quote 1</t>
  </si>
  <si>
    <t>Quote 2</t>
  </si>
  <si>
    <t>Quote 3</t>
  </si>
  <si>
    <t>Quote 4</t>
  </si>
  <si>
    <t>PIECES</t>
  </si>
  <si>
    <t>LENGTH</t>
  </si>
  <si>
    <t>WIDTH</t>
  </si>
  <si>
    <t>HEIGHT</t>
  </si>
  <si>
    <t>MEASURE</t>
  </si>
  <si>
    <t>DIM. FACTOR</t>
  </si>
  <si>
    <t>CHARGEABLE WEIGHT</t>
  </si>
  <si>
    <t>KG</t>
  </si>
  <si>
    <t>CM</t>
  </si>
  <si>
    <t>SELLER PROFIT</t>
  </si>
  <si>
    <t xml:space="preserve">ALIROK PROFIT </t>
  </si>
  <si>
    <t>SHOW RESULTS</t>
  </si>
  <si>
    <t>IN</t>
  </si>
  <si>
    <t>LB</t>
  </si>
  <si>
    <t>ALIROK PROFIT</t>
  </si>
  <si>
    <t>MINIMUM PROFIT</t>
  </si>
  <si>
    <t>MIN PER</t>
  </si>
  <si>
    <t>PARCEL</t>
  </si>
  <si>
    <t>VOLUME WEIGHT</t>
  </si>
  <si>
    <t xml:space="preserve"> SELLER COST</t>
  </si>
  <si>
    <t>SIMULATION</t>
  </si>
  <si>
    <t>GROSS WEIGHT (EACH)</t>
  </si>
  <si>
    <t>EXPRESS</t>
  </si>
  <si>
    <t>ECONOMY</t>
  </si>
  <si>
    <t>POSTAL</t>
  </si>
  <si>
    <t>DIM. FACTOR:</t>
  </si>
  <si>
    <t>Quote 5</t>
  </si>
  <si>
    <t>Quote 6</t>
  </si>
  <si>
    <t>Quote 7</t>
  </si>
  <si>
    <t>SELLER Profit</t>
  </si>
  <si>
    <t>SELLER Min Profit</t>
  </si>
  <si>
    <t>+ 50 gr</t>
  </si>
  <si>
    <t>+ 100 gr</t>
  </si>
  <si>
    <t>+ 300 gr</t>
  </si>
  <si>
    <t>+ 500 gr</t>
  </si>
  <si>
    <t>CONVERT LB  TO KGR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</si>
</sst>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6" formatCode="&quot;$&quot;#,##0.00"/>
    <numFmt numFmtId="167" formatCode="0.000"/>
    <numFmt numFmtId="169" formatCode="0.0%"/>
    <numFmt numFmtId="172" formatCode="[$USD]\ #,##0.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Montserrat Regular"/>
    </font>
    <font>
      <sz val="14"/>
      <color theme="1"/>
      <name val="Montserrat Regular"/>
    </font>
    <font>
      <b/>
      <sz val="12"/>
      <color theme="1"/>
      <name val="Montserrat Regular"/>
    </font>
    <font>
      <sz val="8"/>
      <name val="Calibri"/>
      <family val="2"/>
      <scheme val="minor"/>
    </font>
    <font>
      <b/>
      <sz val="14"/>
      <color theme="1"/>
      <name val="Montserrat SemiBold"/>
    </font>
    <font>
      <sz val="14"/>
      <color rgb="FFFF0000"/>
      <name val="Montserrat Regular"/>
    </font>
    <font>
      <b/>
      <sz val="18"/>
      <color rgb="FFFF0000"/>
      <name val="Montserrat Regular"/>
    </font>
    <font>
      <b/>
      <sz val="18"/>
      <color theme="0"/>
      <name val="Montserrat Regular"/>
    </font>
    <font>
      <b/>
      <sz val="14"/>
      <color theme="0"/>
      <name val="Montserrat Regular"/>
    </font>
    <font>
      <b/>
      <sz val="12"/>
      <color rgb="FFFF0000"/>
      <name val="Montserrat Regula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1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/>
    </xf>
    <xf numFmtId="9" fontId="0" fillId="0" borderId="0" xfId="2" applyFont="1"/>
    <xf numFmtId="169" fontId="4" fillId="0" borderId="0" xfId="2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72" fontId="4" fillId="0" borderId="0" xfId="1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0" fillId="0" borderId="0" xfId="0" applyNumberFormat="1"/>
    <xf numFmtId="0" fontId="8" fillId="0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982133</xdr:colOff>
      <xdr:row>5</xdr:row>
      <xdr:rowOff>1659466</xdr:rowOff>
    </xdr:from>
    <xdr:to>
      <xdr:col>21</xdr:col>
      <xdr:colOff>1066800</xdr:colOff>
      <xdr:row>20</xdr:row>
      <xdr:rowOff>247348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6D1E86-24F6-B448-8FEC-47428D306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58400" y="4436533"/>
          <a:ext cx="8432800" cy="6464300"/>
        </a:xfrm>
        <a:prstGeom prst="rect">
          <a:avLst/>
        </a:prstGeom>
      </xdr:spPr>
    </xdr:pic>
    <xdr:clientData/>
  </xdr:twoCellAnchor>
  <xdr:twoCellAnchor editAs="oneCell">
    <xdr:from>
      <xdr:col>0</xdr:col>
      <xdr:colOff>1052287</xdr:colOff>
      <xdr:row>5</xdr:row>
      <xdr:rowOff>2775858</xdr:rowOff>
    </xdr:from>
    <xdr:to>
      <xdr:col>11</xdr:col>
      <xdr:colOff>1425833</xdr:colOff>
      <xdr:row>17</xdr:row>
      <xdr:rowOff>114191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3ABB30-2C59-924E-AF6D-9DBBDA5C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287" y="5588001"/>
          <a:ext cx="15268832" cy="3978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181429</xdr:colOff>
      <xdr:row>2</xdr:row>
      <xdr:rowOff>36286</xdr:rowOff>
    </xdr:from>
    <xdr:to>
      <xdr:col>11</xdr:col>
      <xdr:colOff>1500414</xdr:colOff>
      <xdr:row>5</xdr:row>
      <xdr:rowOff>2394857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CBC964-6AD7-1145-8613-344AE4D5A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7000" y="889000"/>
          <a:ext cx="14998700" cy="431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264C-79E6-8B46-8CAE-60FA216F49A9}">
  <dimension ref="A2:Y42"/>
  <sheetViews>
    <sheetView showGridLines="0" tabSelected="1" topLeftCell="A6" zoomScale="70" zoomScaleNormal="70" workbookViewId="0">
      <selection activeCell="M18" sqref="M18"/>
    </sheetView>
  </sheetViews>
  <sheetFormatPr baseColWidth="10" defaultRowHeight="16"/>
  <cols>
    <col min="1" max="1" width="16" customWidth="1"/>
    <col min="2" max="2" width="20.1640625" customWidth="1"/>
    <col min="3" max="3" width="14.5" customWidth="1"/>
    <col min="4" max="6" width="12.33203125" customWidth="1"/>
    <col min="7" max="7" width="13.83203125" customWidth="1"/>
    <col min="8" max="8" width="28.5" customWidth="1"/>
    <col min="9" max="9" width="18.1640625" customWidth="1"/>
    <col min="10" max="10" width="22.83203125" customWidth="1"/>
    <col min="11" max="11" width="24.33203125" customWidth="1"/>
    <col min="12" max="13" width="27.6640625" customWidth="1"/>
    <col min="14" max="14" width="23.6640625" customWidth="1"/>
    <col min="15" max="15" width="28.6640625" customWidth="1"/>
    <col min="16" max="16" width="22" customWidth="1"/>
    <col min="17" max="17" width="19.6640625" customWidth="1"/>
    <col min="18" max="25" width="22.33203125" customWidth="1"/>
  </cols>
  <sheetData>
    <row r="2" ht="51" customHeight="1"/>
    <row r="3" ht="51" customHeight="1"/>
    <row r="4" ht="51" customHeight="1"/>
    <row r="5" ht="51" customHeight="1"/>
    <row r="6" ht="279" customHeight="1"/>
    <row r="8" ht="32" customHeight="1"/>
    <row r="9" ht="32" customHeight="1"/>
    <row r="10" ht="32" customHeight="1"/>
    <row r="11" ht="32" customHeight="1"/>
    <row r="17" spans="1:25" ht="24">
      <c r="A17" s="35"/>
      <c r="F17" s="39">
        <f>C25-(93.9%*C25)</f>
        <v>165.92000000000007</v>
      </c>
      <c r="G17" s="40" t="s">
        <v>24</v>
      </c>
      <c r="H17" s="40" t="s">
        <v>23</v>
      </c>
    </row>
    <row r="18" spans="1:25" ht="40" customHeight="1"/>
    <row r="20" spans="1:25" s="1" customFormat="1" ht="36" customHeight="1">
      <c r="B20" s="11" t="s">
        <v>3</v>
      </c>
      <c r="C20" s="11" t="s">
        <v>4</v>
      </c>
      <c r="D20" s="45" t="s">
        <v>42</v>
      </c>
      <c r="E20" s="45" t="s">
        <v>43</v>
      </c>
      <c r="F20" s="45" t="s">
        <v>44</v>
      </c>
      <c r="G20" s="45" t="s">
        <v>45</v>
      </c>
      <c r="H20" s="50" t="s">
        <v>5</v>
      </c>
      <c r="I20" s="12" t="s">
        <v>6</v>
      </c>
      <c r="J20" s="12" t="s">
        <v>40</v>
      </c>
      <c r="K20" s="44" t="s">
        <v>41</v>
      </c>
      <c r="N20" s="20" t="s">
        <v>25</v>
      </c>
      <c r="O20" s="20" t="s">
        <v>26</v>
      </c>
      <c r="P20" s="20" t="s">
        <v>27</v>
      </c>
    </row>
    <row r="21" spans="1:25" ht="42" customHeight="1">
      <c r="B21" s="13" t="s">
        <v>0</v>
      </c>
      <c r="C21" s="14">
        <v>0</v>
      </c>
      <c r="D21" s="14">
        <v>4</v>
      </c>
      <c r="E21" s="14">
        <v>3</v>
      </c>
      <c r="F21" s="14">
        <v>2</v>
      </c>
      <c r="G21" s="14">
        <v>1</v>
      </c>
      <c r="H21" s="15">
        <v>30</v>
      </c>
      <c r="I21" s="14">
        <v>0</v>
      </c>
      <c r="J21" s="16">
        <v>0.15</v>
      </c>
      <c r="K21" s="17">
        <v>3</v>
      </c>
      <c r="L21" s="3"/>
      <c r="M21" s="3"/>
      <c r="N21" s="53">
        <v>0.1</v>
      </c>
      <c r="O21" s="54">
        <v>3</v>
      </c>
      <c r="P21" s="55" t="s">
        <v>28</v>
      </c>
    </row>
    <row r="22" spans="1:25" ht="42" customHeight="1">
      <c r="B22" s="13" t="s">
        <v>1</v>
      </c>
      <c r="C22" s="14">
        <v>5</v>
      </c>
      <c r="D22" s="14">
        <v>4</v>
      </c>
      <c r="E22" s="14">
        <v>3</v>
      </c>
      <c r="F22" s="14">
        <v>2</v>
      </c>
      <c r="G22" s="14">
        <v>1</v>
      </c>
      <c r="H22" s="15">
        <v>50</v>
      </c>
      <c r="I22" s="14">
        <v>1</v>
      </c>
      <c r="J22" s="16">
        <v>0.25</v>
      </c>
      <c r="K22" s="17">
        <v>1</v>
      </c>
      <c r="L22" s="3"/>
      <c r="M22" s="3"/>
      <c r="N22" s="3"/>
    </row>
    <row r="23" spans="1:25" ht="42" customHeight="1">
      <c r="B23" s="13" t="s">
        <v>2</v>
      </c>
      <c r="C23" s="14">
        <v>5</v>
      </c>
      <c r="D23" s="14">
        <v>4</v>
      </c>
      <c r="E23" s="14">
        <v>3</v>
      </c>
      <c r="F23" s="14">
        <v>2</v>
      </c>
      <c r="G23" s="14">
        <v>1</v>
      </c>
      <c r="H23" s="15">
        <v>100</v>
      </c>
      <c r="I23" s="14">
        <v>1</v>
      </c>
      <c r="J23" s="14">
        <v>1</v>
      </c>
      <c r="K23" s="17">
        <v>0</v>
      </c>
      <c r="L23" s="3"/>
      <c r="M23" s="3"/>
      <c r="N23" s="3"/>
    </row>
    <row r="24" spans="1:25" ht="19">
      <c r="B24" s="2"/>
      <c r="C24" s="4"/>
      <c r="D24" s="5"/>
      <c r="E24" s="5"/>
      <c r="F24" s="5"/>
      <c r="G24" s="5"/>
      <c r="H24" s="5"/>
      <c r="I24" s="5"/>
      <c r="J24" s="3"/>
      <c r="K24" s="3"/>
      <c r="L24" s="3"/>
      <c r="M24" s="3"/>
      <c r="N24" s="3"/>
    </row>
    <row r="25" spans="1:25" ht="24">
      <c r="B25" s="51" t="s">
        <v>36</v>
      </c>
      <c r="C25" s="52">
        <v>2720</v>
      </c>
      <c r="D25" s="42" t="s">
        <v>18</v>
      </c>
      <c r="E25" s="43" t="s">
        <v>19</v>
      </c>
      <c r="F25" s="3"/>
      <c r="G25" s="3"/>
      <c r="H25" s="3"/>
      <c r="I25" s="3"/>
      <c r="J25" s="3"/>
      <c r="K25" s="3"/>
      <c r="L25" s="3"/>
      <c r="M25" s="3"/>
      <c r="N25" s="3"/>
    </row>
    <row r="26" spans="1:25" s="8" customFormat="1" ht="28" customHeight="1">
      <c r="N26" s="26" t="s">
        <v>33</v>
      </c>
      <c r="O26" s="27"/>
      <c r="P26" s="27"/>
      <c r="Q26" s="28"/>
      <c r="R26" s="32" t="s">
        <v>34</v>
      </c>
      <c r="S26" s="33"/>
      <c r="T26" s="33"/>
      <c r="U26" s="34"/>
      <c r="V26" s="29" t="s">
        <v>35</v>
      </c>
      <c r="W26" s="30"/>
      <c r="X26" s="30"/>
      <c r="Y26" s="31"/>
    </row>
    <row r="27" spans="1:25" s="10" customFormat="1" ht="25" customHeight="1">
      <c r="B27" s="9" t="s">
        <v>31</v>
      </c>
      <c r="C27" s="10" t="s">
        <v>11</v>
      </c>
      <c r="D27" s="10" t="s">
        <v>12</v>
      </c>
      <c r="E27" s="10" t="s">
        <v>13</v>
      </c>
      <c r="F27" s="10" t="s">
        <v>14</v>
      </c>
      <c r="G27" s="41" t="s">
        <v>15</v>
      </c>
      <c r="H27" s="10" t="s">
        <v>32</v>
      </c>
      <c r="I27" s="41" t="s">
        <v>15</v>
      </c>
      <c r="J27" s="41" t="s">
        <v>16</v>
      </c>
      <c r="K27" s="41" t="s">
        <v>29</v>
      </c>
      <c r="L27" s="41" t="s">
        <v>17</v>
      </c>
      <c r="M27" s="41" t="s">
        <v>46</v>
      </c>
      <c r="N27" s="23" t="s">
        <v>30</v>
      </c>
      <c r="O27" s="24" t="s">
        <v>20</v>
      </c>
      <c r="P27" s="46" t="s">
        <v>21</v>
      </c>
      <c r="Q27" s="25" t="s">
        <v>22</v>
      </c>
      <c r="R27" s="23" t="s">
        <v>30</v>
      </c>
      <c r="S27" s="24" t="s">
        <v>20</v>
      </c>
      <c r="T27" s="46" t="s">
        <v>21</v>
      </c>
      <c r="U27" s="25" t="s">
        <v>22</v>
      </c>
      <c r="V27" s="23" t="s">
        <v>30</v>
      </c>
      <c r="W27" s="24" t="s">
        <v>20</v>
      </c>
      <c r="X27" s="46" t="s">
        <v>21</v>
      </c>
      <c r="Y27" s="25" t="s">
        <v>22</v>
      </c>
    </row>
    <row r="28" spans="1:25" s="5" customFormat="1" ht="33" customHeight="1">
      <c r="B28" s="22" t="s">
        <v>7</v>
      </c>
      <c r="C28" s="5">
        <v>1</v>
      </c>
      <c r="D28" s="5">
        <v>5</v>
      </c>
      <c r="E28" s="5">
        <v>5</v>
      </c>
      <c r="F28" s="5">
        <v>5</v>
      </c>
      <c r="G28" s="18" t="s">
        <v>19</v>
      </c>
      <c r="H28" s="19">
        <v>0.5</v>
      </c>
      <c r="I28" s="18" t="s">
        <v>24</v>
      </c>
      <c r="J28" s="18">
        <f>ROUND(IF($G28=$E$25,$C$25,$C$25-(93.9%*$C$25)),0)</f>
        <v>2720</v>
      </c>
      <c r="K28" s="19">
        <f>IF($I28=$D$25,($C28*$D28*$E28*$F28)/$J28,($C28*$D28*$E28*$F28)/$J28*2.2046)</f>
        <v>0.10131433823529414</v>
      </c>
      <c r="L28" s="21">
        <f>IF($K28&gt;$H28,$K28,$H28)</f>
        <v>0.5</v>
      </c>
      <c r="M28" s="21">
        <f>IF($I28&lt;&gt;$D$25,$L28/2.2046,$L28)</f>
        <v>0.22679851220175995</v>
      </c>
      <c r="N28" s="6">
        <f>IF(E21+I21&gt;C21+I21,E21+I21,C21+I21)</f>
        <v>3</v>
      </c>
      <c r="O28" s="6">
        <f>IF($N28*$J21&gt;$K21*$C28,$N28*$J21,$K21*$C28)</f>
        <v>3</v>
      </c>
      <c r="P28" s="6">
        <f>IF(($N28+$O28)*$N$21&gt;$O$21*$C28,($N28+$O28)*$N$21,$O$21*$C28)</f>
        <v>3</v>
      </c>
      <c r="Q28" s="47">
        <f>N28+O28+P28</f>
        <v>9</v>
      </c>
      <c r="R28" s="6">
        <f>IF(E22+I22&gt;C22+I22,E22+I22,C22+I22)</f>
        <v>6</v>
      </c>
      <c r="S28" s="6">
        <f>IF($R28*$J22&gt;$K22*$C28,$R28*$J22,$K22*$C28)</f>
        <v>1.5</v>
      </c>
      <c r="T28" s="6">
        <f>IF((R28+S28)*$N$21&gt;$O$21*$C28,(R28+S28)*$N$21,$O$21*$C28)</f>
        <v>3</v>
      </c>
      <c r="U28" s="6">
        <f>R28+S28+T28</f>
        <v>10.5</v>
      </c>
      <c r="V28" s="6">
        <f>IF(E23+I23&gt;C23+I23,E23+I23,C23+I23)</f>
        <v>6</v>
      </c>
      <c r="W28" s="6">
        <f>IF($J23*C28&gt;$K23*$C28,$J23*C28,$K23*$C28)</f>
        <v>1</v>
      </c>
      <c r="X28" s="6">
        <f>IF((V28+W28)*$N$21&gt;$O$21*$C28,(V28+W28)*$N$21,$O$21*$C28)</f>
        <v>3</v>
      </c>
      <c r="Y28" s="6">
        <f>V28+W28+X28</f>
        <v>10</v>
      </c>
    </row>
    <row r="29" spans="1:25" s="5" customFormat="1" ht="33" customHeight="1">
      <c r="B29" s="22" t="s">
        <v>8</v>
      </c>
      <c r="C29" s="5">
        <v>1</v>
      </c>
      <c r="D29" s="5">
        <v>15</v>
      </c>
      <c r="E29" s="5">
        <v>15</v>
      </c>
      <c r="F29" s="5">
        <v>15</v>
      </c>
      <c r="G29" s="18" t="s">
        <v>19</v>
      </c>
      <c r="H29" s="19">
        <v>5</v>
      </c>
      <c r="I29" s="18" t="s">
        <v>18</v>
      </c>
      <c r="J29" s="18">
        <f>ROUND(IF($G29=$E$25,$C$25,$C$25-(93.9%*$C$25)),0)</f>
        <v>2720</v>
      </c>
      <c r="K29" s="19">
        <f t="shared" ref="K29:K34" si="0">IF($I29=$D$25,($C29*$D29*$E29*$F29)/$J29,($C29*$D29*$E29*$F29)/$J29*2.2046)</f>
        <v>1.2408088235294117</v>
      </c>
      <c r="L29" s="21">
        <f t="shared" ref="L29:L34" si="1">IF($K29&gt;$H29,$K29,$H29)</f>
        <v>5</v>
      </c>
      <c r="M29" s="21">
        <f>IF($I29&lt;&gt;$D$25,$L29/2.2046,$L29)</f>
        <v>5</v>
      </c>
      <c r="Q29" s="48"/>
    </row>
    <row r="30" spans="1:25" s="5" customFormat="1" ht="33" customHeight="1">
      <c r="B30" s="22" t="s">
        <v>9</v>
      </c>
      <c r="C30" s="5">
        <v>1</v>
      </c>
      <c r="D30" s="5">
        <v>5</v>
      </c>
      <c r="E30" s="5">
        <v>5</v>
      </c>
      <c r="F30" s="5">
        <v>5</v>
      </c>
      <c r="G30" s="18" t="s">
        <v>23</v>
      </c>
      <c r="H30" s="19">
        <v>30</v>
      </c>
      <c r="I30" s="18" t="s">
        <v>18</v>
      </c>
      <c r="J30" s="18">
        <f>ROUND(IF($G30=$E$25,$C$25,$C$25-(93.9%*$C$25)),0)</f>
        <v>166</v>
      </c>
      <c r="K30" s="19">
        <f t="shared" si="0"/>
        <v>0.75301204819277112</v>
      </c>
      <c r="L30" s="21">
        <f t="shared" si="1"/>
        <v>30</v>
      </c>
      <c r="M30" s="21">
        <f>IF($I30&lt;&gt;$D$25,$L30/2.2046,$L30)</f>
        <v>30</v>
      </c>
      <c r="N30" s="7"/>
      <c r="Q30" s="48"/>
    </row>
    <row r="31" spans="1:25" s="5" customFormat="1" ht="38" customHeight="1">
      <c r="B31" s="22" t="s">
        <v>10</v>
      </c>
      <c r="C31" s="5">
        <v>2</v>
      </c>
      <c r="D31" s="5">
        <v>5</v>
      </c>
      <c r="E31" s="5">
        <v>5</v>
      </c>
      <c r="F31" s="5">
        <v>5</v>
      </c>
      <c r="G31" s="18" t="s">
        <v>23</v>
      </c>
      <c r="H31" s="19">
        <v>0.8</v>
      </c>
      <c r="I31" s="18" t="s">
        <v>24</v>
      </c>
      <c r="J31" s="18">
        <f>ROUND(IF($G31=$E$25,$C$25,$C$25-(93.9%*$C$25)),0)</f>
        <v>166</v>
      </c>
      <c r="K31" s="19">
        <f>IF($I31=$D$25,($C31*$D31*$E31*$F31)/$J31,($C31*$D31*$E31*$F31)/$J31*2.2046)</f>
        <v>3.3201807228915667</v>
      </c>
      <c r="L31" s="21">
        <f>IF($K31&gt;$H31,$K31,$H31)</f>
        <v>3.3201807228915667</v>
      </c>
      <c r="M31" s="21">
        <f t="shared" ref="M29:M34" si="2">IF($I31&lt;&gt;$D$25,$L31/2.2046,$L31)</f>
        <v>1.5060240963855422</v>
      </c>
      <c r="N31" s="38"/>
      <c r="Q31" s="48"/>
    </row>
    <row r="32" spans="1:25" ht="38" customHeight="1">
      <c r="B32" s="22" t="s">
        <v>37</v>
      </c>
      <c r="C32" s="5">
        <v>5</v>
      </c>
      <c r="D32" s="5">
        <v>10</v>
      </c>
      <c r="E32" s="5">
        <v>10</v>
      </c>
      <c r="F32" s="5">
        <v>10</v>
      </c>
      <c r="G32" s="18" t="s">
        <v>19</v>
      </c>
      <c r="H32" s="19">
        <v>1.8</v>
      </c>
      <c r="I32" s="18" t="s">
        <v>24</v>
      </c>
      <c r="J32" s="18">
        <f t="shared" ref="J32:J34" si="3">ROUND(IF($G32=$E$25,$C$25,$C$25-(93.9%*$C$25)),0)</f>
        <v>2720</v>
      </c>
      <c r="K32" s="19">
        <f t="shared" si="0"/>
        <v>4.0525735294117649</v>
      </c>
      <c r="L32" s="21">
        <f t="shared" si="1"/>
        <v>4.0525735294117649</v>
      </c>
      <c r="M32" s="21">
        <f>IF($I32&lt;&gt;$D$25,$L32/2.2046,$L32)</f>
        <v>1.838235294117647</v>
      </c>
      <c r="N32" s="36"/>
      <c r="Q32" s="49"/>
    </row>
    <row r="33" spans="2:17" ht="38" customHeight="1">
      <c r="B33" s="22" t="s">
        <v>38</v>
      </c>
      <c r="C33" s="5">
        <v>1</v>
      </c>
      <c r="D33" s="5">
        <v>15</v>
      </c>
      <c r="E33" s="5">
        <v>15</v>
      </c>
      <c r="F33" s="5">
        <v>15</v>
      </c>
      <c r="G33" s="18" t="s">
        <v>23</v>
      </c>
      <c r="H33" s="19">
        <v>15</v>
      </c>
      <c r="I33" s="18" t="s">
        <v>24</v>
      </c>
      <c r="J33" s="18">
        <f>ROUND(IF($G33=$E$25,$C$25,$C$25-(93.9%*$C$25)),0)</f>
        <v>166</v>
      </c>
      <c r="K33" s="19">
        <f t="shared" si="0"/>
        <v>44.822439759036151</v>
      </c>
      <c r="L33" s="21">
        <f t="shared" si="1"/>
        <v>44.822439759036151</v>
      </c>
      <c r="M33" s="21">
        <f>IF($I33&lt;&gt;$D$25,$L33/2.2046,$L33)</f>
        <v>20.331325301204821</v>
      </c>
      <c r="Q33" s="49"/>
    </row>
    <row r="34" spans="2:17" ht="38" customHeight="1">
      <c r="B34" s="22" t="s">
        <v>39</v>
      </c>
      <c r="C34" s="5">
        <v>2</v>
      </c>
      <c r="D34" s="5">
        <v>5</v>
      </c>
      <c r="E34" s="5">
        <v>5</v>
      </c>
      <c r="F34" s="5">
        <v>5</v>
      </c>
      <c r="G34" s="18" t="s">
        <v>23</v>
      </c>
      <c r="H34" s="19">
        <v>3.8</v>
      </c>
      <c r="I34" s="18" t="s">
        <v>24</v>
      </c>
      <c r="J34" s="18">
        <f t="shared" si="3"/>
        <v>166</v>
      </c>
      <c r="K34" s="19">
        <f t="shared" si="0"/>
        <v>3.3201807228915667</v>
      </c>
      <c r="L34" s="21">
        <f t="shared" si="1"/>
        <v>3.8</v>
      </c>
      <c r="M34" s="21">
        <f>IF($I34&lt;&gt;$D$25,$L34/2.2046,$L34)</f>
        <v>1.7236686927333755</v>
      </c>
      <c r="N34" s="37"/>
      <c r="Q34" s="49"/>
    </row>
    <row r="35" spans="2:17" ht="19">
      <c r="H35" s="19"/>
      <c r="K35" s="19"/>
    </row>
    <row r="36" spans="2:17" ht="19">
      <c r="H36" s="19"/>
      <c r="K36" s="19"/>
    </row>
    <row r="37" spans="2:17" ht="19">
      <c r="H37" s="19"/>
      <c r="K37" s="19"/>
    </row>
    <row r="38" spans="2:17" ht="19">
      <c r="H38" s="19"/>
      <c r="K38" s="19"/>
    </row>
    <row r="39" spans="2:17" ht="19">
      <c r="K39" s="19"/>
    </row>
    <row r="40" spans="2:17" ht="19">
      <c r="K40" s="19"/>
    </row>
    <row r="41" spans="2:17" ht="19">
      <c r="K41" s="19"/>
    </row>
    <row r="42" spans="2:17" ht="19">
      <c r="K42" s="19"/>
    </row>
  </sheetData>
  <mergeCells count="3">
    <mergeCell ref="N26:Q26"/>
    <mergeCell ref="R26:U26"/>
    <mergeCell ref="V26:Y26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2021-12-01T14:08:34Z</dcterms:created>
  <dcterms:modified xsi:type="dcterms:W3CDTF">2021-12-02T05:44:46Z</dcterms:modified>
</cp:coreProperties>
</file>