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ITVEDANT01\Documents\Desktop\Ishak\"/>
    </mc:Choice>
  </mc:AlternateContent>
  <xr:revisionPtr revIDLastSave="0" documentId="13_ncr:1_{FE40BE71-B560-4D15-9650-AFEE06E7E5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tisticalFunctions" sheetId="1" r:id="rId1"/>
    <sheet name="StatisticalFunctions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3" i="2" l="1"/>
  <c r="T12" i="2"/>
  <c r="T11" i="2"/>
  <c r="T10" i="2" a="1"/>
  <c r="T10" i="2" s="1"/>
  <c r="P6" i="2"/>
  <c r="P5" i="2"/>
  <c r="P4" i="2"/>
  <c r="P3" i="2"/>
  <c r="P2" i="2"/>
  <c r="O15" i="1"/>
  <c r="O14" i="1"/>
  <c r="O13" i="1"/>
  <c r="O12" i="1"/>
  <c r="O11" i="1"/>
  <c r="O5" i="1"/>
  <c r="O4" i="1"/>
  <c r="O3" i="1"/>
  <c r="O2" i="1"/>
  <c r="H2" i="2"/>
  <c r="I2" i="2" s="1"/>
  <c r="H3" i="2"/>
  <c r="T14" i="2" s="1"/>
  <c r="H11" i="2"/>
  <c r="I11" i="2" s="1"/>
  <c r="H10" i="2"/>
  <c r="I10" i="2" s="1"/>
  <c r="H5" i="2"/>
  <c r="I5" i="2" s="1"/>
  <c r="H13" i="2"/>
  <c r="H6" i="2"/>
  <c r="I13" i="2" s="1"/>
  <c r="H12" i="2"/>
  <c r="I12" i="2" s="1"/>
  <c r="H4" i="2"/>
  <c r="I4" i="2" s="1"/>
  <c r="H7" i="2"/>
  <c r="H14" i="2"/>
  <c r="I14" i="2" s="1"/>
  <c r="H8" i="2"/>
  <c r="I8" i="2" s="1"/>
  <c r="H16" i="2"/>
  <c r="I16" i="2" s="1"/>
  <c r="H15" i="2"/>
  <c r="H9" i="2"/>
  <c r="I9" i="2" s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I3" i="2" l="1"/>
  <c r="I7" i="2"/>
  <c r="I6" i="2"/>
  <c r="I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<sst xmlns="http://schemas.openxmlformats.org/spreadsheetml/2006/main" count="146" uniqueCount="54">
  <si>
    <t>ECODE</t>
  </si>
  <si>
    <t>DOJ</t>
  </si>
  <si>
    <t>Vintage(Year)</t>
  </si>
  <si>
    <t>Gender</t>
  </si>
  <si>
    <t>Department</t>
  </si>
  <si>
    <t>No. of Hours</t>
  </si>
  <si>
    <t>Pay per Hours</t>
  </si>
  <si>
    <t>Total Payout</t>
  </si>
  <si>
    <t>Statistical Measures</t>
  </si>
  <si>
    <t>Output</t>
  </si>
  <si>
    <t>A001</t>
  </si>
  <si>
    <t>Male</t>
  </si>
  <si>
    <t>Admin</t>
  </si>
  <si>
    <t>Minimum No. of Hours</t>
  </si>
  <si>
    <t>Count Number of Employee</t>
  </si>
  <si>
    <t>Average of No. of Hours</t>
  </si>
  <si>
    <t>Find the Mode for Pay per hours</t>
  </si>
  <si>
    <t>A002</t>
  </si>
  <si>
    <t>Female</t>
  </si>
  <si>
    <t>Sales</t>
  </si>
  <si>
    <t>Maximum No. of Hours</t>
  </si>
  <si>
    <t>Count Number of Male Employee</t>
  </si>
  <si>
    <t>Average of No. of Hours for Male Employee</t>
  </si>
  <si>
    <t>Find the standard deviation for Pay per hours</t>
  </si>
  <si>
    <t>A003</t>
  </si>
  <si>
    <t>Support</t>
  </si>
  <si>
    <t>3rd smallest value for No. of Hours</t>
  </si>
  <si>
    <t>Count Number of Male Employee Belongs to ADMIN</t>
  </si>
  <si>
    <t>Average of No. of Hours for Male Employee those belong to ADMIN</t>
  </si>
  <si>
    <t>Find the first Quartile for Pay per hours</t>
  </si>
  <si>
    <t>A004</t>
  </si>
  <si>
    <t>HR</t>
  </si>
  <si>
    <t>2nd Largest value for No. of Hours</t>
  </si>
  <si>
    <t>Count Number of Male Employee Belongs to ADMIN and worked for more than 15 hours</t>
  </si>
  <si>
    <t>Median of No. of Hours</t>
  </si>
  <si>
    <t>A005</t>
  </si>
  <si>
    <t>How many employees are less than the 6th largest value in terms of no. of hours?</t>
  </si>
  <si>
    <t>Populate the rank against each employee based on Total Payout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</si>
  <si>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</si>
  <si>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</si>
  <si>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</si>
  <si>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</si>
  <si>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</si>
  <si>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</si>
  <si>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</si>
  <si>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</si>
  <si>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</si>
  <si>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</si>
  <si>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Rank</t>
  </si>
  <si>
    <t>Find the range of No. of hours</t>
  </si>
  <si>
    <t>Find the first Quartile for No. of hours</t>
  </si>
  <si>
    <t>Find the second Quartile for No. of hours (Median)</t>
  </si>
  <si>
    <t>Find the standard deviation for No. of hours</t>
  </si>
  <si>
    <t>Find the correlation between pay per hour &amp;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</si>
</sst>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8">
    <font>
      <sz val="11"/>
      <color theme="1"/>
      <name val="Arial"/>
      <charset val="134"/>
    </font>
    <font>
      <b/>
      <sz val="11"/>
      <color theme="1"/>
      <name val="Calibri"/>
      <charset val="134"/>
      <scheme val="major"/>
    </font>
    <font>
      <sz val="11"/>
      <color theme="1"/>
      <name val="Calibri"/>
      <charset val="134"/>
      <scheme val="major"/>
    </font>
    <font>
      <sz val="11"/>
      <color theme="1"/>
      <name val="Calibri"/>
      <charset val="134"/>
    </font>
    <font>
      <b/>
      <sz val="11"/>
      <color rgb="FF000000"/>
      <name val="Calibri"/>
      <charset val="134"/>
      <scheme val="major"/>
    </font>
    <font>
      <b/>
      <sz val="11"/>
      <color theme="1"/>
      <name val="Calibri"/>
      <charset val="134"/>
    </font>
    <font>
      <sz val="11"/>
      <name val="Arial"/>
      <charset val="134"/>
    </font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168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0" fontId="3" fillId="0" borderId="1" xfId="0" applyFont="1" applyBorder="1"/>
    <xf numFmtId="0" fontId="3" fillId="0" borderId="4" xfId="0" applyFont="1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3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/>
    <xf numFmtId="0" fontId="7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workbookViewId="0">
      <selection activeCell="D27" sqref="D27"/>
    </sheetView>
  </sheetViews>
  <sheetFormatPr defaultColWidth="12.59765625" defaultRowHeight="15" customHeight="1"/>
  <cols>
    <col min="1" max="1" width="6" customWidth="1"/>
    <col min="2" max="2" width="9.09765625" customWidth="1"/>
    <col min="3" max="3" width="11.59765625" customWidth="1"/>
    <col min="4" max="4" width="8" customWidth="1"/>
    <col min="5" max="5" width="10.19921875" customWidth="1"/>
    <col min="6" max="6" width="10.5" customWidth="1"/>
    <col min="7" max="7" width="11.59765625" customWidth="1"/>
    <col min="8" max="8" width="10.5" customWidth="1"/>
    <col min="9" max="9" width="6.59765625" customWidth="1"/>
    <col min="10" max="10" width="8" customWidth="1"/>
    <col min="11" max="11" width="12.8984375" customWidth="1"/>
    <col min="12" max="12" width="8" customWidth="1"/>
    <col min="13" max="13" width="13.8984375" customWidth="1"/>
    <col min="14" max="14" width="25.59765625" customWidth="1"/>
    <col min="15" max="15" width="14" customWidth="1"/>
    <col min="16" max="16" width="4.19921875" customWidth="1"/>
    <col min="17" max="17" width="15.8984375" customWidth="1"/>
    <col min="18" max="18" width="14.5" customWidth="1"/>
    <col min="19" max="19" width="14.69921875" customWidth="1"/>
    <col min="20" max="20" width="13.5" customWidth="1"/>
    <col min="21" max="21" width="8.8984375" customWidth="1"/>
    <col min="22" max="22" width="12.19921875" customWidth="1"/>
    <col min="23" max="26" width="8" hidden="1" customWidth="1"/>
    <col min="27" max="27" width="14.5" hidden="1" customWidth="1"/>
    <col min="28" max="28" width="14.19921875" hidden="1" customWidth="1"/>
    <col min="29" max="36" width="8" hidden="1" customWidth="1"/>
  </cols>
  <sheetData>
    <row r="1" spans="1:36" ht="14.4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7"/>
      <c r="J1" s="19" t="s">
        <v>8</v>
      </c>
      <c r="K1" s="20"/>
      <c r="L1" s="20"/>
      <c r="M1" s="20"/>
      <c r="N1" s="21"/>
      <c r="O1" s="10" t="s">
        <v>9</v>
      </c>
      <c r="P1" s="7"/>
      <c r="W1" s="7"/>
      <c r="X1" s="19" t="s">
        <v>8</v>
      </c>
      <c r="Y1" s="20"/>
      <c r="Z1" s="20"/>
      <c r="AA1" s="20"/>
      <c r="AB1" s="21"/>
      <c r="AC1" s="10" t="s">
        <v>9</v>
      </c>
      <c r="AD1" s="7"/>
      <c r="AE1" s="19" t="s">
        <v>8</v>
      </c>
      <c r="AF1" s="20"/>
      <c r="AG1" s="20"/>
      <c r="AH1" s="20"/>
      <c r="AI1" s="21"/>
      <c r="AJ1" s="10" t="s">
        <v>9</v>
      </c>
    </row>
    <row r="2" spans="1:36" ht="14.4">
      <c r="A2" s="15" t="s">
        <v>10</v>
      </c>
      <c r="B2" s="16">
        <v>41072</v>
      </c>
      <c r="C2" s="17">
        <v>2.1546885694729601</v>
      </c>
      <c r="D2" s="15" t="s">
        <v>11</v>
      </c>
      <c r="E2" s="15" t="s">
        <v>12</v>
      </c>
      <c r="F2" s="18">
        <v>15.45</v>
      </c>
      <c r="G2" s="18">
        <v>45</v>
      </c>
      <c r="H2" s="15">
        <f t="shared" ref="H2:H16" si="0">G2*F2</f>
        <v>695.25</v>
      </c>
      <c r="I2" s="7"/>
      <c r="J2" s="22" t="s">
        <v>13</v>
      </c>
      <c r="K2" s="20"/>
      <c r="L2" s="20"/>
      <c r="M2" s="20"/>
      <c r="N2" s="21"/>
      <c r="O2" s="11">
        <f>MIN(F2:F16)</f>
        <v>12.33</v>
      </c>
      <c r="P2" s="7"/>
      <c r="W2" s="7"/>
      <c r="X2" s="22" t="s">
        <v>15</v>
      </c>
      <c r="Y2" s="20"/>
      <c r="Z2" s="20"/>
      <c r="AA2" s="20"/>
      <c r="AB2" s="21"/>
      <c r="AC2" s="11"/>
      <c r="AD2" s="7"/>
      <c r="AE2" s="22" t="s">
        <v>16</v>
      </c>
      <c r="AF2" s="20"/>
      <c r="AG2" s="20"/>
      <c r="AH2" s="20"/>
      <c r="AI2" s="21"/>
      <c r="AJ2" s="11"/>
    </row>
    <row r="3" spans="1:36" ht="14.4">
      <c r="A3" s="15" t="s">
        <v>17</v>
      </c>
      <c r="B3" s="16">
        <v>41552</v>
      </c>
      <c r="C3" s="17">
        <v>0.84052019164955505</v>
      </c>
      <c r="D3" s="15" t="s">
        <v>18</v>
      </c>
      <c r="E3" s="15" t="s">
        <v>19</v>
      </c>
      <c r="F3" s="18">
        <v>13.75</v>
      </c>
      <c r="G3" s="18">
        <v>29</v>
      </c>
      <c r="H3" s="15">
        <f t="shared" si="0"/>
        <v>398.75</v>
      </c>
      <c r="I3" s="7"/>
      <c r="J3" s="22" t="s">
        <v>20</v>
      </c>
      <c r="K3" s="20"/>
      <c r="L3" s="20"/>
      <c r="M3" s="20"/>
      <c r="N3" s="21"/>
      <c r="O3" s="11">
        <f>MAX(F2:F16)</f>
        <v>17.43</v>
      </c>
      <c r="P3" s="7"/>
      <c r="W3" s="7"/>
      <c r="X3" s="22" t="s">
        <v>22</v>
      </c>
      <c r="Y3" s="20"/>
      <c r="Z3" s="20"/>
      <c r="AA3" s="20"/>
      <c r="AB3" s="21"/>
      <c r="AC3" s="11"/>
      <c r="AD3" s="7"/>
      <c r="AE3" s="22" t="s">
        <v>23</v>
      </c>
      <c r="AF3" s="20"/>
      <c r="AG3" s="20"/>
      <c r="AH3" s="20"/>
      <c r="AI3" s="21"/>
      <c r="AJ3" s="11"/>
    </row>
    <row r="4" spans="1:36" ht="14.4">
      <c r="A4" s="15" t="s">
        <v>24</v>
      </c>
      <c r="B4" s="16">
        <v>40929</v>
      </c>
      <c r="C4" s="17">
        <v>2.5462012320328502</v>
      </c>
      <c r="D4" s="15" t="s">
        <v>18</v>
      </c>
      <c r="E4" s="15" t="s">
        <v>25</v>
      </c>
      <c r="F4" s="18">
        <v>14.6</v>
      </c>
      <c r="G4" s="18">
        <v>25</v>
      </c>
      <c r="H4" s="15">
        <f t="shared" si="0"/>
        <v>365</v>
      </c>
      <c r="I4" s="7"/>
      <c r="J4" s="22" t="s">
        <v>26</v>
      </c>
      <c r="K4" s="20"/>
      <c r="L4" s="20"/>
      <c r="M4" s="20"/>
      <c r="N4" s="21"/>
      <c r="O4" s="11">
        <f>SMALL($F$2:$F$16,3)</f>
        <v>13.43</v>
      </c>
      <c r="P4" s="7"/>
      <c r="W4" s="7"/>
      <c r="X4" s="22" t="s">
        <v>28</v>
      </c>
      <c r="Y4" s="20"/>
      <c r="Z4" s="20"/>
      <c r="AA4" s="20"/>
      <c r="AB4" s="21"/>
      <c r="AC4" s="11"/>
      <c r="AD4" s="7"/>
      <c r="AE4" s="22" t="s">
        <v>29</v>
      </c>
      <c r="AF4" s="20"/>
      <c r="AG4" s="20"/>
      <c r="AH4" s="20"/>
      <c r="AI4" s="21"/>
      <c r="AJ4" s="11"/>
    </row>
    <row r="5" spans="1:36" ht="14.4">
      <c r="A5" s="15" t="s">
        <v>30</v>
      </c>
      <c r="B5" s="16">
        <v>41203</v>
      </c>
      <c r="C5" s="17">
        <v>1.7960301163586601</v>
      </c>
      <c r="D5" s="15" t="s">
        <v>11</v>
      </c>
      <c r="E5" s="15" t="s">
        <v>31</v>
      </c>
      <c r="F5" s="18">
        <v>15.49</v>
      </c>
      <c r="G5" s="18">
        <v>25</v>
      </c>
      <c r="H5" s="15">
        <f t="shared" si="0"/>
        <v>387.25</v>
      </c>
      <c r="I5" s="7"/>
      <c r="J5" s="23" t="s">
        <v>32</v>
      </c>
      <c r="K5" s="20"/>
      <c r="L5" s="20"/>
      <c r="M5" s="20"/>
      <c r="N5" s="21"/>
      <c r="O5" s="11">
        <f>LARGE($F$2:$F$16,2)</f>
        <v>17.420000000000002</v>
      </c>
      <c r="P5" s="7"/>
      <c r="W5" s="7"/>
      <c r="X5" s="22" t="s">
        <v>34</v>
      </c>
      <c r="Y5" s="20"/>
      <c r="Z5" s="20"/>
      <c r="AA5" s="20"/>
      <c r="AB5" s="21"/>
      <c r="AC5" s="11"/>
      <c r="AD5" s="7"/>
      <c r="AE5" s="7"/>
      <c r="AF5" s="7"/>
      <c r="AG5" s="7"/>
      <c r="AH5" s="7"/>
      <c r="AI5" s="7"/>
      <c r="AJ5" s="7"/>
    </row>
    <row r="6" spans="1:36" ht="14.4">
      <c r="A6" s="15" t="s">
        <v>35</v>
      </c>
      <c r="B6" s="16">
        <v>41001</v>
      </c>
      <c r="C6" s="17">
        <v>2.34907597535934</v>
      </c>
      <c r="D6" s="15" t="s">
        <v>11</v>
      </c>
      <c r="E6" s="15" t="s">
        <v>12</v>
      </c>
      <c r="F6" s="18">
        <v>12.33</v>
      </c>
      <c r="G6" s="18">
        <v>29</v>
      </c>
      <c r="H6" s="15">
        <f t="shared" si="0"/>
        <v>357.57</v>
      </c>
      <c r="I6" s="7"/>
      <c r="J6" s="7"/>
      <c r="K6" s="7"/>
      <c r="L6" s="7"/>
      <c r="M6" s="7"/>
      <c r="N6" s="7"/>
      <c r="O6" s="7"/>
      <c r="P6" s="7"/>
      <c r="W6" s="7"/>
      <c r="X6" s="7"/>
      <c r="Y6" s="7"/>
      <c r="Z6" s="7"/>
      <c r="AA6" s="7"/>
      <c r="AB6" s="7"/>
      <c r="AC6" s="7"/>
      <c r="AD6" s="7"/>
      <c r="AE6" s="7" t="s">
        <v>37</v>
      </c>
      <c r="AF6" s="7"/>
      <c r="AG6" s="7"/>
      <c r="AH6" s="7"/>
      <c r="AI6" s="7"/>
      <c r="AJ6" s="7"/>
    </row>
    <row r="7" spans="1:36" ht="14.4">
      <c r="A7" s="15" t="s">
        <v>38</v>
      </c>
      <c r="B7" s="16">
        <v>41123</v>
      </c>
      <c r="C7" s="17">
        <v>2.0150581793292299</v>
      </c>
      <c r="D7" s="15" t="s">
        <v>11</v>
      </c>
      <c r="E7" s="15" t="s">
        <v>19</v>
      </c>
      <c r="F7" s="18">
        <v>13.75</v>
      </c>
      <c r="G7" s="18">
        <v>30</v>
      </c>
      <c r="H7" s="15">
        <f t="shared" si="0"/>
        <v>412.5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14.4">
      <c r="A8" s="15" t="s">
        <v>39</v>
      </c>
      <c r="B8" s="16">
        <v>41134</v>
      </c>
      <c r="C8" s="17">
        <v>1.9849418206707701</v>
      </c>
      <c r="D8" s="15" t="s">
        <v>18</v>
      </c>
      <c r="E8" s="15" t="s">
        <v>25</v>
      </c>
      <c r="F8" s="18">
        <v>13.54</v>
      </c>
      <c r="G8" s="18">
        <v>44</v>
      </c>
      <c r="H8" s="15">
        <f t="shared" si="0"/>
        <v>595.76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4.4">
      <c r="A9" s="15" t="s">
        <v>40</v>
      </c>
      <c r="B9" s="16">
        <v>41166</v>
      </c>
      <c r="C9" s="17">
        <v>1.8973305954825499</v>
      </c>
      <c r="D9" s="15" t="s">
        <v>18</v>
      </c>
      <c r="E9" s="15" t="s">
        <v>31</v>
      </c>
      <c r="F9" s="18">
        <v>14.35</v>
      </c>
      <c r="G9" s="18">
        <v>31</v>
      </c>
      <c r="H9" s="15">
        <f t="shared" si="0"/>
        <v>444.85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4.4">
      <c r="A10" s="15" t="s">
        <v>41</v>
      </c>
      <c r="B10" s="16">
        <v>41338</v>
      </c>
      <c r="C10" s="17">
        <v>1.42642026009582</v>
      </c>
      <c r="D10" s="15" t="s">
        <v>11</v>
      </c>
      <c r="E10" s="15" t="s">
        <v>12</v>
      </c>
      <c r="F10" s="18">
        <v>12.7</v>
      </c>
      <c r="G10" s="18">
        <v>42</v>
      </c>
      <c r="H10" s="15">
        <f t="shared" si="0"/>
        <v>533.4</v>
      </c>
      <c r="I10" s="7"/>
      <c r="J10" s="19" t="s">
        <v>8</v>
      </c>
      <c r="K10" s="20"/>
      <c r="L10" s="20"/>
      <c r="M10" s="20"/>
      <c r="N10" s="21"/>
      <c r="O10" s="10" t="s">
        <v>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4.4">
      <c r="A11" s="15" t="s">
        <v>42</v>
      </c>
      <c r="B11" s="16">
        <v>41316</v>
      </c>
      <c r="C11" s="17">
        <v>1.4866529774127299</v>
      </c>
      <c r="D11" s="15" t="s">
        <v>11</v>
      </c>
      <c r="E11" s="15" t="s">
        <v>19</v>
      </c>
      <c r="F11" s="18">
        <v>14.26</v>
      </c>
      <c r="G11" s="18">
        <v>28</v>
      </c>
      <c r="H11" s="15">
        <f t="shared" si="0"/>
        <v>399.28</v>
      </c>
      <c r="I11" s="7"/>
      <c r="J11" s="22" t="s">
        <v>14</v>
      </c>
      <c r="K11" s="20"/>
      <c r="L11" s="20"/>
      <c r="M11" s="20"/>
      <c r="N11" s="21"/>
      <c r="O11" s="11">
        <f>COUNTA(A2:A16)</f>
        <v>15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14.4">
      <c r="A12" s="15" t="s">
        <v>43</v>
      </c>
      <c r="B12" s="16">
        <v>41093</v>
      </c>
      <c r="C12" s="17">
        <v>2.0971937029431902</v>
      </c>
      <c r="D12" s="15" t="s">
        <v>11</v>
      </c>
      <c r="E12" s="15" t="s">
        <v>25</v>
      </c>
      <c r="F12" s="18">
        <v>17.420000000000002</v>
      </c>
      <c r="G12" s="18">
        <v>40</v>
      </c>
      <c r="H12" s="15">
        <f t="shared" si="0"/>
        <v>696.8</v>
      </c>
      <c r="I12" s="7"/>
      <c r="J12" s="22" t="s">
        <v>21</v>
      </c>
      <c r="K12" s="20"/>
      <c r="L12" s="20"/>
      <c r="M12" s="20"/>
      <c r="N12" s="21"/>
      <c r="O12" s="11">
        <f>COUNTIF(D2:D16,"Male")</f>
        <v>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4.4">
      <c r="A13" s="15" t="s">
        <v>44</v>
      </c>
      <c r="B13" s="16">
        <v>41618</v>
      </c>
      <c r="C13" s="17">
        <v>0.65982203969883602</v>
      </c>
      <c r="D13" s="15" t="s">
        <v>18</v>
      </c>
      <c r="E13" s="15" t="s">
        <v>31</v>
      </c>
      <c r="F13" s="18">
        <v>17.43</v>
      </c>
      <c r="G13" s="18">
        <v>34</v>
      </c>
      <c r="H13" s="15">
        <f t="shared" si="0"/>
        <v>592.62</v>
      </c>
      <c r="I13" s="7"/>
      <c r="J13" s="22" t="s">
        <v>27</v>
      </c>
      <c r="K13" s="20"/>
      <c r="L13" s="20"/>
      <c r="M13" s="20"/>
      <c r="N13" s="21"/>
      <c r="O13" s="11">
        <f>COUNTIFS(D2:D16,"Male",E2:E16,"Admin")</f>
        <v>3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14.4">
      <c r="A14" s="15" t="s">
        <v>45</v>
      </c>
      <c r="B14" s="16">
        <v>41127</v>
      </c>
      <c r="C14" s="17">
        <v>2.0041067761806999</v>
      </c>
      <c r="D14" s="15" t="s">
        <v>18</v>
      </c>
      <c r="E14" s="15" t="s">
        <v>12</v>
      </c>
      <c r="F14" s="18">
        <v>16.350000000000001</v>
      </c>
      <c r="G14" s="18">
        <v>29</v>
      </c>
      <c r="H14" s="15">
        <f t="shared" si="0"/>
        <v>474.15</v>
      </c>
      <c r="I14" s="7"/>
      <c r="J14" s="22" t="s">
        <v>33</v>
      </c>
      <c r="K14" s="20"/>
      <c r="L14" s="20"/>
      <c r="M14" s="20"/>
      <c r="N14" s="21"/>
      <c r="O14" s="11">
        <f>COUNTIFS(D2:D16,"Male",E2:E16,"Admin",F2:F16,"&gt;"&amp;15)</f>
        <v>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14.4">
      <c r="A15" s="15" t="s">
        <v>46</v>
      </c>
      <c r="B15" s="16">
        <v>41102</v>
      </c>
      <c r="C15" s="17">
        <v>2.0725530458589998</v>
      </c>
      <c r="D15" s="15" t="s">
        <v>11</v>
      </c>
      <c r="E15" s="15" t="s">
        <v>19</v>
      </c>
      <c r="F15" s="18">
        <v>13.43</v>
      </c>
      <c r="G15" s="18">
        <v>41</v>
      </c>
      <c r="H15" s="15">
        <f t="shared" si="0"/>
        <v>550.63</v>
      </c>
      <c r="I15" s="7"/>
      <c r="J15" s="23" t="s">
        <v>36</v>
      </c>
      <c r="K15" s="20"/>
      <c r="L15" s="20"/>
      <c r="M15" s="20"/>
      <c r="N15" s="21"/>
      <c r="O15" s="11">
        <f>COUNTIFS(F2:F16,"&lt;"&amp;LARGE(F2:F16,6))</f>
        <v>9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4.4">
      <c r="A16" s="15" t="s">
        <v>47</v>
      </c>
      <c r="B16" s="16">
        <v>40987</v>
      </c>
      <c r="C16" s="17">
        <v>2.3874058863791898</v>
      </c>
      <c r="D16" s="15" t="s">
        <v>11</v>
      </c>
      <c r="E16" s="15" t="s">
        <v>25</v>
      </c>
      <c r="F16" s="18">
        <v>15.56</v>
      </c>
      <c r="G16" s="18">
        <v>33</v>
      </c>
      <c r="H16" s="15">
        <f t="shared" si="0"/>
        <v>513.48</v>
      </c>
      <c r="I16" s="7"/>
      <c r="J16" s="24"/>
      <c r="K16" s="25"/>
      <c r="L16" s="25"/>
      <c r="M16" s="25"/>
      <c r="N16" s="25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14.4">
      <c r="A17" s="7"/>
      <c r="B17" s="7"/>
      <c r="C17" s="7"/>
      <c r="D17" s="7"/>
      <c r="E17" s="7"/>
      <c r="F17" s="7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14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4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4.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:3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:3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:3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:3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:3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:3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:3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:3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:3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:3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:3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:3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:3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:3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:3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:3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:3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:3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:3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:3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:3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:3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:3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:3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:3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:3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:3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:3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:3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:3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:3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:3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:3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:3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:3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:3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:3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:3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:3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:3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:3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:3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:3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:3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:3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:3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:3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:3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:3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:3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:3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:3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:3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:3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:3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:3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:3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:3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:3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:3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:3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:3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:3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:3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:3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:3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:3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:3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:3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:3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:3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:3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: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:3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:3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:3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:3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:3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:3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:3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:3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:3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:3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:3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:3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:3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:3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:3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:3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:3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:3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:3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:3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:3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:3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:3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:3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:3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:3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:3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:3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:3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:3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:3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:3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:3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:3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:3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:3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:3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:3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:3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:3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:3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:3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:3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:3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:3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:3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:3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:3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:3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:3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:3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:3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:3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:3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:3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:3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:3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:3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:3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:3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:3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:3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:3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:3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:3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:3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:3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:3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:3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:3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:3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:3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:3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:3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:3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: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:3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:3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:3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:3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:3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:3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:3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:3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:3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:3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:3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:3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:3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:3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:3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:3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:3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:3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:3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:3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:3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:3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:3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:3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:3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:3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:3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:3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:3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:3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:3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:3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:3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:3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:3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:3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:3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:3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:3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:3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:3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:3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:3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:3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:3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:3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:3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:3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:3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:3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:3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:3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:3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:3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:3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:3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:3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:3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:3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:3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:3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:3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:3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:3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:3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:3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:3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:3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:3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:3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:3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:3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:3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:3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:3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:3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:3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:3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:3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:3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:3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:3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:3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:3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:3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:3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:3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:3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: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:3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:3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:3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:3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:3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:3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:3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:3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:3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:3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:3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:3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:3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:3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:3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:3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:3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:3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:3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:3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:3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:3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:3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:3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:3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:3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:3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:3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:3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:3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:3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:3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:3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:3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:3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:3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:3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:3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:3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:3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:3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:3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:3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:3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:3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:3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:3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:3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:3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:3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:3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:3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:3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:3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:3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:3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:3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:3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:3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:3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:3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:3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:3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:3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:3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:3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:3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:3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:3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:3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:3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:3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:3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:3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:3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:3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:3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:3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:3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:3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:3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:3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:3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:3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:3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:3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:3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:3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:3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:3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:3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:3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:3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:3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:3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:3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:3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:3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:3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: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:3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:3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:3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:3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:3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:3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:3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:3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:3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:3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:3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:3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:3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:3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:3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:3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:3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:3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:3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:3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:3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:3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:3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:3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:3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:3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:3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:3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:3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:3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:3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:3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:3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:3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:3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:3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:3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:3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:3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:3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:3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:3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:3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:3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:3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:3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:3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:3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:3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:3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:3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:3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:3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:3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:3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:3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:3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:3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:3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:3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:3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:3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:3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:3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:3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:3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:3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:3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:3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:3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:3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:3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:3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:3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:3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:3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:3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:3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:3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:3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:3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:3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:3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:3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:3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:3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:3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:3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:3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3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:3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:3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:3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:3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:3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:3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:3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:3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:3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: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:3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:3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:3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:3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:3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:3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:3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:3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:3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:3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:3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:3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:3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:3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:3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:3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:3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:3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:3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:3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:3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:3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:3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:3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:3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spans="1:3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spans="1:3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spans="1:3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spans="1:3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spans="1:3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spans="1:3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spans="1:3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spans="1:3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spans="1:3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spans="1:3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spans="1:3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spans="1:3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:3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:3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spans="1:3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spans="1:3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spans="1:3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spans="1:3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spans="1:3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spans="1:3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spans="1:3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spans="1:3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spans="1:3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spans="1:3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spans="1:3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spans="1:3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spans="1:3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spans="1:3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spans="1:3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spans="1:3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spans="1:3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spans="1:3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spans="1:3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spans="1:3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spans="1:3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spans="1:3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spans="1:3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spans="1:3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spans="1:3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</sheetData>
  <mergeCells count="21">
    <mergeCell ref="J5:N5"/>
    <mergeCell ref="J14:N14"/>
    <mergeCell ref="X5:AB5"/>
    <mergeCell ref="J15:N15"/>
    <mergeCell ref="J16:N16"/>
    <mergeCell ref="J3:N3"/>
    <mergeCell ref="J12:N12"/>
    <mergeCell ref="X3:AB3"/>
    <mergeCell ref="AE3:AI3"/>
    <mergeCell ref="J4:N4"/>
    <mergeCell ref="J13:N13"/>
    <mergeCell ref="X4:AB4"/>
    <mergeCell ref="AE4:AI4"/>
    <mergeCell ref="J1:N1"/>
    <mergeCell ref="J10:N10"/>
    <mergeCell ref="X1:AB1"/>
    <mergeCell ref="AE1:AI1"/>
    <mergeCell ref="J2:N2"/>
    <mergeCell ref="J11:N11"/>
    <mergeCell ref="X2:AB2"/>
    <mergeCell ref="AE2:AI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tabSelected="1" zoomScale="90" zoomScaleNormal="90" workbookViewId="0">
      <selection activeCell="I1" sqref="I1"/>
    </sheetView>
  </sheetViews>
  <sheetFormatPr defaultColWidth="12.59765625" defaultRowHeight="15" customHeight="1"/>
  <cols>
    <col min="1" max="1" width="6" customWidth="1"/>
    <col min="2" max="2" width="9.09765625" customWidth="1"/>
    <col min="3" max="3" width="11.59765625" customWidth="1"/>
    <col min="4" max="4" width="8" customWidth="1"/>
    <col min="5" max="5" width="10.19921875" customWidth="1"/>
    <col min="6" max="6" width="10.5" customWidth="1"/>
    <col min="7" max="7" width="11.59765625" customWidth="1"/>
    <col min="8" max="8" width="10.5" customWidth="1"/>
    <col min="9" max="9" width="9" customWidth="1"/>
    <col min="10" max="10" width="8" customWidth="1"/>
    <col min="11" max="13" width="8" hidden="1" customWidth="1"/>
    <col min="14" max="14" width="14.5" hidden="1" customWidth="1"/>
    <col min="15" max="15" width="54.796875" customWidth="1"/>
    <col min="16" max="19" width="8" customWidth="1"/>
    <col min="20" max="20" width="8.5" customWidth="1"/>
    <col min="21" max="21" width="8" customWidth="1"/>
    <col min="22" max="22" width="13.09765625" customWidth="1"/>
    <col min="23" max="23" width="8" customWidth="1"/>
  </cols>
  <sheetData>
    <row r="1" spans="1:2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9" t="s">
        <v>48</v>
      </c>
      <c r="J1" s="7"/>
      <c r="K1" s="19" t="s">
        <v>8</v>
      </c>
      <c r="L1" s="20"/>
      <c r="M1" s="20"/>
      <c r="N1" s="20"/>
      <c r="O1" s="21"/>
      <c r="P1" s="10" t="s">
        <v>9</v>
      </c>
      <c r="Q1" s="7"/>
    </row>
    <row r="2" spans="1:23" ht="14.4">
      <c r="A2" s="3" t="s">
        <v>47</v>
      </c>
      <c r="B2" s="4">
        <v>40987</v>
      </c>
      <c r="C2" s="5">
        <v>2.3874058863791898</v>
      </c>
      <c r="D2" s="3" t="s">
        <v>11</v>
      </c>
      <c r="E2" s="3" t="s">
        <v>25</v>
      </c>
      <c r="F2" s="6">
        <v>17.43</v>
      </c>
      <c r="G2" s="6">
        <v>41</v>
      </c>
      <c r="H2" s="3">
        <f>G2*F2</f>
        <v>714.63</v>
      </c>
      <c r="I2" s="3">
        <f>RANK(H2,$H$2:$H$16,0)</f>
        <v>1</v>
      </c>
      <c r="J2" s="7"/>
      <c r="K2" s="23" t="s">
        <v>15</v>
      </c>
      <c r="L2" s="20"/>
      <c r="M2" s="20"/>
      <c r="N2" s="20"/>
      <c r="O2" s="21"/>
      <c r="P2" s="11">
        <f>AVERAGE(F2:F16)</f>
        <v>14.700666666666665</v>
      </c>
      <c r="Q2" s="7"/>
    </row>
    <row r="3" spans="1:23" ht="14.4">
      <c r="A3" s="3" t="s">
        <v>46</v>
      </c>
      <c r="B3" s="4">
        <v>41102</v>
      </c>
      <c r="C3" s="5">
        <v>2.0725530458589998</v>
      </c>
      <c r="D3" s="3" t="s">
        <v>11</v>
      </c>
      <c r="E3" s="3" t="s">
        <v>19</v>
      </c>
      <c r="F3" s="6">
        <v>17.420000000000002</v>
      </c>
      <c r="G3" s="6">
        <v>41</v>
      </c>
      <c r="H3" s="3">
        <f>G3*F3</f>
        <v>714.22</v>
      </c>
      <c r="I3" s="3">
        <f>RANK(H3,$H$2:$H$16,0)</f>
        <v>2</v>
      </c>
      <c r="J3" s="7"/>
      <c r="K3" s="23" t="s">
        <v>34</v>
      </c>
      <c r="L3" s="20"/>
      <c r="M3" s="20"/>
      <c r="N3" s="20"/>
      <c r="O3" s="21"/>
      <c r="P3" s="11">
        <f>MEDIAN(F2:F16)</f>
        <v>14.35</v>
      </c>
      <c r="Q3" s="7"/>
    </row>
    <row r="4" spans="1:23" ht="14.4">
      <c r="A4" s="3" t="s">
        <v>39</v>
      </c>
      <c r="B4" s="4">
        <v>41134</v>
      </c>
      <c r="C4" s="5">
        <v>1.9849418206707701</v>
      </c>
      <c r="D4" s="3" t="s">
        <v>18</v>
      </c>
      <c r="E4" s="3" t="s">
        <v>25</v>
      </c>
      <c r="F4" s="6">
        <v>14.26</v>
      </c>
      <c r="G4" s="6">
        <v>44</v>
      </c>
      <c r="H4" s="3">
        <f>G4*F4</f>
        <v>627.43999999999994</v>
      </c>
      <c r="I4" s="3">
        <f>RANK(H4,$H$2:$H$16,0)</f>
        <v>3</v>
      </c>
      <c r="J4" s="7"/>
      <c r="K4" s="22" t="s">
        <v>16</v>
      </c>
      <c r="L4" s="20"/>
      <c r="M4" s="20"/>
      <c r="N4" s="20"/>
      <c r="O4" s="21"/>
      <c r="P4" s="11">
        <f>MODE(G2:G16)</f>
        <v>41</v>
      </c>
      <c r="Q4" s="7"/>
    </row>
    <row r="5" spans="1:23" ht="14.4">
      <c r="A5" s="3" t="s">
        <v>43</v>
      </c>
      <c r="B5" s="4">
        <v>41093</v>
      </c>
      <c r="C5" s="5">
        <v>2.0971937029431902</v>
      </c>
      <c r="D5" s="3" t="s">
        <v>11</v>
      </c>
      <c r="E5" s="3" t="s">
        <v>25</v>
      </c>
      <c r="F5" s="6">
        <v>15.49</v>
      </c>
      <c r="G5" s="6">
        <v>40</v>
      </c>
      <c r="H5" s="3">
        <f>G5*F5</f>
        <v>619.6</v>
      </c>
      <c r="I5" s="3">
        <f>RANK(H5,$H$2:$H$16,0)</f>
        <v>4</v>
      </c>
      <c r="J5" s="7"/>
      <c r="K5" s="22" t="s">
        <v>22</v>
      </c>
      <c r="L5" s="20"/>
      <c r="M5" s="20"/>
      <c r="N5" s="20"/>
      <c r="O5" s="21"/>
      <c r="P5" s="11">
        <f>AVERAGEIFS(F2:F16,D2:D16,"Male")</f>
        <v>14.873333333333335</v>
      </c>
      <c r="Q5" s="7"/>
    </row>
    <row r="6" spans="1:23" ht="14.4">
      <c r="A6" s="3" t="s">
        <v>41</v>
      </c>
      <c r="B6" s="4">
        <v>41338</v>
      </c>
      <c r="C6" s="5">
        <v>1.42642026009582</v>
      </c>
      <c r="D6" s="3" t="s">
        <v>11</v>
      </c>
      <c r="E6" s="3" t="s">
        <v>12</v>
      </c>
      <c r="F6" s="6">
        <v>14.7</v>
      </c>
      <c r="G6" s="6">
        <v>42</v>
      </c>
      <c r="H6" s="3">
        <f>G6*F6</f>
        <v>617.4</v>
      </c>
      <c r="I6" s="3">
        <f>RANK(H6,$H$2:$H$16,0)</f>
        <v>5</v>
      </c>
      <c r="J6" s="7"/>
      <c r="K6" s="22" t="s">
        <v>28</v>
      </c>
      <c r="L6" s="20"/>
      <c r="M6" s="20"/>
      <c r="N6" s="20"/>
      <c r="O6" s="21"/>
      <c r="P6" s="11">
        <f>AVERAGEIFS(F2:F16,D2:D16,"Male",E2:E16,"Admin")</f>
        <v>13.593333333333334</v>
      </c>
      <c r="Q6" s="7"/>
    </row>
    <row r="7" spans="1:23" ht="14.4">
      <c r="A7" s="3" t="s">
        <v>38</v>
      </c>
      <c r="B7" s="4">
        <v>41123</v>
      </c>
      <c r="C7" s="5">
        <v>2.0150581793292299</v>
      </c>
      <c r="D7" s="3" t="s">
        <v>11</v>
      </c>
      <c r="E7" s="3" t="s">
        <v>19</v>
      </c>
      <c r="F7" s="6">
        <v>13.75</v>
      </c>
      <c r="G7" s="6">
        <v>41</v>
      </c>
      <c r="H7" s="3">
        <f>G7*F7</f>
        <v>563.75</v>
      </c>
      <c r="I7" s="3">
        <f>RANK(H7,$H$2:$H$16,0)</f>
        <v>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4.4">
      <c r="A8" s="3" t="s">
        <v>30</v>
      </c>
      <c r="B8" s="4">
        <v>41203</v>
      </c>
      <c r="C8" s="5">
        <v>1.7960301163586601</v>
      </c>
      <c r="D8" s="3" t="s">
        <v>11</v>
      </c>
      <c r="E8" s="3" t="s">
        <v>31</v>
      </c>
      <c r="F8" s="6">
        <v>13.54</v>
      </c>
      <c r="G8" s="6">
        <v>41</v>
      </c>
      <c r="H8" s="3">
        <f>G8*F8</f>
        <v>555.14</v>
      </c>
      <c r="I8" s="3">
        <f>RANK(H8,$H$2:$H$16,0)</f>
        <v>7</v>
      </c>
      <c r="J8" s="7"/>
      <c r="K8" s="7"/>
      <c r="L8" s="7"/>
      <c r="M8" s="7"/>
      <c r="N8" s="7"/>
      <c r="O8" s="7"/>
      <c r="P8" s="7"/>
      <c r="Q8" s="7"/>
      <c r="R8" s="27"/>
      <c r="S8" s="25"/>
      <c r="T8" s="25"/>
      <c r="U8" s="25"/>
      <c r="V8" s="25"/>
      <c r="W8" s="7"/>
    </row>
    <row r="9" spans="1:23" ht="14.4">
      <c r="A9" s="3" t="s">
        <v>10</v>
      </c>
      <c r="B9" s="4">
        <v>41072</v>
      </c>
      <c r="C9" s="5">
        <v>2.1546885694729601</v>
      </c>
      <c r="D9" s="3" t="s">
        <v>11</v>
      </c>
      <c r="E9" s="3" t="s">
        <v>12</v>
      </c>
      <c r="F9" s="6">
        <v>12.33</v>
      </c>
      <c r="G9" s="6">
        <v>45</v>
      </c>
      <c r="H9" s="3">
        <f>G9*F9</f>
        <v>554.85</v>
      </c>
      <c r="I9" s="3">
        <f>RANK(H9,$H$2:$H$16,0)</f>
        <v>8</v>
      </c>
      <c r="J9" s="7"/>
      <c r="K9" s="7"/>
      <c r="L9" s="7"/>
      <c r="M9" s="7"/>
      <c r="N9" s="7"/>
      <c r="O9" s="19" t="s">
        <v>8</v>
      </c>
      <c r="P9" s="20"/>
      <c r="Q9" s="20"/>
      <c r="R9" s="20"/>
      <c r="S9" s="21"/>
      <c r="T9" s="10" t="s">
        <v>9</v>
      </c>
      <c r="U9" s="7"/>
      <c r="V9" s="7"/>
      <c r="W9" s="7"/>
    </row>
    <row r="10" spans="1:23" ht="14.4">
      <c r="A10" s="3" t="s">
        <v>44</v>
      </c>
      <c r="B10" s="4">
        <v>41618</v>
      </c>
      <c r="C10" s="5">
        <v>0.65982203969883602</v>
      </c>
      <c r="D10" s="3" t="s">
        <v>18</v>
      </c>
      <c r="E10" s="3" t="s">
        <v>31</v>
      </c>
      <c r="F10" s="6">
        <v>15.56</v>
      </c>
      <c r="G10" s="6">
        <v>34</v>
      </c>
      <c r="H10" s="3">
        <f>G10*F10</f>
        <v>529.04</v>
      </c>
      <c r="I10" s="3">
        <f>RANK(H10,$H$2:$H$16,0)</f>
        <v>9</v>
      </c>
      <c r="J10" s="7"/>
      <c r="K10" s="7"/>
      <c r="L10" s="7"/>
      <c r="M10" s="7"/>
      <c r="N10" s="7"/>
      <c r="O10" s="23" t="s">
        <v>49</v>
      </c>
      <c r="P10" s="20"/>
      <c r="Q10" s="20"/>
      <c r="R10" s="20"/>
      <c r="S10" s="21"/>
      <c r="T10" s="11" cm="1">
        <f t="array" ref="T10">MAX(F2:F16-MIN(F2:F16))</f>
        <v>5.0999999999999996</v>
      </c>
      <c r="U10" s="7"/>
      <c r="V10" s="7"/>
      <c r="W10" s="7"/>
    </row>
    <row r="11" spans="1:23" ht="14.4">
      <c r="A11" s="3" t="s">
        <v>45</v>
      </c>
      <c r="B11" s="4">
        <v>41127</v>
      </c>
      <c r="C11" s="5">
        <v>2.0041067761806999</v>
      </c>
      <c r="D11" s="3" t="s">
        <v>18</v>
      </c>
      <c r="E11" s="3" t="s">
        <v>12</v>
      </c>
      <c r="F11" s="6">
        <v>16.350000000000001</v>
      </c>
      <c r="G11" s="6">
        <v>29</v>
      </c>
      <c r="H11" s="3">
        <f>G11*F11</f>
        <v>474.15000000000003</v>
      </c>
      <c r="I11" s="3">
        <f>RANK(H11,$H$2:$H$16,0)</f>
        <v>10</v>
      </c>
      <c r="J11" s="7"/>
      <c r="K11" s="7"/>
      <c r="L11" s="7"/>
      <c r="M11" s="7"/>
      <c r="N11" s="7"/>
      <c r="O11" s="23" t="s">
        <v>50</v>
      </c>
      <c r="P11" s="20"/>
      <c r="Q11" s="20"/>
      <c r="R11" s="20"/>
      <c r="S11" s="21"/>
      <c r="T11" s="11">
        <f>_xlfn.QUARTILE.EXC(F2:F16,1)</f>
        <v>13.54</v>
      </c>
      <c r="U11" s="7"/>
      <c r="V11" s="7"/>
      <c r="W11" s="7"/>
    </row>
    <row r="12" spans="1:23" ht="14.4">
      <c r="A12" s="3" t="s">
        <v>40</v>
      </c>
      <c r="B12" s="4">
        <v>41166</v>
      </c>
      <c r="C12" s="5">
        <v>1.8973305954825499</v>
      </c>
      <c r="D12" s="3" t="s">
        <v>18</v>
      </c>
      <c r="E12" s="3" t="s">
        <v>31</v>
      </c>
      <c r="F12" s="6">
        <v>14.35</v>
      </c>
      <c r="G12" s="6">
        <v>31</v>
      </c>
      <c r="H12" s="3">
        <f>G12*F12</f>
        <v>444.84999999999997</v>
      </c>
      <c r="I12" s="3">
        <f>RANK(H12,$H$2:$H$16,0)</f>
        <v>11</v>
      </c>
      <c r="J12" s="7"/>
      <c r="K12" s="7"/>
      <c r="L12" s="7"/>
      <c r="M12" s="7"/>
      <c r="N12" s="7"/>
      <c r="O12" s="23" t="s">
        <v>51</v>
      </c>
      <c r="P12" s="20"/>
      <c r="Q12" s="20"/>
      <c r="R12" s="20"/>
      <c r="S12" s="21"/>
      <c r="T12" s="12">
        <f>QUARTILE(F2:F16,2)</f>
        <v>14.35</v>
      </c>
      <c r="U12" s="7"/>
      <c r="V12" s="7"/>
      <c r="W12" s="7"/>
    </row>
    <row r="13" spans="1:23" ht="14.4">
      <c r="A13" s="3" t="s">
        <v>42</v>
      </c>
      <c r="B13" s="4">
        <v>41316</v>
      </c>
      <c r="C13" s="5">
        <v>1.4866529774127299</v>
      </c>
      <c r="D13" s="3" t="s">
        <v>11</v>
      </c>
      <c r="E13" s="3" t="s">
        <v>19</v>
      </c>
      <c r="F13" s="6">
        <v>15.45</v>
      </c>
      <c r="G13" s="6">
        <v>28</v>
      </c>
      <c r="H13" s="3">
        <f>G13*F13</f>
        <v>432.59999999999997</v>
      </c>
      <c r="I13" s="3">
        <f>RANK(H13,$H$2:$H$16,0)</f>
        <v>12</v>
      </c>
      <c r="J13" s="7"/>
      <c r="K13" s="7"/>
      <c r="L13" s="7"/>
      <c r="M13" s="7"/>
      <c r="N13" s="7"/>
      <c r="O13" s="23" t="s">
        <v>52</v>
      </c>
      <c r="P13" s="20"/>
      <c r="Q13" s="20"/>
      <c r="R13" s="20"/>
      <c r="S13" s="21"/>
      <c r="T13" s="12">
        <f>_xlfn.STDEV.P(F2:F16)</f>
        <v>1.5098894735119877</v>
      </c>
      <c r="U13" s="7"/>
      <c r="V13" s="7"/>
      <c r="W13" s="7"/>
    </row>
    <row r="14" spans="1:23" ht="14.4">
      <c r="A14" s="3" t="s">
        <v>35</v>
      </c>
      <c r="B14" s="4">
        <v>41001</v>
      </c>
      <c r="C14" s="5">
        <v>2.34907597535934</v>
      </c>
      <c r="D14" s="3" t="s">
        <v>11</v>
      </c>
      <c r="E14" s="3" t="s">
        <v>12</v>
      </c>
      <c r="F14" s="6">
        <v>13.75</v>
      </c>
      <c r="G14" s="6">
        <v>29</v>
      </c>
      <c r="H14" s="3">
        <f>G14*F14</f>
        <v>398.75</v>
      </c>
      <c r="I14" s="3">
        <f>RANK(H14,$H$2:$H$16,0)</f>
        <v>13</v>
      </c>
      <c r="J14" s="7"/>
      <c r="K14" s="7"/>
      <c r="L14" s="7"/>
      <c r="M14" s="7"/>
      <c r="N14" s="7"/>
      <c r="O14" s="26" t="s">
        <v>53</v>
      </c>
      <c r="P14" s="20"/>
      <c r="Q14" s="20"/>
      <c r="R14" s="20"/>
      <c r="S14" s="21"/>
      <c r="T14" s="12">
        <f>CORREL(G2:G16,H2:H16)</f>
        <v>0.86263394368332202</v>
      </c>
      <c r="U14" s="7"/>
      <c r="V14" s="7"/>
      <c r="W14" s="7"/>
    </row>
    <row r="15" spans="1:23" ht="14.4">
      <c r="A15" s="3" t="s">
        <v>17</v>
      </c>
      <c r="B15" s="4">
        <v>41552</v>
      </c>
      <c r="C15" s="5">
        <v>0.84052019164955505</v>
      </c>
      <c r="D15" s="3" t="s">
        <v>18</v>
      </c>
      <c r="E15" s="3" t="s">
        <v>19</v>
      </c>
      <c r="F15" s="6">
        <v>12.7</v>
      </c>
      <c r="G15" s="6">
        <v>29</v>
      </c>
      <c r="H15" s="3">
        <f>G15*F15</f>
        <v>368.29999999999995</v>
      </c>
      <c r="I15" s="3">
        <f>RANK(H15,$H$2:$H$16,0)</f>
        <v>14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4.4">
      <c r="A16" s="3" t="s">
        <v>24</v>
      </c>
      <c r="B16" s="4">
        <v>40929</v>
      </c>
      <c r="C16" s="5">
        <v>2.5462012320328502</v>
      </c>
      <c r="D16" s="3" t="s">
        <v>18</v>
      </c>
      <c r="E16" s="3" t="s">
        <v>25</v>
      </c>
      <c r="F16" s="6">
        <v>13.43</v>
      </c>
      <c r="G16" s="6">
        <v>25</v>
      </c>
      <c r="H16" s="3">
        <f>G16*F16</f>
        <v>335.75</v>
      </c>
      <c r="I16" s="3">
        <f>RANK(H16,$H$2:$H$16,0)</f>
        <v>15</v>
      </c>
      <c r="J16" s="7"/>
      <c r="K16" s="7"/>
      <c r="L16" s="7"/>
      <c r="M16" s="7"/>
      <c r="N16" s="7"/>
      <c r="U16" s="7"/>
      <c r="V16" s="7"/>
      <c r="W16" s="7"/>
    </row>
    <row r="17" spans="1:23" ht="14.4">
      <c r="A17" s="7"/>
      <c r="B17" s="7"/>
      <c r="C17" s="7"/>
      <c r="D17" s="7"/>
      <c r="E17" s="7"/>
      <c r="F17" s="7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4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4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4.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sortState xmlns:xlrd2="http://schemas.microsoft.com/office/spreadsheetml/2017/richdata2" ref="A2:I16">
    <sortCondition ref="I1:I16"/>
  </sortState>
  <mergeCells count="13">
    <mergeCell ref="R8:V8"/>
    <mergeCell ref="K4:O4"/>
    <mergeCell ref="O12:S12"/>
    <mergeCell ref="K5:O5"/>
    <mergeCell ref="O13:S13"/>
    <mergeCell ref="K6:O6"/>
    <mergeCell ref="O14:S14"/>
    <mergeCell ref="K1:O1"/>
    <mergeCell ref="O9:S9"/>
    <mergeCell ref="K2:O2"/>
    <mergeCell ref="O10:S10"/>
    <mergeCell ref="K3:O3"/>
    <mergeCell ref="O11:S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StatisticalFunctions</vt:lpstr>
      <vt:lpstr>StatisticalFunctions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ITVEDANT01</cp:lastModifiedBy>
  <dcterms:created xsi:type="dcterms:W3CDTF">2023-03-22T14:37:00Z</dcterms:created>
  <dcterms:modified xsi:type="dcterms:W3CDTF">2025-04-08T05:19:57Z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B2591A19BFF640E380D31C9C2A52E460_12</vt:lpwstr>
  </property>
  <property fmtid="{D5CDD505-2E9C-101B-9397-08002B2CF9AE}" pid="3" name="KSOProductBuildVer">
    <vt:lpwstr>2057-12.2.0.17119</vt:lpwstr>
  </property>
</Properties>
</file>