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tables/table3.xml" ContentType="application/vnd.openxmlformats-officedocument.spreadsheetml.table+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drawings/drawing4.xml" ContentType="application/vnd.openxmlformats-officedocument.drawing+xml"/>
  <Override PartName="/xl/charts/chart1.xml" ContentType="application/vnd.openxmlformats-officedocument.drawingml.chart+xml"/>
  <Override PartName="/xl/charts/style3.xml" ContentType="application/vnd.ms-office.chartstyle+xml"/>
  <Override PartName="/xl/charts/colors3.xml" ContentType="application/vnd.ms-office.chartcolorstyle+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data analytics\excel\project\"/>
    </mc:Choice>
  </mc:AlternateContent>
  <xr:revisionPtr revIDLastSave="0" documentId="13_ncr:1_{C583956B-9094-4BE2-A4F6-0E3E804C2F77}" xr6:coauthVersionLast="47" xr6:coauthVersionMax="47" xr10:uidLastSave="{00000000-0000-0000-0000-000000000000}"/>
  <bookViews>
    <workbookView xWindow="-120" yWindow="-120" windowWidth="20730" windowHeight="11160" tabRatio="571" xr2:uid="{26D4546B-D2A1-4444-8EAF-A6228F96F0C1}"/>
  </bookViews>
  <sheets>
    <sheet name="Data" sheetId="1" r:id="rId1"/>
    <sheet name="Descriptive Stats" sheetId="2" r:id="rId2"/>
    <sheet name="Anomaly detection" sheetId="7" r:id="rId3"/>
    <sheet name="Profit Analysis" sheetId="10" r:id="rId4"/>
    <sheet name="Sales by Country" sheetId="11" r:id="rId5"/>
    <sheet name="Discontinue" sheetId="13" r:id="rId6"/>
  </sheets>
  <definedNames>
    <definedName name="_xlnm._FilterDatabase" localSheetId="0" hidden="1">Data!$B$2:$F$2</definedName>
    <definedName name="_xlnm._FilterDatabase" localSheetId="1" hidden="1">'Descriptive Stats'!$C$16:$G$316</definedName>
    <definedName name="_xlchart.v1.0" hidden="1">'Anomaly detection'!$Q$4:$Q$303</definedName>
    <definedName name="_xlchart.v1.1" hidden="1">'Anomaly detection'!$O$4:$O$303</definedName>
    <definedName name="_xlchart.v1.2" hidden="1">'Anomaly detection'!$Q$4:$Q$303</definedName>
    <definedName name="_xlcn.WorksheetConnection_beginnerDAcourseblank.xlsxsalesdata1" hidden="1">salesdata[]</definedName>
    <definedName name="data">salesdata[#All]</definedName>
    <definedName name="Slicer_Geography">#N/A</definedName>
    <definedName name="Slicer_Geography1">#N/A</definedName>
    <definedName name="Slicer_Sales_Person">#N/A</definedName>
  </definedNames>
  <calcPr calcId="191029"/>
  <pivotCaches>
    <pivotCache cacheId="0" r:id="rId7"/>
    <pivotCache cacheId="1" r:id="rId8"/>
    <pivotCache cacheId="2" r:id="rId9"/>
    <pivotCache cacheId="3" r:id="rId10"/>
  </pivotCaches>
  <extLst>
    <ext xmlns:x14="http://schemas.microsoft.com/office/spreadsheetml/2009/9/main" uri="{876F7934-8845-4945-9796-88D515C7AA90}">
      <x14:pivotCaches>
        <pivotCache cacheId="4" r:id="rId11"/>
      </x14:pivotCaches>
    </ex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alesdata" name="salesdata" connection="WorksheetConnection_beginner-DA-course-blank.xlsx!salesda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8" i="11" l="1" a="1"/>
  <c r="H8" i="11" s="1"/>
  <c r="J8" i="11" s="1"/>
  <c r="D13" i="11"/>
  <c r="D10" i="11"/>
  <c r="E7" i="11"/>
  <c r="G3" i="1"/>
  <c r="H3" i="1" s="1"/>
  <c r="G4" i="1"/>
  <c r="H4" i="1" s="1"/>
  <c r="G5" i="1"/>
  <c r="H5" i="1" s="1"/>
  <c r="G6" i="1"/>
  <c r="H6" i="1" s="1"/>
  <c r="G7" i="1"/>
  <c r="H7" i="1" s="1"/>
  <c r="G8" i="1"/>
  <c r="H8" i="1" s="1"/>
  <c r="G9" i="1"/>
  <c r="H9" i="1" s="1"/>
  <c r="G10" i="1"/>
  <c r="H10" i="1" s="1"/>
  <c r="G11" i="1"/>
  <c r="H11" i="1" s="1"/>
  <c r="G12" i="1"/>
  <c r="H12" i="1" s="1"/>
  <c r="G13" i="1"/>
  <c r="H13" i="1" s="1"/>
  <c r="G14" i="1"/>
  <c r="H14" i="1" s="1"/>
  <c r="G15" i="1"/>
  <c r="H15" i="1" s="1"/>
  <c r="G16" i="1"/>
  <c r="H16" i="1" s="1"/>
  <c r="G17" i="1"/>
  <c r="H17" i="1" s="1"/>
  <c r="G18" i="1"/>
  <c r="H18" i="1" s="1"/>
  <c r="G19" i="1"/>
  <c r="H19" i="1" s="1"/>
  <c r="G20" i="1"/>
  <c r="H20" i="1" s="1"/>
  <c r="G21" i="1"/>
  <c r="H21" i="1" s="1"/>
  <c r="G22" i="1"/>
  <c r="H22" i="1" s="1"/>
  <c r="G23" i="1"/>
  <c r="H23" i="1" s="1"/>
  <c r="G24" i="1"/>
  <c r="H24" i="1" s="1"/>
  <c r="G25" i="1"/>
  <c r="H25" i="1" s="1"/>
  <c r="G26" i="1"/>
  <c r="H26" i="1" s="1"/>
  <c r="G27" i="1"/>
  <c r="H27" i="1" s="1"/>
  <c r="G28" i="1"/>
  <c r="H28" i="1" s="1"/>
  <c r="G29" i="1"/>
  <c r="H29" i="1" s="1"/>
  <c r="G30" i="1"/>
  <c r="H30" i="1" s="1"/>
  <c r="G31" i="1"/>
  <c r="H31" i="1" s="1"/>
  <c r="G32" i="1"/>
  <c r="H32" i="1" s="1"/>
  <c r="G33" i="1"/>
  <c r="H33" i="1" s="1"/>
  <c r="G34" i="1"/>
  <c r="H34" i="1" s="1"/>
  <c r="G35" i="1"/>
  <c r="H35" i="1" s="1"/>
  <c r="G36" i="1"/>
  <c r="H36" i="1" s="1"/>
  <c r="G37" i="1"/>
  <c r="H37" i="1" s="1"/>
  <c r="G38" i="1"/>
  <c r="H38" i="1" s="1"/>
  <c r="G39" i="1"/>
  <c r="H39" i="1" s="1"/>
  <c r="G40" i="1"/>
  <c r="H40" i="1" s="1"/>
  <c r="G41" i="1"/>
  <c r="H41" i="1" s="1"/>
  <c r="G42" i="1"/>
  <c r="H42" i="1" s="1"/>
  <c r="G43" i="1"/>
  <c r="H43" i="1" s="1"/>
  <c r="G44" i="1"/>
  <c r="H44" i="1" s="1"/>
  <c r="G45" i="1"/>
  <c r="H45" i="1" s="1"/>
  <c r="G46" i="1"/>
  <c r="H46" i="1" s="1"/>
  <c r="G47" i="1"/>
  <c r="H47" i="1" s="1"/>
  <c r="G48" i="1"/>
  <c r="H48" i="1" s="1"/>
  <c r="G49" i="1"/>
  <c r="H49" i="1" s="1"/>
  <c r="G50" i="1"/>
  <c r="H50" i="1" s="1"/>
  <c r="G51" i="1"/>
  <c r="H51" i="1" s="1"/>
  <c r="G52" i="1"/>
  <c r="H52" i="1" s="1"/>
  <c r="G53" i="1"/>
  <c r="H53" i="1" s="1"/>
  <c r="G54" i="1"/>
  <c r="H54" i="1" s="1"/>
  <c r="G55" i="1"/>
  <c r="H55" i="1" s="1"/>
  <c r="G56" i="1"/>
  <c r="H56" i="1" s="1"/>
  <c r="G57" i="1"/>
  <c r="H57" i="1" s="1"/>
  <c r="G58" i="1"/>
  <c r="H58" i="1" s="1"/>
  <c r="G59" i="1"/>
  <c r="H59" i="1" s="1"/>
  <c r="G60" i="1"/>
  <c r="H60" i="1" s="1"/>
  <c r="G61" i="1"/>
  <c r="H61" i="1" s="1"/>
  <c r="G62" i="1"/>
  <c r="H62" i="1" s="1"/>
  <c r="G63" i="1"/>
  <c r="H63" i="1" s="1"/>
  <c r="G64" i="1"/>
  <c r="H64" i="1" s="1"/>
  <c r="G65" i="1"/>
  <c r="H65" i="1" s="1"/>
  <c r="G66" i="1"/>
  <c r="H66" i="1" s="1"/>
  <c r="G67" i="1"/>
  <c r="H67" i="1" s="1"/>
  <c r="G68" i="1"/>
  <c r="H68" i="1" s="1"/>
  <c r="G69" i="1"/>
  <c r="H69" i="1" s="1"/>
  <c r="G70" i="1"/>
  <c r="H70" i="1" s="1"/>
  <c r="G71" i="1"/>
  <c r="H71" i="1" s="1"/>
  <c r="G72" i="1"/>
  <c r="H72" i="1" s="1"/>
  <c r="G73" i="1"/>
  <c r="H73" i="1" s="1"/>
  <c r="G74" i="1"/>
  <c r="H74" i="1" s="1"/>
  <c r="G75" i="1"/>
  <c r="H75" i="1" s="1"/>
  <c r="G76" i="1"/>
  <c r="H76" i="1" s="1"/>
  <c r="G77" i="1"/>
  <c r="H77" i="1" s="1"/>
  <c r="G78" i="1"/>
  <c r="H78" i="1" s="1"/>
  <c r="G79" i="1"/>
  <c r="H79" i="1" s="1"/>
  <c r="G80" i="1"/>
  <c r="H80" i="1" s="1"/>
  <c r="G81" i="1"/>
  <c r="H81" i="1" s="1"/>
  <c r="G82" i="1"/>
  <c r="H82" i="1" s="1"/>
  <c r="G83" i="1"/>
  <c r="H83" i="1" s="1"/>
  <c r="G84" i="1"/>
  <c r="H84" i="1" s="1"/>
  <c r="G85" i="1"/>
  <c r="H85" i="1" s="1"/>
  <c r="G86" i="1"/>
  <c r="H86" i="1" s="1"/>
  <c r="G87" i="1"/>
  <c r="H87" i="1" s="1"/>
  <c r="G88" i="1"/>
  <c r="H88" i="1" s="1"/>
  <c r="G89" i="1"/>
  <c r="H89" i="1" s="1"/>
  <c r="G90" i="1"/>
  <c r="H90" i="1" s="1"/>
  <c r="G91" i="1"/>
  <c r="H91" i="1" s="1"/>
  <c r="G92" i="1"/>
  <c r="H92" i="1" s="1"/>
  <c r="G93" i="1"/>
  <c r="H93" i="1" s="1"/>
  <c r="G94" i="1"/>
  <c r="H94" i="1" s="1"/>
  <c r="G95" i="1"/>
  <c r="H95" i="1" s="1"/>
  <c r="G96" i="1"/>
  <c r="H96" i="1" s="1"/>
  <c r="G97" i="1"/>
  <c r="H97" i="1" s="1"/>
  <c r="G98" i="1"/>
  <c r="H98" i="1" s="1"/>
  <c r="G99" i="1"/>
  <c r="H99" i="1" s="1"/>
  <c r="G100" i="1"/>
  <c r="H100" i="1" s="1"/>
  <c r="G101" i="1"/>
  <c r="H101" i="1" s="1"/>
  <c r="G102" i="1"/>
  <c r="H102" i="1" s="1"/>
  <c r="G103" i="1"/>
  <c r="H103" i="1" s="1"/>
  <c r="G104" i="1"/>
  <c r="H104" i="1" s="1"/>
  <c r="G105" i="1"/>
  <c r="H105" i="1" s="1"/>
  <c r="G106" i="1"/>
  <c r="H106" i="1" s="1"/>
  <c r="G107" i="1"/>
  <c r="H107" i="1" s="1"/>
  <c r="G108" i="1"/>
  <c r="H108" i="1" s="1"/>
  <c r="G109" i="1"/>
  <c r="H109" i="1" s="1"/>
  <c r="G110" i="1"/>
  <c r="H110" i="1" s="1"/>
  <c r="G111" i="1"/>
  <c r="H111" i="1" s="1"/>
  <c r="G112" i="1"/>
  <c r="H112" i="1" s="1"/>
  <c r="G113" i="1"/>
  <c r="H113" i="1" s="1"/>
  <c r="G114" i="1"/>
  <c r="H114" i="1" s="1"/>
  <c r="G115" i="1"/>
  <c r="H115" i="1" s="1"/>
  <c r="G116" i="1"/>
  <c r="H116" i="1" s="1"/>
  <c r="G117" i="1"/>
  <c r="H117" i="1" s="1"/>
  <c r="G118" i="1"/>
  <c r="H118" i="1" s="1"/>
  <c r="G119" i="1"/>
  <c r="H119" i="1" s="1"/>
  <c r="G120" i="1"/>
  <c r="H120" i="1" s="1"/>
  <c r="G121" i="1"/>
  <c r="H121" i="1" s="1"/>
  <c r="G122" i="1"/>
  <c r="H122" i="1" s="1"/>
  <c r="G123" i="1"/>
  <c r="H123" i="1" s="1"/>
  <c r="G124" i="1"/>
  <c r="H124" i="1" s="1"/>
  <c r="G125" i="1"/>
  <c r="H125" i="1" s="1"/>
  <c r="G126" i="1"/>
  <c r="H126" i="1" s="1"/>
  <c r="G127" i="1"/>
  <c r="H127" i="1" s="1"/>
  <c r="G128" i="1"/>
  <c r="H128" i="1" s="1"/>
  <c r="G129" i="1"/>
  <c r="H129" i="1" s="1"/>
  <c r="G130" i="1"/>
  <c r="H130" i="1" s="1"/>
  <c r="G131" i="1"/>
  <c r="H131" i="1" s="1"/>
  <c r="G132" i="1"/>
  <c r="H132" i="1" s="1"/>
  <c r="G133" i="1"/>
  <c r="H133" i="1" s="1"/>
  <c r="G134" i="1"/>
  <c r="H134" i="1" s="1"/>
  <c r="G135" i="1"/>
  <c r="H135" i="1" s="1"/>
  <c r="G136" i="1"/>
  <c r="H136" i="1" s="1"/>
  <c r="G137" i="1"/>
  <c r="H137" i="1" s="1"/>
  <c r="G138" i="1"/>
  <c r="H138" i="1" s="1"/>
  <c r="G139" i="1"/>
  <c r="H139" i="1" s="1"/>
  <c r="G140" i="1"/>
  <c r="H140" i="1" s="1"/>
  <c r="G141" i="1"/>
  <c r="H141" i="1" s="1"/>
  <c r="G142" i="1"/>
  <c r="H142" i="1" s="1"/>
  <c r="G143" i="1"/>
  <c r="H143" i="1" s="1"/>
  <c r="G144" i="1"/>
  <c r="H144" i="1" s="1"/>
  <c r="G145" i="1"/>
  <c r="H145" i="1" s="1"/>
  <c r="G146" i="1"/>
  <c r="H146" i="1" s="1"/>
  <c r="G147" i="1"/>
  <c r="H147" i="1" s="1"/>
  <c r="G148" i="1"/>
  <c r="H148" i="1" s="1"/>
  <c r="G149" i="1"/>
  <c r="H149" i="1" s="1"/>
  <c r="G150" i="1"/>
  <c r="H150" i="1" s="1"/>
  <c r="G151" i="1"/>
  <c r="H151" i="1" s="1"/>
  <c r="G152" i="1"/>
  <c r="H152" i="1" s="1"/>
  <c r="G153" i="1"/>
  <c r="H153" i="1" s="1"/>
  <c r="G154" i="1"/>
  <c r="H154" i="1" s="1"/>
  <c r="G155" i="1"/>
  <c r="H155" i="1" s="1"/>
  <c r="G156" i="1"/>
  <c r="H156" i="1" s="1"/>
  <c r="G157" i="1"/>
  <c r="H157" i="1" s="1"/>
  <c r="G158" i="1"/>
  <c r="H158" i="1" s="1"/>
  <c r="G159" i="1"/>
  <c r="H159" i="1" s="1"/>
  <c r="G160" i="1"/>
  <c r="H160" i="1" s="1"/>
  <c r="G161" i="1"/>
  <c r="H161" i="1" s="1"/>
  <c r="G162" i="1"/>
  <c r="H162" i="1" s="1"/>
  <c r="G163" i="1"/>
  <c r="H163" i="1" s="1"/>
  <c r="G164" i="1"/>
  <c r="H164" i="1" s="1"/>
  <c r="G165" i="1"/>
  <c r="H165" i="1" s="1"/>
  <c r="G166" i="1"/>
  <c r="H166" i="1" s="1"/>
  <c r="G167" i="1"/>
  <c r="H167" i="1" s="1"/>
  <c r="G168" i="1"/>
  <c r="H168" i="1" s="1"/>
  <c r="G169" i="1"/>
  <c r="H169" i="1" s="1"/>
  <c r="G170" i="1"/>
  <c r="H170" i="1" s="1"/>
  <c r="G171" i="1"/>
  <c r="H171" i="1" s="1"/>
  <c r="G172" i="1"/>
  <c r="H172" i="1" s="1"/>
  <c r="G173" i="1"/>
  <c r="H173" i="1" s="1"/>
  <c r="G174" i="1"/>
  <c r="H174" i="1" s="1"/>
  <c r="G175" i="1"/>
  <c r="H175" i="1" s="1"/>
  <c r="G176" i="1"/>
  <c r="H176" i="1" s="1"/>
  <c r="G177" i="1"/>
  <c r="H177" i="1" s="1"/>
  <c r="G178" i="1"/>
  <c r="H178" i="1" s="1"/>
  <c r="G179" i="1"/>
  <c r="H179" i="1" s="1"/>
  <c r="G180" i="1"/>
  <c r="H180" i="1" s="1"/>
  <c r="G181" i="1"/>
  <c r="H181" i="1" s="1"/>
  <c r="G182" i="1"/>
  <c r="H182" i="1" s="1"/>
  <c r="G183" i="1"/>
  <c r="H183" i="1" s="1"/>
  <c r="G184" i="1"/>
  <c r="H184" i="1" s="1"/>
  <c r="G185" i="1"/>
  <c r="H185" i="1" s="1"/>
  <c r="G186" i="1"/>
  <c r="H186" i="1" s="1"/>
  <c r="G187" i="1"/>
  <c r="H187" i="1" s="1"/>
  <c r="G188" i="1"/>
  <c r="H188" i="1" s="1"/>
  <c r="G189" i="1"/>
  <c r="H189" i="1" s="1"/>
  <c r="G190" i="1"/>
  <c r="H190" i="1" s="1"/>
  <c r="G191" i="1"/>
  <c r="H191" i="1" s="1"/>
  <c r="G192" i="1"/>
  <c r="H192" i="1" s="1"/>
  <c r="G193" i="1"/>
  <c r="H193" i="1" s="1"/>
  <c r="G194" i="1"/>
  <c r="H194" i="1" s="1"/>
  <c r="G195" i="1"/>
  <c r="H195" i="1" s="1"/>
  <c r="G196" i="1"/>
  <c r="H196" i="1" s="1"/>
  <c r="G197" i="1"/>
  <c r="H197" i="1" s="1"/>
  <c r="G198" i="1"/>
  <c r="H198" i="1" s="1"/>
  <c r="G199" i="1"/>
  <c r="H199" i="1" s="1"/>
  <c r="G200" i="1"/>
  <c r="H200" i="1" s="1"/>
  <c r="G201" i="1"/>
  <c r="H201" i="1" s="1"/>
  <c r="G202" i="1"/>
  <c r="H202" i="1" s="1"/>
  <c r="G203" i="1"/>
  <c r="H203" i="1" s="1"/>
  <c r="G204" i="1"/>
  <c r="H204" i="1" s="1"/>
  <c r="G205" i="1"/>
  <c r="H205" i="1" s="1"/>
  <c r="G206" i="1"/>
  <c r="H206" i="1" s="1"/>
  <c r="G207" i="1"/>
  <c r="H207" i="1" s="1"/>
  <c r="G208" i="1"/>
  <c r="H208" i="1" s="1"/>
  <c r="G209" i="1"/>
  <c r="H209" i="1" s="1"/>
  <c r="G210" i="1"/>
  <c r="H210" i="1" s="1"/>
  <c r="G211" i="1"/>
  <c r="H211" i="1" s="1"/>
  <c r="G212" i="1"/>
  <c r="H212" i="1" s="1"/>
  <c r="G213" i="1"/>
  <c r="H213" i="1" s="1"/>
  <c r="G214" i="1"/>
  <c r="H214" i="1" s="1"/>
  <c r="G215" i="1"/>
  <c r="H215" i="1" s="1"/>
  <c r="G216" i="1"/>
  <c r="H216" i="1" s="1"/>
  <c r="G217" i="1"/>
  <c r="H217" i="1" s="1"/>
  <c r="G218" i="1"/>
  <c r="H218" i="1" s="1"/>
  <c r="G219" i="1"/>
  <c r="H219" i="1" s="1"/>
  <c r="G220" i="1"/>
  <c r="H220" i="1" s="1"/>
  <c r="G221" i="1"/>
  <c r="H221" i="1" s="1"/>
  <c r="G222" i="1"/>
  <c r="H222" i="1" s="1"/>
  <c r="G223" i="1"/>
  <c r="H223" i="1" s="1"/>
  <c r="G224" i="1"/>
  <c r="H224" i="1" s="1"/>
  <c r="G225" i="1"/>
  <c r="H225" i="1" s="1"/>
  <c r="G226" i="1"/>
  <c r="H226" i="1" s="1"/>
  <c r="G227" i="1"/>
  <c r="H227" i="1" s="1"/>
  <c r="G228" i="1"/>
  <c r="H228" i="1" s="1"/>
  <c r="G229" i="1"/>
  <c r="H229" i="1" s="1"/>
  <c r="G230" i="1"/>
  <c r="H230" i="1" s="1"/>
  <c r="G231" i="1"/>
  <c r="H231" i="1" s="1"/>
  <c r="G232" i="1"/>
  <c r="H232" i="1" s="1"/>
  <c r="G233" i="1"/>
  <c r="H233" i="1" s="1"/>
  <c r="G234" i="1"/>
  <c r="H234" i="1" s="1"/>
  <c r="G235" i="1"/>
  <c r="H235" i="1" s="1"/>
  <c r="G236" i="1"/>
  <c r="H236" i="1" s="1"/>
  <c r="G237" i="1"/>
  <c r="H237" i="1" s="1"/>
  <c r="G238" i="1"/>
  <c r="H238" i="1" s="1"/>
  <c r="G239" i="1"/>
  <c r="H239" i="1" s="1"/>
  <c r="G240" i="1"/>
  <c r="H240" i="1" s="1"/>
  <c r="G241" i="1"/>
  <c r="H241" i="1" s="1"/>
  <c r="G242" i="1"/>
  <c r="H242" i="1" s="1"/>
  <c r="G243" i="1"/>
  <c r="H243" i="1" s="1"/>
  <c r="G244" i="1"/>
  <c r="H244" i="1" s="1"/>
  <c r="G245" i="1"/>
  <c r="H245" i="1" s="1"/>
  <c r="G246" i="1"/>
  <c r="H246" i="1" s="1"/>
  <c r="G247" i="1"/>
  <c r="H247" i="1" s="1"/>
  <c r="G248" i="1"/>
  <c r="H248" i="1" s="1"/>
  <c r="G249" i="1"/>
  <c r="H249" i="1" s="1"/>
  <c r="G250" i="1"/>
  <c r="H250" i="1" s="1"/>
  <c r="G251" i="1"/>
  <c r="H251" i="1" s="1"/>
  <c r="G252" i="1"/>
  <c r="H252" i="1" s="1"/>
  <c r="G253" i="1"/>
  <c r="H253" i="1" s="1"/>
  <c r="G254" i="1"/>
  <c r="H254" i="1" s="1"/>
  <c r="G255" i="1"/>
  <c r="H255" i="1" s="1"/>
  <c r="G256" i="1"/>
  <c r="H256" i="1" s="1"/>
  <c r="G257" i="1"/>
  <c r="H257" i="1" s="1"/>
  <c r="G258" i="1"/>
  <c r="H258" i="1" s="1"/>
  <c r="G259" i="1"/>
  <c r="H259" i="1" s="1"/>
  <c r="G260" i="1"/>
  <c r="H260" i="1" s="1"/>
  <c r="G261" i="1"/>
  <c r="H261" i="1" s="1"/>
  <c r="G262" i="1"/>
  <c r="H262" i="1" s="1"/>
  <c r="G263" i="1"/>
  <c r="H263" i="1" s="1"/>
  <c r="G264" i="1"/>
  <c r="H264" i="1" s="1"/>
  <c r="G265" i="1"/>
  <c r="H265" i="1" s="1"/>
  <c r="G266" i="1"/>
  <c r="H266" i="1" s="1"/>
  <c r="G267" i="1"/>
  <c r="H267" i="1" s="1"/>
  <c r="G268" i="1"/>
  <c r="H268" i="1" s="1"/>
  <c r="G269" i="1"/>
  <c r="H269" i="1" s="1"/>
  <c r="G270" i="1"/>
  <c r="H270" i="1" s="1"/>
  <c r="G271" i="1"/>
  <c r="H271" i="1" s="1"/>
  <c r="G272" i="1"/>
  <c r="H272" i="1" s="1"/>
  <c r="G273" i="1"/>
  <c r="H273" i="1" s="1"/>
  <c r="G274" i="1"/>
  <c r="H274" i="1" s="1"/>
  <c r="G275" i="1"/>
  <c r="H275" i="1" s="1"/>
  <c r="G276" i="1"/>
  <c r="H276" i="1" s="1"/>
  <c r="G277" i="1"/>
  <c r="H277" i="1" s="1"/>
  <c r="G278" i="1"/>
  <c r="H278" i="1" s="1"/>
  <c r="G279" i="1"/>
  <c r="H279" i="1" s="1"/>
  <c r="G280" i="1"/>
  <c r="H280" i="1" s="1"/>
  <c r="G281" i="1"/>
  <c r="H281" i="1" s="1"/>
  <c r="G282" i="1"/>
  <c r="H282" i="1" s="1"/>
  <c r="G283" i="1"/>
  <c r="H283" i="1" s="1"/>
  <c r="G284" i="1"/>
  <c r="H284" i="1" s="1"/>
  <c r="G285" i="1"/>
  <c r="H285" i="1" s="1"/>
  <c r="G286" i="1"/>
  <c r="H286" i="1" s="1"/>
  <c r="G287" i="1"/>
  <c r="H287" i="1" s="1"/>
  <c r="G288" i="1"/>
  <c r="H288" i="1" s="1"/>
  <c r="G289" i="1"/>
  <c r="H289" i="1" s="1"/>
  <c r="G290" i="1"/>
  <c r="H290" i="1" s="1"/>
  <c r="G291" i="1"/>
  <c r="H291" i="1" s="1"/>
  <c r="G292" i="1"/>
  <c r="H292" i="1" s="1"/>
  <c r="G293" i="1"/>
  <c r="H293" i="1" s="1"/>
  <c r="G294" i="1"/>
  <c r="H294" i="1" s="1"/>
  <c r="G295" i="1"/>
  <c r="H295" i="1" s="1"/>
  <c r="G296" i="1"/>
  <c r="H296" i="1" s="1"/>
  <c r="G297" i="1"/>
  <c r="H297" i="1" s="1"/>
  <c r="G298" i="1"/>
  <c r="H298" i="1" s="1"/>
  <c r="G299" i="1"/>
  <c r="H299" i="1" s="1"/>
  <c r="G300" i="1"/>
  <c r="H300" i="1" s="1"/>
  <c r="G301" i="1"/>
  <c r="H301" i="1" s="1"/>
  <c r="G302" i="1"/>
  <c r="H302" i="1" s="1"/>
  <c r="E14" i="2"/>
  <c r="E12" i="2"/>
  <c r="D12" i="2"/>
  <c r="E11" i="2"/>
  <c r="D11" i="2"/>
  <c r="E8" i="2"/>
  <c r="D8" i="2"/>
  <c r="E7" i="2"/>
  <c r="D7" i="2"/>
  <c r="E6" i="2"/>
  <c r="D6" i="2"/>
  <c r="E5" i="2"/>
  <c r="D5" i="2"/>
  <c r="D11" i="11" l="1"/>
  <c r="I8" i="11"/>
  <c r="K8" i="11" s="1"/>
  <c r="I14" i="11"/>
  <c r="I10" i="11"/>
  <c r="J16" i="11"/>
  <c r="J12" i="11"/>
  <c r="I17" i="11"/>
  <c r="I13" i="11"/>
  <c r="I9" i="11"/>
  <c r="J15" i="11"/>
  <c r="J11" i="11"/>
  <c r="I16" i="11"/>
  <c r="I12" i="11"/>
  <c r="J14" i="11"/>
  <c r="J10" i="11"/>
  <c r="I15" i="11"/>
  <c r="I11" i="11"/>
  <c r="J17" i="11"/>
  <c r="J13" i="11"/>
  <c r="J9" i="11"/>
  <c r="D12" i="11"/>
  <c r="E12" i="11" s="1"/>
  <c r="E11" i="11"/>
  <c r="E13" i="11"/>
  <c r="E10" i="11"/>
  <c r="D9" i="2"/>
  <c r="E9" i="2"/>
  <c r="K11" i="11" l="1"/>
  <c r="K12" i="11"/>
  <c r="K9" i="11"/>
  <c r="K15" i="11"/>
  <c r="K16" i="11"/>
  <c r="K13" i="11"/>
  <c r="K10" i="11"/>
  <c r="K17" i="11"/>
  <c r="K14" i="1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EF12B08-3150-481E-BD7E-8AB119BED76F}"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A0D9A39E-A57D-408F-B18E-4081B97E46A7}" name="WorksheetConnection_beginner-DA-course-blank.xlsx!salesdata" type="102" refreshedVersion="7" minRefreshableVersion="5">
    <extLst>
      <ext xmlns:x15="http://schemas.microsoft.com/office/spreadsheetml/2010/11/main" uri="{DE250136-89BD-433C-8126-D09CA5730AF9}">
        <x15:connection id="salesdata" autoDelete="1">
          <x15:rangePr sourceName="_xlcn.WorksheetConnection_beginnerDAcourseblank.xlsxsalesdata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<sst xmlns="http://schemas.openxmlformats.org/spreadsheetml/2006/main" count="1958" uniqueCount="79">
  <si>
    <t>Product</t>
  </si>
  <si>
    <t>Amount</t>
  </si>
  <si>
    <t>Barr Faughny</t>
  </si>
  <si>
    <t>Gunar Cockshoot</t>
  </si>
  <si>
    <t>Almond Choco</t>
  </si>
  <si>
    <t>Gigi Bohling</t>
  </si>
  <si>
    <t>Curtice Advani</t>
  </si>
  <si>
    <t>Ches Bonnell</t>
  </si>
  <si>
    <t>Brien Boise</t>
  </si>
  <si>
    <t>Husein Augar</t>
  </si>
  <si>
    <t>Oby Sorrel</t>
  </si>
  <si>
    <t>Sales Person</t>
  </si>
  <si>
    <t>Geography</t>
  </si>
  <si>
    <t>Milk Bars</t>
  </si>
  <si>
    <t>50% Dark Bites</t>
  </si>
  <si>
    <t>Raspberry Choco</t>
  </si>
  <si>
    <t>Mint Chip Choco</t>
  </si>
  <si>
    <t>Eclairs</t>
  </si>
  <si>
    <t>Drinking Coco</t>
  </si>
  <si>
    <t>99% Dark &amp; Pure</t>
  </si>
  <si>
    <t>Orange Choco</t>
  </si>
  <si>
    <t>Spicy Special Slims</t>
  </si>
  <si>
    <t>After Nines</t>
  </si>
  <si>
    <t>Fruit &amp; Nut Bars</t>
  </si>
  <si>
    <t>85% Dark Bars</t>
  </si>
  <si>
    <t>White Choc</t>
  </si>
  <si>
    <t>Baker's Choco Chips</t>
  </si>
  <si>
    <t>Organic Choco Syrup</t>
  </si>
  <si>
    <t>Caramel Stuffed Bars</t>
  </si>
  <si>
    <t>Manuka Honey Choco</t>
  </si>
  <si>
    <t>70% Dark Bites</t>
  </si>
  <si>
    <t>Smooth Sliky Salty</t>
  </si>
  <si>
    <t>Choco Coated Almonds</t>
  </si>
  <si>
    <t>Peanut Butter Cubes</t>
  </si>
  <si>
    <t>India</t>
  </si>
  <si>
    <t>USA</t>
  </si>
  <si>
    <t>Canada</t>
  </si>
  <si>
    <t>New Zealand</t>
  </si>
  <si>
    <t>Australia</t>
  </si>
  <si>
    <t>UK</t>
  </si>
  <si>
    <t>Ram Mahesh</t>
  </si>
  <si>
    <t>Carla Molina</t>
  </si>
  <si>
    <t>Units</t>
  </si>
  <si>
    <t>Cost per unit</t>
  </si>
  <si>
    <t>Average</t>
  </si>
  <si>
    <t>Median</t>
  </si>
  <si>
    <t>Min</t>
  </si>
  <si>
    <t>Max</t>
  </si>
  <si>
    <t>Range</t>
  </si>
  <si>
    <t>Descriptive stats</t>
  </si>
  <si>
    <t>First Q</t>
  </si>
  <si>
    <t>No. of Distinct products</t>
  </si>
  <si>
    <t xml:space="preserve"> </t>
  </si>
  <si>
    <t>Sales by country</t>
  </si>
  <si>
    <t>Row Labels</t>
  </si>
  <si>
    <t>Sum of Amount</t>
  </si>
  <si>
    <t>Sum of Units</t>
  </si>
  <si>
    <t>Grand Total</t>
  </si>
  <si>
    <t>sales per unit</t>
  </si>
  <si>
    <t>Cost</t>
  </si>
  <si>
    <t>Total Profit</t>
  </si>
  <si>
    <t>Pick a country</t>
  </si>
  <si>
    <t>Quick summary</t>
  </si>
  <si>
    <t>Number of transations</t>
  </si>
  <si>
    <t>Sales</t>
  </si>
  <si>
    <t>Total</t>
  </si>
  <si>
    <t>Profit</t>
  </si>
  <si>
    <t>Quantity</t>
  </si>
  <si>
    <t>By sales person</t>
  </si>
  <si>
    <t>Third Q</t>
  </si>
  <si>
    <t>Top 5 sales per unit</t>
  </si>
  <si>
    <t>Profit per product</t>
  </si>
  <si>
    <t>Best sales person geography wise</t>
  </si>
  <si>
    <t>Location</t>
  </si>
  <si>
    <t>Sales person's target amount</t>
  </si>
  <si>
    <t>Target achieved</t>
  </si>
  <si>
    <t>Sales person</t>
  </si>
  <si>
    <t>Profit %</t>
  </si>
  <si>
    <t>Which products to discontinue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</si>
</sst>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4" formatCode="_ &quot;₹&quot;\ * #,##0.00_ ;_ &quot;₹&quot;\ * \-#,##0.00_ ;_ &quot;₹&quot;\ * &quot;-&quot;??_ ;_ @_ "/>
    <numFmt numFmtId="164" formatCode="&quot;$&quot;#,##0_);[Red]\(&quot;$&quot;#,##0\)"/>
    <numFmt numFmtId="165" formatCode="&quot;$&quot;#,##0.00_);[Red]\(&quot;$&quot;#,##0.00\)"/>
    <numFmt numFmtId="166" formatCode="_-[$$-409]* #,##0_ ;_-[$$-409]* \-#,##0\ ;_-[$$-409]* &quot;-&quot;_ ;_-@_ "/>
    <numFmt numFmtId="167" formatCode="[$$-409]#,##0"/>
    <numFmt numFmtId="168" formatCode="\$#,##0;\(\$#,##0\);\$#,##0"/>
    <numFmt numFmtId="169" formatCode="\$#,##0.00;\(\$#,##0.00\);\$#,##0.00"/>
    <numFmt numFmtId="170" formatCode="_-[$$-409]* #,##0.00_ ;_-[$$-409]* \-#,##0.00\ ;_-[$$-409]* &quot;-&quot;??_ ;_-@_ "/>
    <numFmt numFmtId="171" formatCode="_-[$$-409]* #,##0_ ;_-[$$-409]* \-#,##0\ ;_-[$$-409]* &quot;-&quot;??_ ;_-@_ "/>
    <numFmt numFmtId="172" formatCode="0.0%;\-0.0%;0.0%"/>
  </numFmts>
  <fonts count="5" x14ac:knownFonts="1">
    <font>
      <sz val="11"/>
      <color theme="1"/>
      <name val="Calibri"/>
      <family val="2"/>
      <scheme val="minor"/>
    </font>
    <font>
      <b/>
      <sz val="11"/>
      <color theme="1"/>
      <name val="Calibri"/>
      <family val="2"/>
      <scheme val="minor"/>
    </font>
    <font>
      <sz val="11"/>
      <color theme="1"/>
      <name val="Calibri"/>
      <family val="2"/>
      <scheme val="minor"/>
    </font>
    <font>
      <b/>
      <i/>
      <sz val="11"/>
      <color theme="1"/>
      <name val="Calibri"/>
      <family val="2"/>
      <scheme val="minor"/>
    </font>
    <font>
      <b/>
      <sz val="11"/>
      <color theme="0"/>
      <name val="Calibri"/>
      <family val="2"/>
      <scheme val="minor"/>
    </font>
  </fonts>
  <fills count="10">
    <fill>
      <patternFill patternType="none"/>
    </fill>
    <fill>
      <patternFill patternType="gray125"/>
    </fill>
    <fill>
      <patternFill patternType="solid">
        <fgColor theme="7" tint="0.59999389629810485"/>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9" tint="0.59999389629810485"/>
        <bgColor indexed="64"/>
      </patternFill>
    </fill>
    <fill>
      <patternFill patternType="solid">
        <fgColor theme="7"/>
        <bgColor indexed="64"/>
      </patternFill>
    </fill>
  </fills>
  <borders count="11">
    <border>
      <left/>
      <right/>
      <top/>
      <bottom/>
      <diagonal/>
    </border>
    <border>
      <left/>
      <right/>
      <top/>
      <bottom style="thin">
        <color theme="0" tint="-0.34998626667073579"/>
      </bottom>
      <diagonal/>
    </border>
    <border>
      <left/>
      <right/>
      <top style="thin">
        <color theme="0" tint="-0.34998626667073579"/>
      </top>
      <bottom style="thin">
        <color theme="0" tint="-0.34998626667073579"/>
      </bottom>
      <diagonal/>
    </border>
    <border>
      <left/>
      <right/>
      <top style="thin">
        <color theme="0" tint="-0.34998626667073579"/>
      </top>
      <bottom/>
      <diagonal/>
    </border>
    <border>
      <left/>
      <right/>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theme="0" tint="-0.24994659260841701"/>
      </bottom>
      <diagonal/>
    </border>
    <border>
      <left/>
      <right/>
      <top style="thin">
        <color theme="0" tint="-0.24994659260841701"/>
      </top>
      <bottom style="thin">
        <color theme="0" tint="-0.24994659260841701"/>
      </bottom>
      <diagonal/>
    </border>
    <border>
      <left/>
      <right/>
      <top style="thin">
        <color theme="0" tint="-0.24994659260841701"/>
      </top>
      <bottom/>
      <diagonal/>
    </border>
  </borders>
  <cellStyleXfs count="2">
    <xf numFmtId="0" fontId="0" fillId="0" borderId="0"/>
    <xf numFmtId="44" fontId="2" fillId="0" borderId="0" applyFont="0" applyFill="0" applyBorder="0" applyAlignment="0" applyProtection="0"/>
  </cellStyleXfs>
  <cellXfs count="75">
    <xf numFmtId="0" fontId="0" fillId="0" borderId="0" xfId="0"/>
    <xf numFmtId="164" fontId="0" fillId="0" borderId="0" xfId="0" applyNumberFormat="1"/>
    <xf numFmtId="3" fontId="0" fillId="0" borderId="0" xfId="0" applyNumberFormat="1"/>
    <xf numFmtId="0" fontId="1" fillId="0" borderId="0" xfId="0" applyFont="1"/>
    <xf numFmtId="0" fontId="1" fillId="0" borderId="0" xfId="0" applyFont="1" applyAlignment="1">
      <alignment horizontal="right"/>
    </xf>
    <xf numFmtId="165" fontId="0" fillId="0" borderId="0" xfId="0" applyNumberFormat="1"/>
    <xf numFmtId="0" fontId="0" fillId="0" borderId="2" xfId="0" applyBorder="1"/>
    <xf numFmtId="0" fontId="0" fillId="0" borderId="3" xfId="0" applyBorder="1"/>
    <xf numFmtId="0" fontId="0" fillId="0" borderId="0" xfId="0" applyFont="1" applyFill="1" applyBorder="1"/>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xf numFmtId="169" fontId="0" fillId="0" borderId="0" xfId="0" applyNumberFormat="1"/>
    <xf numFmtId="0" fontId="0" fillId="2" borderId="0" xfId="0" applyFill="1"/>
    <xf numFmtId="0" fontId="0" fillId="0" borderId="0" xfId="0" applyAlignment="1">
      <alignment horizontal="right"/>
    </xf>
    <xf numFmtId="0" fontId="0" fillId="3" borderId="0" xfId="0" applyFill="1"/>
    <xf numFmtId="0" fontId="3" fillId="4" borderId="0" xfId="0" applyFont="1" applyFill="1"/>
    <xf numFmtId="0" fontId="0" fillId="0" borderId="0" xfId="0" applyBorder="1"/>
    <xf numFmtId="0" fontId="1" fillId="5" borderId="4" xfId="0" applyFont="1" applyFill="1" applyBorder="1"/>
    <xf numFmtId="0" fontId="0" fillId="5" borderId="4" xfId="0" applyFill="1" applyBorder="1"/>
    <xf numFmtId="0" fontId="0" fillId="0" borderId="5" xfId="0" applyBorder="1"/>
    <xf numFmtId="0" fontId="0" fillId="0" borderId="6" xfId="0" applyBorder="1"/>
    <xf numFmtId="0" fontId="0" fillId="0" borderId="7" xfId="0" applyBorder="1"/>
    <xf numFmtId="0" fontId="1" fillId="2" borderId="0" xfId="0" applyFont="1" applyFill="1" applyAlignment="1">
      <alignment horizontal="right"/>
    </xf>
    <xf numFmtId="0" fontId="0" fillId="0" borderId="1" xfId="0" applyBorder="1"/>
    <xf numFmtId="166" fontId="0" fillId="0" borderId="1" xfId="1" applyNumberFormat="1" applyFont="1" applyBorder="1" applyAlignment="1"/>
    <xf numFmtId="1" fontId="0" fillId="0" borderId="1" xfId="0" applyNumberFormat="1" applyBorder="1"/>
    <xf numFmtId="166" fontId="0" fillId="0" borderId="2" xfId="1" applyNumberFormat="1" applyFont="1" applyBorder="1"/>
    <xf numFmtId="1" fontId="0" fillId="0" borderId="2" xfId="0" applyNumberFormat="1" applyBorder="1"/>
    <xf numFmtId="0" fontId="0" fillId="6" borderId="0" xfId="0" applyFill="1"/>
    <xf numFmtId="170" fontId="0" fillId="0" borderId="0" xfId="0" applyNumberFormat="1"/>
    <xf numFmtId="0" fontId="1" fillId="6" borderId="0" xfId="0" applyFont="1" applyFill="1"/>
    <xf numFmtId="0" fontId="0" fillId="0" borderId="8" xfId="0" applyBorder="1"/>
    <xf numFmtId="170" fontId="0" fillId="0" borderId="8" xfId="0" applyNumberFormat="1" applyBorder="1"/>
    <xf numFmtId="0" fontId="0" fillId="0" borderId="9" xfId="0" applyBorder="1"/>
    <xf numFmtId="170" fontId="0" fillId="0" borderId="9" xfId="0" applyNumberFormat="1" applyBorder="1"/>
    <xf numFmtId="0" fontId="0" fillId="0" borderId="10" xfId="0" applyBorder="1"/>
    <xf numFmtId="0" fontId="0" fillId="7" borderId="0" xfId="0" applyFill="1"/>
    <xf numFmtId="0" fontId="1" fillId="7" borderId="0" xfId="0" applyFont="1" applyFill="1"/>
    <xf numFmtId="0" fontId="1" fillId="8" borderId="0" xfId="0" applyFont="1" applyFill="1"/>
    <xf numFmtId="0" fontId="1" fillId="8" borderId="0" xfId="0" applyFont="1" applyFill="1" applyAlignment="1">
      <alignment horizontal="right"/>
    </xf>
    <xf numFmtId="0" fontId="0" fillId="0" borderId="9" xfId="0" applyBorder="1" applyAlignment="1">
      <alignment horizontal="left"/>
    </xf>
    <xf numFmtId="167" fontId="0" fillId="0" borderId="9" xfId="0" applyNumberFormat="1" applyBorder="1"/>
    <xf numFmtId="0" fontId="0" fillId="0" borderId="9" xfId="0" applyNumberFormat="1" applyBorder="1"/>
    <xf numFmtId="0" fontId="0" fillId="4" borderId="0" xfId="0" applyFill="1" applyBorder="1"/>
    <xf numFmtId="0" fontId="0" fillId="0" borderId="8" xfId="0" applyBorder="1" applyAlignment="1">
      <alignment horizontal="left"/>
    </xf>
    <xf numFmtId="167" fontId="0" fillId="0" borderId="8" xfId="0" applyNumberFormat="1" applyBorder="1"/>
    <xf numFmtId="0" fontId="0" fillId="0" borderId="8" xfId="0" applyNumberFormat="1" applyBorder="1"/>
    <xf numFmtId="0" fontId="0" fillId="4" borderId="0" xfId="0" applyFill="1" applyBorder="1" applyAlignment="1">
      <alignment horizontal="right"/>
    </xf>
    <xf numFmtId="0" fontId="4" fillId="0" borderId="0" xfId="0" applyFont="1" applyFill="1" applyBorder="1"/>
    <xf numFmtId="0" fontId="4" fillId="0" borderId="0" xfId="0" applyFont="1" applyFill="1" applyBorder="1" applyAlignment="1">
      <alignment horizontal="right"/>
    </xf>
    <xf numFmtId="164" fontId="0" fillId="0" borderId="0" xfId="0" applyNumberFormat="1" applyFont="1" applyFill="1" applyBorder="1"/>
    <xf numFmtId="3" fontId="0" fillId="0" borderId="0" xfId="0" applyNumberFormat="1" applyFont="1" applyFill="1" applyBorder="1"/>
    <xf numFmtId="0" fontId="1" fillId="5" borderId="0" xfId="0" applyFont="1" applyFill="1"/>
    <xf numFmtId="0" fontId="0" fillId="5" borderId="0" xfId="0" applyFill="1"/>
    <xf numFmtId="0" fontId="0" fillId="2" borderId="0" xfId="0" applyFill="1" applyAlignment="1">
      <alignment horizontal="right"/>
    </xf>
    <xf numFmtId="168" fontId="0" fillId="0" borderId="8" xfId="0" applyNumberFormat="1" applyBorder="1"/>
    <xf numFmtId="168" fontId="0" fillId="0" borderId="9" xfId="0" applyNumberFormat="1" applyBorder="1"/>
    <xf numFmtId="168" fontId="0" fillId="0" borderId="10" xfId="0" applyNumberFormat="1" applyBorder="1"/>
    <xf numFmtId="0" fontId="0" fillId="0" borderId="10" xfId="0" applyBorder="1" applyAlignment="1">
      <alignment horizontal="left"/>
    </xf>
    <xf numFmtId="0" fontId="0" fillId="0" borderId="0" xfId="0" applyFill="1"/>
    <xf numFmtId="0" fontId="1" fillId="9" borderId="0" xfId="0" applyFont="1" applyFill="1"/>
    <xf numFmtId="0" fontId="0" fillId="5" borderId="0" xfId="0" applyFill="1" applyAlignment="1">
      <alignment horizontal="right"/>
    </xf>
    <xf numFmtId="169" fontId="0" fillId="0" borderId="8" xfId="0" applyNumberFormat="1" applyBorder="1"/>
    <xf numFmtId="169" fontId="0" fillId="0" borderId="9" xfId="0" applyNumberFormat="1" applyBorder="1"/>
    <xf numFmtId="169" fontId="0" fillId="5" borderId="10" xfId="0" applyNumberFormat="1" applyFill="1" applyBorder="1"/>
    <xf numFmtId="0" fontId="0" fillId="5" borderId="0" xfId="0" applyFill="1" applyBorder="1" applyAlignment="1">
      <alignment horizontal="left"/>
    </xf>
    <xf numFmtId="0" fontId="0" fillId="8" borderId="0" xfId="0" applyFill="1"/>
    <xf numFmtId="0" fontId="0" fillId="8" borderId="0" xfId="0" applyFill="1" applyAlignment="1">
      <alignment horizontal="right"/>
    </xf>
    <xf numFmtId="0" fontId="1" fillId="2" borderId="0" xfId="0" applyFont="1" applyFill="1"/>
    <xf numFmtId="0" fontId="0" fillId="0" borderId="8" xfId="0" applyBorder="1" applyAlignment="1">
      <alignment horizontal="center"/>
    </xf>
    <xf numFmtId="171" fontId="0" fillId="0" borderId="8" xfId="0" applyNumberFormat="1" applyBorder="1"/>
    <xf numFmtId="171" fontId="0" fillId="0" borderId="9" xfId="0" applyNumberFormat="1" applyBorder="1"/>
    <xf numFmtId="172" fontId="0" fillId="0" borderId="0" xfId="0" applyNumberFormat="1"/>
  </cellXfs>
  <cellStyles count="2">
    <cellStyle name="Currency" xfId="1" builtinId="4"/>
    <cellStyle name="Normal" xfId="0" builtinId="0"/>
  </cellStyles>
  <dxfs count="48">
    <dxf>
      <alignment horizontal="right"/>
    </dxf>
    <dxf>
      <alignment horizontal="right"/>
    </dxf>
    <dxf>
      <alignment horizontal="right"/>
    </dxf>
    <dxf>
      <alignment horizontal="right"/>
    </dxf>
    <dxf>
      <numFmt numFmtId="170" formatCode="_-[$$-409]* #,##0.00_ ;_-[$$-409]* \-#,##0.00\ ;_-[$$-409]* &quot;-&quot;??_ ;_-@_ "/>
    </dxf>
    <dxf>
      <numFmt numFmtId="170" formatCode="_-[$$-409]* #,##0.00_ ;_-[$$-409]* \-#,##0.00\ ;_-[$$-409]* &quot;-&quot;??_ ;_-@_ "/>
    </dxf>
    <dxf>
      <fill>
        <patternFill patternType="solid">
          <bgColor theme="9" tint="0.59999389629810485"/>
        </patternFill>
      </fill>
    </dxf>
    <dxf>
      <fill>
        <patternFill patternType="solid">
          <bgColor theme="9" tint="0.59999389629810485"/>
        </patternFill>
      </fill>
    </dxf>
    <dxf>
      <alignment horizontal="right"/>
    </dxf>
    <dxf>
      <border>
        <horizontal style="thin">
          <color theme="0" tint="-0.24994659260841701"/>
        </horizontal>
      </border>
    </dxf>
    <dxf>
      <border>
        <horizontal style="thin">
          <color theme="0" tint="-0.24994659260841701"/>
        </horizontal>
      </border>
    </dxf>
    <dxf>
      <border>
        <horizontal style="thin">
          <color theme="0" tint="-0.24994659260841701"/>
        </horizontal>
      </border>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alignment horizontal="right"/>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border>
        <horizontal style="thin">
          <color theme="0" tint="-0.24994659260841701"/>
        </horizontal>
      </border>
    </dxf>
    <dxf>
      <border>
        <horizontal style="thin">
          <color theme="0" tint="-0.24994659260841701"/>
        </horizontal>
      </border>
    </dxf>
    <dxf>
      <alignment horizontal="right"/>
    </dxf>
    <dxf>
      <fill>
        <patternFill patternType="solid">
          <bgColor theme="7" tint="0.59999389629810485"/>
        </patternFill>
      </fill>
    </dxf>
    <dxf>
      <fill>
        <patternFill patternType="solid">
          <bgColor theme="7" tint="0.59999389629810485"/>
        </patternFill>
      </fill>
    </dxf>
    <dxf>
      <fill>
        <patternFill patternType="solid">
          <bgColor theme="7" tint="0.59999389629810485"/>
        </patternFill>
      </fill>
    </dxf>
    <dxf>
      <fill>
        <patternFill patternType="solid">
          <bgColor theme="7" tint="0.59999389629810485"/>
        </patternFill>
      </fill>
    </dxf>
    <dxf>
      <numFmt numFmtId="168" formatCode="\$#,##0;\(\$#,##0\);\$#,##0"/>
    </dxf>
    <dxf>
      <alignment horizontal="right"/>
    </dxf>
    <dxf>
      <alignment horizontal="right"/>
    </dxf>
    <dxf>
      <border>
        <horizontal style="thin">
          <color theme="0" tint="-0.24994659260841701"/>
        </horizontal>
      </border>
    </dxf>
    <dxf>
      <border>
        <horizontal style="thin">
          <color theme="0" tint="-0.24994659260841701"/>
        </horizontal>
      </border>
    </dxf>
    <dxf>
      <border>
        <bottom/>
        <horizontal/>
      </border>
    </dxf>
    <dxf>
      <border>
        <bottom/>
        <horizontal/>
      </border>
    </dxf>
    <dxf>
      <border>
        <bottom/>
        <horizontal/>
      </border>
    </dxf>
    <dxf>
      <border>
        <bottom/>
        <horizontal/>
      </border>
    </dxf>
    <dxf>
      <border>
        <bottom/>
        <horizontal/>
      </border>
    </dxf>
    <dxf>
      <fill>
        <patternFill patternType="solid">
          <bgColor theme="8" tint="0.79998168889431442"/>
        </patternFill>
      </fill>
    </dxf>
    <dxf>
      <fill>
        <patternFill patternType="solid">
          <bgColor theme="8" tint="0.79998168889431442"/>
        </patternFill>
      </fill>
    </dxf>
    <dxf>
      <border>
        <horizontal style="thin">
          <color theme="0" tint="-0.499984740745262"/>
        </horizontal>
      </border>
    </dxf>
    <dxf>
      <border>
        <horizontal style="thin">
          <color theme="0" tint="-0.499984740745262"/>
        </horizontal>
      </border>
    </dxf>
    <dxf>
      <border>
        <horizontal style="thin">
          <color theme="0" tint="-0.499984740745262"/>
        </horizontal>
      </border>
    </dxf>
    <dxf>
      <numFmt numFmtId="0" formatCode="General"/>
    </dxf>
    <dxf>
      <numFmt numFmtId="0" formatCode="General"/>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numFmt numFmtId="165" formatCode="&quot;$&quot;#,##0.00_);[Red]\(&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microsoft.com/office/2007/relationships/slicerCache" Target="slicerCaches/slicerCache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pivotCacheDefinition" Target="pivotCache/pivotCacheDefinition1.xml"/><Relationship Id="rId12" Type="http://schemas.microsoft.com/office/2007/relationships/slicerCache" Target="slicerCaches/slicerCache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5.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4.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Sales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'Sales by Country'!$H$8:$H$17</c:f>
              <c:strCache>
                <c:ptCount val="10"/>
                <c:pt idx="0">
                  <c:v>Ram Mahesh</c:v>
                </c:pt>
                <c:pt idx="1">
                  <c:v>Brien Boise</c:v>
                </c:pt>
                <c:pt idx="2">
                  <c:v>Husein Augar</c:v>
                </c:pt>
                <c:pt idx="3">
                  <c:v>Carla Molina</c:v>
                </c:pt>
                <c:pt idx="4">
                  <c:v>Curtice Advani</c:v>
                </c:pt>
                <c:pt idx="5">
                  <c:v>Ches Bonnell</c:v>
                </c:pt>
                <c:pt idx="6">
                  <c:v>Gigi Bohling</c:v>
                </c:pt>
                <c:pt idx="7">
                  <c:v>Barr Faughny</c:v>
                </c:pt>
                <c:pt idx="8">
                  <c:v>Gunar Cockshoot</c:v>
                </c:pt>
                <c:pt idx="9">
                  <c:v>Oby Sorrel</c:v>
                </c:pt>
              </c:strCache>
            </c:strRef>
          </c:cat>
          <c:val>
            <c:numRef>
              <c:f>'Sales by Country'!$I$8:$I$17</c:f>
              <c:numCache>
                <c:formatCode>_-[$$-409]* #,##0_ ;_-[$$-409]* \-#,##0\ ;_-[$$-409]* "-"??_ ;_-@_ </c:formatCode>
                <c:ptCount val="10"/>
                <c:pt idx="0">
                  <c:v>23016</c:v>
                </c:pt>
                <c:pt idx="1">
                  <c:v>5019</c:v>
                </c:pt>
                <c:pt idx="2">
                  <c:v>25669</c:v>
                </c:pt>
                <c:pt idx="3">
                  <c:v>39242</c:v>
                </c:pt>
                <c:pt idx="4">
                  <c:v>27377</c:v>
                </c:pt>
                <c:pt idx="5">
                  <c:v>21931</c:v>
                </c:pt>
                <c:pt idx="6">
                  <c:v>39620</c:v>
                </c:pt>
                <c:pt idx="7">
                  <c:v>23709</c:v>
                </c:pt>
                <c:pt idx="8">
                  <c:v>18564</c:v>
                </c:pt>
                <c:pt idx="9">
                  <c:v>13797</c:v>
                </c:pt>
              </c:numCache>
            </c:numRef>
          </c:val>
          <c:extLst>
            <c:ext xmlns:c16="http://schemas.microsoft.com/office/drawing/2014/chart" uri="{C3380CC4-5D6E-409C-BE32-E72D297353CC}">
              <c16:uniqueId val="{00000000-3BE2-435A-B66E-CEFEC17332DC}"/>
            </c:ext>
          </c:extLst>
        </c:ser>
        <c:dLbls>
          <c:showLegendKey val="0"/>
          <c:showVal val="0"/>
          <c:showCatName val="0"/>
          <c:showSerName val="0"/>
          <c:showPercent val="0"/>
          <c:showBubbleSize val="0"/>
        </c:dLbls>
        <c:gapWidth val="100"/>
        <c:overlap val="-24"/>
        <c:axId val="435705264"/>
        <c:axId val="435706248"/>
      </c:barChart>
      <c:catAx>
        <c:axId val="435705264"/>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5706248"/>
        <c:crosses val="autoZero"/>
        <c:auto val="1"/>
        <c:lblAlgn val="ctr"/>
        <c:lblOffset val="100"/>
        <c:noMultiLvlLbl val="0"/>
      </c:catAx>
      <c:valAx>
        <c:axId val="435706248"/>
        <c:scaling>
          <c:orientation val="minMax"/>
        </c:scaling>
        <c:delete val="0"/>
        <c:axPos val="l"/>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57052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Units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'Sales by Country'!$H$8:$H$17</c:f>
              <c:strCache>
                <c:ptCount val="10"/>
                <c:pt idx="0">
                  <c:v>Ram Mahesh</c:v>
                </c:pt>
                <c:pt idx="1">
                  <c:v>Brien Boise</c:v>
                </c:pt>
                <c:pt idx="2">
                  <c:v>Husein Augar</c:v>
                </c:pt>
                <c:pt idx="3">
                  <c:v>Carla Molina</c:v>
                </c:pt>
                <c:pt idx="4">
                  <c:v>Curtice Advani</c:v>
                </c:pt>
                <c:pt idx="5">
                  <c:v>Ches Bonnell</c:v>
                </c:pt>
                <c:pt idx="6">
                  <c:v>Gigi Bohling</c:v>
                </c:pt>
                <c:pt idx="7">
                  <c:v>Barr Faughny</c:v>
                </c:pt>
                <c:pt idx="8">
                  <c:v>Gunar Cockshoot</c:v>
                </c:pt>
                <c:pt idx="9">
                  <c:v>Oby Sorrel</c:v>
                </c:pt>
              </c:strCache>
            </c:strRef>
          </c:cat>
          <c:val>
            <c:numRef>
              <c:f>'Sales by Country'!$J$8:$J$17</c:f>
              <c:numCache>
                <c:formatCode>General</c:formatCode>
                <c:ptCount val="10"/>
                <c:pt idx="0">
                  <c:v>663</c:v>
                </c:pt>
                <c:pt idx="1">
                  <c:v>150</c:v>
                </c:pt>
                <c:pt idx="2">
                  <c:v>564</c:v>
                </c:pt>
                <c:pt idx="3">
                  <c:v>1482</c:v>
                </c:pt>
                <c:pt idx="4">
                  <c:v>513</c:v>
                </c:pt>
                <c:pt idx="5">
                  <c:v>975</c:v>
                </c:pt>
                <c:pt idx="6">
                  <c:v>573</c:v>
                </c:pt>
                <c:pt idx="7">
                  <c:v>909</c:v>
                </c:pt>
                <c:pt idx="8">
                  <c:v>420</c:v>
                </c:pt>
                <c:pt idx="9">
                  <c:v>1053</c:v>
                </c:pt>
              </c:numCache>
            </c:numRef>
          </c:val>
          <c:extLst>
            <c:ext xmlns:c16="http://schemas.microsoft.com/office/drawing/2014/chart" uri="{C3380CC4-5D6E-409C-BE32-E72D297353CC}">
              <c16:uniqueId val="{00000000-759F-4600-8B90-FC57E038C8DF}"/>
            </c:ext>
          </c:extLst>
        </c:ser>
        <c:dLbls>
          <c:showLegendKey val="0"/>
          <c:showVal val="0"/>
          <c:showCatName val="0"/>
          <c:showSerName val="0"/>
          <c:showPercent val="0"/>
          <c:showBubbleSize val="0"/>
        </c:dLbls>
        <c:gapWidth val="100"/>
        <c:overlap val="-24"/>
        <c:axId val="319730368"/>
        <c:axId val="546102352"/>
      </c:barChart>
      <c:catAx>
        <c:axId val="319730368"/>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6102352"/>
        <c:crosses val="autoZero"/>
        <c:auto val="1"/>
        <c:lblAlgn val="ctr"/>
        <c:lblOffset val="100"/>
        <c:noMultiLvlLbl val="0"/>
      </c:catAx>
      <c:valAx>
        <c:axId val="5461023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9730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Total Sales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Total Sales</a:t>
          </a:r>
        </a:p>
      </cx:txPr>
    </cx:title>
    <cx:plotArea>
      <cx:plotAreaRegion>
        <cx:series layoutId="boxWhisker" uniqueId="{327337AE-04E8-488A-A235-8A970EDD4063}">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_xlchart.v1.1</cx:f>
      </cx:strDim>
      <cx:numDim type="val">
        <cx:f>_xlchart.v1.2</cx:f>
      </cx:numDim>
    </cx:data>
  </cx:chartData>
  <cx:chart>
    <cx:title pos="t" align="ctr" overlay="0">
      <cx:tx>
        <cx:txData>
          <cx:v>Country wise Sales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Country wise Sales</a:t>
          </a:r>
        </a:p>
      </cx:txPr>
    </cx:title>
    <cx:plotArea>
      <cx:plotAreaRegion>
        <cx:series layoutId="boxWhisker" uniqueId="{F6FFB26A-49CA-4B5C-A3E7-3A15E55DF8C1}">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2.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_rels/drawing4.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7</xdr:col>
      <xdr:colOff>457200</xdr:colOff>
      <xdr:row>11</xdr:row>
      <xdr:rowOff>19051</xdr:rowOff>
    </xdr:from>
    <xdr:to>
      <xdr:col>10</xdr:col>
      <xdr:colOff>400050</xdr:colOff>
      <xdr:row>20</xdr:row>
      <xdr:rowOff>19051</xdr:rowOff>
    </xdr:to>
    <mc:AlternateContent xmlns:mc="http://schemas.openxmlformats.org/markup-compatibility/2006" xmlns:a14="http://schemas.microsoft.com/office/drawing/2010/main">
      <mc:Choice Requires="a14">
        <xdr:graphicFrame macro="">
          <xdr:nvGraphicFramePr>
            <xdr:cNvPr id="2" name="Sales Person 1">
              <a:extLst>
                <a:ext uri="{FF2B5EF4-FFF2-40B4-BE49-F238E27FC236}">
                  <a16:creationId xmlns:a16="http://schemas.microsoft.com/office/drawing/2014/main" id="{53E3E4F7-BCF1-414A-9936-8DDA900E16A7}"/>
                </a:ext>
              </a:extLst>
            </xdr:cNvPr>
            <xdr:cNvGraphicFramePr/>
          </xdr:nvGraphicFramePr>
          <xdr:xfrm>
            <a:off x="0" y="0"/>
            <a:ext cx="0" cy="0"/>
          </xdr:xfrm>
          <a:graphic>
            <a:graphicData uri="http://schemas.microsoft.com/office/drawing/2010/slicer">
              <sle:slicer xmlns:sle="http://schemas.microsoft.com/office/drawing/2010/slicer" name="Sales Person 1"/>
            </a:graphicData>
          </a:graphic>
        </xdr:graphicFrame>
      </mc:Choice>
      <mc:Fallback xmlns="">
        <xdr:sp macro="" textlink="">
          <xdr:nvSpPr>
            <xdr:cNvPr id="0" name=""/>
            <xdr:cNvSpPr>
              <a:spLocks noTextEdit="1"/>
            </xdr:cNvSpPr>
          </xdr:nvSpPr>
          <xdr:spPr>
            <a:xfrm>
              <a:off x="4048125" y="2038351"/>
              <a:ext cx="2781300" cy="1714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542925</xdr:colOff>
      <xdr:row>1</xdr:row>
      <xdr:rowOff>100012</xdr:rowOff>
    </xdr:from>
    <xdr:to>
      <xdr:col>4</xdr:col>
      <xdr:colOff>419100</xdr:colOff>
      <xdr:row>15</xdr:row>
      <xdr:rowOff>176212</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CDDBE5DC-296A-47DC-9E0C-32CAA349F3D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42925" y="290512"/>
              <a:ext cx="2314575"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600075</xdr:colOff>
      <xdr:row>1</xdr:row>
      <xdr:rowOff>109537</xdr:rowOff>
    </xdr:from>
    <xdr:to>
      <xdr:col>12</xdr:col>
      <xdr:colOff>295275</xdr:colOff>
      <xdr:row>15</xdr:row>
      <xdr:rowOff>185737</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C6AEF1EC-5EFC-4820-AC3E-7808797113B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3038475" y="300037"/>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190500</xdr:colOff>
      <xdr:row>2</xdr:row>
      <xdr:rowOff>161926</xdr:rowOff>
    </xdr:from>
    <xdr:to>
      <xdr:col>7</xdr:col>
      <xdr:colOff>190500</xdr:colOff>
      <xdr:row>13</xdr:row>
      <xdr:rowOff>47626</xdr:rowOff>
    </xdr:to>
    <mc:AlternateContent xmlns:mc="http://schemas.openxmlformats.org/markup-compatibility/2006" xmlns:a14="http://schemas.microsoft.com/office/drawing/2010/main">
      <mc:Choice Requires="a14">
        <xdr:graphicFrame macro="">
          <xdr:nvGraphicFramePr>
            <xdr:cNvPr id="2" name="Geography">
              <a:extLst>
                <a:ext uri="{FF2B5EF4-FFF2-40B4-BE49-F238E27FC236}">
                  <a16:creationId xmlns:a16="http://schemas.microsoft.com/office/drawing/2014/main" id="{EBA0D3AA-AB41-4313-977D-DC3C7C45AACF}"/>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mlns="">
        <xdr:sp macro="" textlink="">
          <xdr:nvSpPr>
            <xdr:cNvPr id="0" name=""/>
            <xdr:cNvSpPr>
              <a:spLocks noTextEdit="1"/>
            </xdr:cNvSpPr>
          </xdr:nvSpPr>
          <xdr:spPr>
            <a:xfrm>
              <a:off x="3819525" y="92392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1</xdr:col>
      <xdr:colOff>200025</xdr:colOff>
      <xdr:row>19</xdr:row>
      <xdr:rowOff>33337</xdr:rowOff>
    </xdr:from>
    <xdr:to>
      <xdr:col>8</xdr:col>
      <xdr:colOff>47625</xdr:colOff>
      <xdr:row>33</xdr:row>
      <xdr:rowOff>109537</xdr:rowOff>
    </xdr:to>
    <xdr:graphicFrame macro="">
      <xdr:nvGraphicFramePr>
        <xdr:cNvPr id="3" name="Chart 2">
          <a:extLst>
            <a:ext uri="{FF2B5EF4-FFF2-40B4-BE49-F238E27FC236}">
              <a16:creationId xmlns:a16="http://schemas.microsoft.com/office/drawing/2014/main" id="{D7744C7A-9780-471F-A971-69D88A18FC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95250</xdr:colOff>
      <xdr:row>19</xdr:row>
      <xdr:rowOff>4762</xdr:rowOff>
    </xdr:from>
    <xdr:to>
      <xdr:col>15</xdr:col>
      <xdr:colOff>352425</xdr:colOff>
      <xdr:row>33</xdr:row>
      <xdr:rowOff>80962</xdr:rowOff>
    </xdr:to>
    <xdr:graphicFrame macro="">
      <xdr:nvGraphicFramePr>
        <xdr:cNvPr id="4" name="Chart 3">
          <a:extLst>
            <a:ext uri="{FF2B5EF4-FFF2-40B4-BE49-F238E27FC236}">
              <a16:creationId xmlns:a16="http://schemas.microsoft.com/office/drawing/2014/main" id="{AAF2BD9D-011E-40C1-A57F-D9B5B2A8F5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7</xdr:col>
      <xdr:colOff>809625</xdr:colOff>
      <xdr:row>3</xdr:row>
      <xdr:rowOff>0</xdr:rowOff>
    </xdr:from>
    <xdr:to>
      <xdr:col>11</xdr:col>
      <xdr:colOff>161925</xdr:colOff>
      <xdr:row>16</xdr:row>
      <xdr:rowOff>47625</xdr:rowOff>
    </xdr:to>
    <mc:AlternateContent xmlns:mc="http://schemas.openxmlformats.org/markup-compatibility/2006" xmlns:a14="http://schemas.microsoft.com/office/drawing/2010/main">
      <mc:Choice Requires="a14">
        <xdr:graphicFrame macro="">
          <xdr:nvGraphicFramePr>
            <xdr:cNvPr id="2" name="Geography 1">
              <a:extLst>
                <a:ext uri="{FF2B5EF4-FFF2-40B4-BE49-F238E27FC236}">
                  <a16:creationId xmlns:a16="http://schemas.microsoft.com/office/drawing/2014/main" id="{1381C092-68D4-41E6-87F4-B0754C2B0068}"/>
                </a:ext>
              </a:extLst>
            </xdr:cNvPr>
            <xdr:cNvGraphicFramePr/>
          </xdr:nvGraphicFramePr>
          <xdr:xfrm>
            <a:off x="0" y="0"/>
            <a:ext cx="0" cy="0"/>
          </xdr:xfrm>
          <a:graphic>
            <a:graphicData uri="http://schemas.microsoft.com/office/drawing/2010/slicer">
              <sle:slicer xmlns:sle="http://schemas.microsoft.com/office/drawing/2010/slicer" name="Geography 1"/>
            </a:graphicData>
          </a:graphic>
        </xdr:graphicFrame>
      </mc:Choice>
      <mc:Fallback xmlns="">
        <xdr:sp macro="" textlink="">
          <xdr:nvSpPr>
            <xdr:cNvPr id="0" name=""/>
            <xdr:cNvSpPr>
              <a:spLocks noTextEdit="1"/>
            </xdr:cNvSpPr>
          </xdr:nvSpPr>
          <xdr:spPr>
            <a:xfrm>
              <a:off x="6581775" y="571500"/>
              <a:ext cx="20193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irudh Sharma" refreshedDate="44501.570227083335" createdVersion="7" refreshedVersion="7" minRefreshableVersion="3" recordCount="300" xr:uid="{D4508E1A-209C-4DA3-BF2A-4D5949EF6F2B}">
  <cacheSource type="worksheet">
    <worksheetSource name="salesdata"/>
  </cacheSource>
  <cacheFields count="5">
    <cacheField name="Sales Person" numFmtId="0">
      <sharedItems count="10">
        <s v="Ram Mahesh"/>
        <s v="Brien Boise"/>
        <s v="Husein Augar"/>
        <s v="Carla Molina"/>
        <s v="Curtice Advani"/>
        <s v="Ches Bonnell"/>
        <s v="Gigi Bohling"/>
        <s v="Barr Faughny"/>
        <s v="Gunar Cockshoot"/>
        <s v="Oby Sorrel"/>
      </sharedItems>
    </cacheField>
    <cacheField name="Geography" numFmtId="0">
      <sharedItems count="6">
        <s v="New Zealand"/>
        <s v="USA"/>
        <s v="Canada"/>
        <s v="UK"/>
        <s v="Australia"/>
        <s v="India"/>
      </sharedItems>
    </cacheField>
    <cacheField name="Product" numFmtId="0">
      <sharedItems/>
    </cacheField>
    <cacheField name="Amount" numFmtId="164">
      <sharedItems containsSemiMixedTypes="0" containsString="0" containsNumber="1" containsInteger="1" minValue="0" maxValue="16184"/>
    </cacheField>
    <cacheField name="Units" numFmtId="3">
      <sharedItems containsSemiMixedTypes="0" containsString="0" containsNumber="1" containsInteger="1" minValue="0" maxValue="525"/>
    </cacheField>
  </cacheFields>
  <extLst>
    <ext xmlns:x14="http://schemas.microsoft.com/office/spreadsheetml/2009/9/main" uri="{725AE2AE-9491-48be-B2B4-4EB974FC3084}">
      <x14:pivotCacheDefinition pivotCacheId="69886939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rudh Sharma" refreshedDate="44502.667473379632" backgroundQuery="1" createdVersion="7" refreshedVersion="7" minRefreshableVersion="3" recordCount="0" supportSubquery="1" supportAdvancedDrill="1" xr:uid="{B7AEC601-50D4-4B4C-8721-765380D76002}">
  <cacheSource type="external" connectionId="1"/>
  <cacheFields count="2">
    <cacheField name="[salesdata].[Product].[Product]" caption="Product" numFmtId="0" hierarchy="2" level="1">
      <sharedItems count="5">
        <s v="85% Dark Bars"/>
        <s v="After Nines"/>
        <s v="Baker's Choco Chips"/>
        <s v="Peanut Butter Cubes"/>
        <s v="Raspberry Choco"/>
      </sharedItems>
    </cacheField>
    <cacheField name="[Measures].[sales per unit]" caption="sales per unit" numFmtId="0" hierarchy="10" level="32767"/>
  </cacheFields>
  <cacheHierarchies count="15">
    <cacheHierarchy uniqueName="[salesdata].[Sales Person]" caption="Sales Person" attribute="1" defaultMemberUniqueName="[salesdata].[Sales Person].[All]" allUniqueName="[salesdata].[Sales Person].[All]" dimensionUniqueName="[salesdata]" displayFolder="" count="0" memberValueDatatype="130" unbalanced="0"/>
    <cacheHierarchy uniqueName="[salesdata].[Geography]" caption="Geography" attribute="1" defaultMemberUniqueName="[salesdata].[Geography].[All]" allUniqueName="[salesdata].[Geography].[All]" dimensionUniqueName="[salesdata]" displayFolder="" count="0" memberValueDatatype="130" unbalanced="0"/>
    <cacheHierarchy uniqueName="[salesdata].[Product]" caption="Product" attribute="1" defaultMemberUniqueName="[salesdata].[Product].[All]" allUniqueName="[salesdata].[Product].[All]" dimensionUniqueName="[salesdata]" displayFolder="" count="2" memberValueDatatype="130" unbalanced="0">
      <fieldsUsage count="2">
        <fieldUsage x="-1"/>
        <fieldUsage x="0"/>
      </fieldsUsage>
    </cacheHierarchy>
    <cacheHierarchy uniqueName="[salesdata].[Amount]" caption="Amount" attribute="1" defaultMemberUniqueName="[salesdata].[Amount].[All]" allUniqueName="[salesdata].[Amount].[All]" dimensionUniqueName="[salesdata]" displayFolder="" count="0" memberValueDatatype="20" unbalanced="0"/>
    <cacheHierarchy uniqueName="[salesdata].[Units]" caption="Units" attribute="1" defaultMemberUniqueName="[salesdata].[Units].[All]" allUniqueName="[salesdata].[Units].[All]" dimensionUniqueName="[salesdata]" displayFolder="" count="0" memberValueDatatype="20" unbalanced="0"/>
    <cacheHierarchy uniqueName="[salesdata].[Cost per unit]" caption="Cost per unit" attribute="1" defaultMemberUniqueName="[salesdata].[Cost per unit].[All]" allUniqueName="[salesdata].[Cost per unit].[All]" dimensionUniqueName="[salesdata]" displayFolder="" count="0" memberValueDatatype="5" unbalanced="0"/>
    <cacheHierarchy uniqueName="[salesdata].[Cost]" caption="Cost" attribute="1" defaultMemberUniqueName="[salesdata].[Cost].[All]" allUniqueName="[salesdata].[Cost].[All]" dimensionUniqueName="[salesdata]" displayFolder="" count="0" memberValueDatatype="5" unbalanced="0"/>
    <cacheHierarchy uniqueName="[Measures].[Sum of Amount]" caption="Sum of Amount" measure="1" displayFolder="" measureGroup="sales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sales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sales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salesdata" count="0" oneField="1">
      <fieldsUsage count="1">
        <fieldUsage x="1"/>
      </fieldsUsage>
    </cacheHierarchy>
    <cacheHierarchy uniqueName="[Measures].[Total Profit]" caption="Total Profit" measure="1" displayFolder="" measureGroup="salesdata" count="0"/>
    <cacheHierarchy uniqueName="[Measures].[Profit %]" caption="Profit %" measure="1" displayFolder="" measureGroup="salesdata" count="0"/>
    <cacheHierarchy uniqueName="[Measures].[__XL_Count salesdata]" caption="__XL_Count salesdata" measure="1" displayFolder="" measureGroup="salesdata" count="0" hidden="1"/>
    <cacheHierarchy uniqueName="[Measures].[__No measures defined]" caption="__No measures defined" measure="1" displayFolder="" count="0" hidden="1"/>
  </cacheHierarchies>
  <kpis count="0"/>
  <dimensions count="2">
    <dimension measure="1" name="Measures" uniqueName="[Measures]" caption="Measures"/>
    <dimension name="salesdata" uniqueName="[salesdata]" caption="salesdata"/>
  </dimensions>
  <measureGroups count="1">
    <measureGroup name="salesdata" caption="salesdata"/>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rudh Sharma" refreshedDate="44502.693777546294" backgroundQuery="1" createdVersion="7" refreshedVersion="7" minRefreshableVersion="3" recordCount="0" supportSubquery="1" supportAdvancedDrill="1" xr:uid="{1B4FE7EB-31BF-4F1C-ADF3-AB09AFBD0EC9}">
  <cacheSource type="external" connectionId="1"/>
  <cacheFields count="3">
    <cacheField name="[sales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Total Profit]" caption="Total Profit" numFmtId="0" hierarchy="11" level="32767"/>
    <cacheField name="[salesdata].[Geography].[Geography]" caption="Geography" numFmtId="0" hierarchy="1" level="1">
      <sharedItems containsSemiMixedTypes="0" containsNonDate="0" containsString="0"/>
    </cacheField>
  </cacheFields>
  <cacheHierarchies count="15">
    <cacheHierarchy uniqueName="[salesdata].[Sales Person]" caption="Sales Person" attribute="1" defaultMemberUniqueName="[salesdata].[Sales Person].[All]" allUniqueName="[salesdata].[Sales Person].[All]" dimensionUniqueName="[salesdata]" displayFolder="" count="0" memberValueDatatype="130" unbalanced="0"/>
    <cacheHierarchy uniqueName="[salesdata].[Geography]" caption="Geography" attribute="1" defaultMemberUniqueName="[salesdata].[Geography].[All]" allUniqueName="[salesdata].[Geography].[All]" dimensionUniqueName="[salesdata]" displayFolder="" count="2" memberValueDatatype="130" unbalanced="0">
      <fieldsUsage count="2">
        <fieldUsage x="-1"/>
        <fieldUsage x="2"/>
      </fieldsUsage>
    </cacheHierarchy>
    <cacheHierarchy uniqueName="[salesdata].[Product]" caption="Product" attribute="1" defaultMemberUniqueName="[salesdata].[Product].[All]" allUniqueName="[salesdata].[Product].[All]" dimensionUniqueName="[salesdata]" displayFolder="" count="2" memberValueDatatype="130" unbalanced="0">
      <fieldsUsage count="2">
        <fieldUsage x="-1"/>
        <fieldUsage x="0"/>
      </fieldsUsage>
    </cacheHierarchy>
    <cacheHierarchy uniqueName="[salesdata].[Amount]" caption="Amount" attribute="1" defaultMemberUniqueName="[salesdata].[Amount].[All]" allUniqueName="[salesdata].[Amount].[All]" dimensionUniqueName="[salesdata]" displayFolder="" count="0" memberValueDatatype="20" unbalanced="0"/>
    <cacheHierarchy uniqueName="[salesdata].[Units]" caption="Units" attribute="1" defaultMemberUniqueName="[salesdata].[Units].[All]" allUniqueName="[salesdata].[Units].[All]" dimensionUniqueName="[salesdata]" displayFolder="" count="0" memberValueDatatype="20" unbalanced="0"/>
    <cacheHierarchy uniqueName="[salesdata].[Cost per unit]" caption="Cost per unit" attribute="1" defaultMemberUniqueName="[salesdata].[Cost per unit].[All]" allUniqueName="[salesdata].[Cost per unit].[All]" dimensionUniqueName="[salesdata]" displayFolder="" count="0" memberValueDatatype="5" unbalanced="0"/>
    <cacheHierarchy uniqueName="[salesdata].[Cost]" caption="Cost" attribute="1" defaultMemberUniqueName="[salesdata].[Cost].[All]" allUniqueName="[salesdata].[Cost].[All]" dimensionUniqueName="[salesdata]" displayFolder="" count="0" memberValueDatatype="5" unbalanced="0"/>
    <cacheHierarchy uniqueName="[Measures].[Sum of Amount]" caption="Sum of Amount" measure="1" displayFolder="" measureGroup="sales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sales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sales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salesdata" count="0"/>
    <cacheHierarchy uniqueName="[Measures].[Total Profit]" caption="Total Profit" measure="1" displayFolder="" measureGroup="salesdata" count="0" oneField="1">
      <fieldsUsage count="1">
        <fieldUsage x="1"/>
      </fieldsUsage>
    </cacheHierarchy>
    <cacheHierarchy uniqueName="[Measures].[Profit %]" caption="Profit %" measure="1" displayFolder="" measureGroup="salesdata" count="0"/>
    <cacheHierarchy uniqueName="[Measures].[__XL_Count salesdata]" caption="__XL_Count salesdata" measure="1" displayFolder="" measureGroup="salesdata" count="0" hidden="1"/>
    <cacheHierarchy uniqueName="[Measures].[__No measures defined]" caption="__No measures defined" measure="1" displayFolder="" count="0" hidden="1"/>
  </cacheHierarchies>
  <kpis count="0"/>
  <dimensions count="2">
    <dimension measure="1" name="Measures" uniqueName="[Measures]" caption="Measures"/>
    <dimension name="salesdata" uniqueName="[salesdata]" caption="salesdata"/>
  </dimensions>
  <measureGroups count="1">
    <measureGroup name="salesdata" caption="salesdata"/>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rudh Sharma" refreshedDate="44502.78637361111" backgroundQuery="1" createdVersion="7" refreshedVersion="7" minRefreshableVersion="3" recordCount="0" supportSubquery="1" supportAdvancedDrill="1" xr:uid="{59B1FEF7-C182-4321-9619-3B74527F11A8}">
  <cacheSource type="external" connectionId="1"/>
  <cacheFields count="6">
    <cacheField name="[salesdata].[Product].[Product]" caption="Product" numFmtId="0" hierarchy="2" level="1">
      <sharedItems count="22">
        <s v="50% Dark Bites"/>
        <s v="70% Dark Bites"/>
        <s v="85% Dark Bars"/>
        <s v="99% Dark &amp; Pure"/>
        <s v="After Nines"/>
        <s v="Almond Choco"/>
        <s v="Baker's Choco Chips"/>
        <s v="Caramel Stuffed Bars"/>
        <s v="Drinking Coco"/>
        <s v="Eclairs"/>
        <s v="Fruit &amp; Nut Bars"/>
        <s v="Manuka Honey Choco"/>
        <s v="Mint Chip Choco"/>
        <s v="Orange Choco"/>
        <s v="Organic Choco Syrup"/>
        <s v="Peanut Butter Cubes"/>
        <s v="Raspberry Choco"/>
        <s v="Smooth Sliky Salty"/>
        <s v="Spicy Special Slims"/>
        <s v="White Choc"/>
        <s v="Choco Coated Almonds" u="1"/>
        <s v="Milk Bars" u="1"/>
      </sharedItems>
    </cacheField>
    <cacheField name="[Measures].[Sum of Amount]" caption="Sum of Amount" numFmtId="0" hierarchy="7" level="32767"/>
    <cacheField name="[Measures].[Sum of Units]" caption="Sum of Units" numFmtId="0" hierarchy="8" level="32767"/>
    <cacheField name="[Measures].[Total Profit]" caption="Total Profit" numFmtId="0" hierarchy="11" level="32767"/>
    <cacheField name="[Measures].[Profit %]" caption="Profit %" numFmtId="0" hierarchy="12" level="32767"/>
    <cacheField name="[salesdata].[Geography].[Geography]" caption="Geography" numFmtId="0" hierarchy="1" level="1">
      <sharedItems containsSemiMixedTypes="0" containsNonDate="0" containsString="0"/>
    </cacheField>
  </cacheFields>
  <cacheHierarchies count="15">
    <cacheHierarchy uniqueName="[salesdata].[Sales Person]" caption="Sales Person" attribute="1" defaultMemberUniqueName="[salesdata].[Sales Person].[All]" allUniqueName="[salesdata].[Sales Person].[All]" dimensionUniqueName="[salesdata]" displayFolder="" count="0" memberValueDatatype="130" unbalanced="0"/>
    <cacheHierarchy uniqueName="[salesdata].[Geography]" caption="Geography" attribute="1" defaultMemberUniqueName="[salesdata].[Geography].[All]" allUniqueName="[salesdata].[Geography].[All]" dimensionUniqueName="[salesdata]" displayFolder="" count="2" memberValueDatatype="130" unbalanced="0">
      <fieldsUsage count="2">
        <fieldUsage x="-1"/>
        <fieldUsage x="5"/>
      </fieldsUsage>
    </cacheHierarchy>
    <cacheHierarchy uniqueName="[salesdata].[Product]" caption="Product" attribute="1" defaultMemberUniqueName="[salesdata].[Product].[All]" allUniqueName="[salesdata].[Product].[All]" dimensionUniqueName="[salesdata]" displayFolder="" count="2" memberValueDatatype="130" unbalanced="0">
      <fieldsUsage count="2">
        <fieldUsage x="-1"/>
        <fieldUsage x="0"/>
      </fieldsUsage>
    </cacheHierarchy>
    <cacheHierarchy uniqueName="[salesdata].[Amount]" caption="Amount" attribute="1" defaultMemberUniqueName="[salesdata].[Amount].[All]" allUniqueName="[salesdata].[Amount].[All]" dimensionUniqueName="[salesdata]" displayFolder="" count="0" memberValueDatatype="20" unbalanced="0"/>
    <cacheHierarchy uniqueName="[salesdata].[Units]" caption="Units" attribute="1" defaultMemberUniqueName="[salesdata].[Units].[All]" allUniqueName="[salesdata].[Units].[All]" dimensionUniqueName="[salesdata]" displayFolder="" count="0" memberValueDatatype="20" unbalanced="0"/>
    <cacheHierarchy uniqueName="[salesdata].[Cost per unit]" caption="Cost per unit" attribute="1" defaultMemberUniqueName="[salesdata].[Cost per unit].[All]" allUniqueName="[salesdata].[Cost per unit].[All]" dimensionUniqueName="[salesdata]" displayFolder="" count="0" memberValueDatatype="5" unbalanced="0"/>
    <cacheHierarchy uniqueName="[salesdata].[Cost]" caption="Cost" attribute="1" defaultMemberUniqueName="[salesdata].[Cost].[All]" allUniqueName="[salesdata].[Cost].[All]" dimensionUniqueName="[salesdata]" displayFolder="" count="0" memberValueDatatype="5" unbalanced="0"/>
    <cacheHierarchy uniqueName="[Measures].[Sum of Amount]" caption="Sum of Amount" measure="1" displayFolder="" measureGroup="salesdata" count="0" oneField="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salesdata" count="0" oneField="1">
      <fieldsUsage count="1">
        <fieldUsage x="2"/>
      </fieldsUsage>
      <extLst>
        <ext xmlns:x15="http://schemas.microsoft.com/office/spreadsheetml/2010/11/main" uri="{B97F6D7D-B522-45F9-BDA1-12C45D357490}">
          <x15:cacheHierarchy aggregatedColumn="4"/>
        </ext>
      </extLst>
    </cacheHierarchy>
    <cacheHierarchy uniqueName="[Measures].[Sum of Cost]" caption="Sum of Cost" measure="1" displayFolder="" measureGroup="sales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salesdata" count="0"/>
    <cacheHierarchy uniqueName="[Measures].[Total Profit]" caption="Total Profit" measure="1" displayFolder="" measureGroup="salesdata" count="0" oneField="1">
      <fieldsUsage count="1">
        <fieldUsage x="3"/>
      </fieldsUsage>
    </cacheHierarchy>
    <cacheHierarchy uniqueName="[Measures].[Profit %]" caption="Profit %" measure="1" displayFolder="" measureGroup="salesdata" count="0" oneField="1">
      <fieldsUsage count="1">
        <fieldUsage x="4"/>
      </fieldsUsage>
    </cacheHierarchy>
    <cacheHierarchy uniqueName="[Measures].[__XL_Count salesdata]" caption="__XL_Count salesdata" measure="1" displayFolder="" measureGroup="salesdata" count="0" hidden="1"/>
    <cacheHierarchy uniqueName="[Measures].[__No measures defined]" caption="__No measures defined" measure="1" displayFolder="" count="0" hidden="1"/>
  </cacheHierarchies>
  <kpis count="0"/>
  <dimensions count="2">
    <dimension measure="1" name="Measures" uniqueName="[Measures]" caption="Measures"/>
    <dimension name="salesdata" uniqueName="[salesdata]" caption="salesdata"/>
  </dimensions>
  <measureGroups count="1">
    <measureGroup name="salesdata" caption="salesdata"/>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rudh Sharma" refreshedDate="44502.482905902776" backgroundQuery="1" createdVersion="3" refreshedVersion="7" minRefreshableVersion="3" recordCount="0" supportSubquery="1" supportAdvancedDrill="1" xr:uid="{FCC7ED0B-8E71-47A8-90E8-7E399627BB21}">
  <cacheSource type="external" connectionId="1">
    <extLst>
      <ext xmlns:x14="http://schemas.microsoft.com/office/spreadsheetml/2009/9/main" uri="{F057638F-6D5F-4e77-A914-E7F072B9BCA8}">
        <x14:sourceConnection name="ThisWorkbookDataModel"/>
      </ext>
    </extLst>
  </cacheSource>
  <cacheFields count="0"/>
  <cacheHierarchies count="14">
    <cacheHierarchy uniqueName="[salesdata].[Sales Person]" caption="Sales Person" attribute="1" defaultMemberUniqueName="[salesdata].[Sales Person].[All]" allUniqueName="[salesdata].[Sales Person].[All]" dimensionUniqueName="[salesdata]" displayFolder="" count="0" memberValueDatatype="130" unbalanced="0"/>
    <cacheHierarchy uniqueName="[salesdata].[Geography]" caption="Geography" attribute="1" defaultMemberUniqueName="[salesdata].[Geography].[All]" allUniqueName="[salesdata].[Geography].[All]" dimensionUniqueName="[salesdata]" displayFolder="" count="2" memberValueDatatype="130" unbalanced="0"/>
    <cacheHierarchy uniqueName="[salesdata].[Product]" caption="Product" attribute="1" defaultMemberUniqueName="[salesdata].[Product].[All]" allUniqueName="[salesdata].[Product].[All]" dimensionUniqueName="[salesdata]" displayFolder="" count="0" memberValueDatatype="130" unbalanced="0"/>
    <cacheHierarchy uniqueName="[salesdata].[Amount]" caption="Amount" attribute="1" defaultMemberUniqueName="[salesdata].[Amount].[All]" allUniqueName="[salesdata].[Amount].[All]" dimensionUniqueName="[salesdata]" displayFolder="" count="0" memberValueDatatype="20" unbalanced="0"/>
    <cacheHierarchy uniqueName="[salesdata].[Units]" caption="Units" attribute="1" defaultMemberUniqueName="[salesdata].[Units].[All]" allUniqueName="[salesdata].[Units].[All]" dimensionUniqueName="[salesdata]" displayFolder="" count="0" memberValueDatatype="20" unbalanced="0"/>
    <cacheHierarchy uniqueName="[salesdata].[Cost per unit]" caption="Cost per unit" attribute="1" defaultMemberUniqueName="[salesdata].[Cost per unit].[All]" allUniqueName="[salesdata].[Cost per unit].[All]" dimensionUniqueName="[salesdata]" displayFolder="" count="0" memberValueDatatype="5" unbalanced="0"/>
    <cacheHierarchy uniqueName="[salesdata].[Cost]" caption="Cost" attribute="1" defaultMemberUniqueName="[salesdata].[Cost].[All]" allUniqueName="[salesdata].[Cost].[All]" dimensionUniqueName="[salesdata]" displayFolder="" count="0" memberValueDatatype="5" unbalanced="0"/>
    <cacheHierarchy uniqueName="[Measures].[Sum of Amount]" caption="Sum of Amount" measure="1" displayFolder="" measureGroup="sales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sales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sales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salesdata" count="0"/>
    <cacheHierarchy uniqueName="[Measures].[Total Profit]" caption="Total Profit" measure="1" displayFolder="" measureGroup="salesdata" count="0"/>
    <cacheHierarchy uniqueName="[Measures].[__XL_Count salesdata]" caption="__XL_Count salesdata" measure="1" displayFolder="" measureGroup="sales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510596647"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s v="70% Dark Bites"/>
    <n v="1624"/>
    <n v="114"/>
  </r>
  <r>
    <x v="1"/>
    <x v="1"/>
    <s v="Choco Coated Almonds"/>
    <n v="6706"/>
    <n v="459"/>
  </r>
  <r>
    <x v="2"/>
    <x v="1"/>
    <s v="Almond Choco"/>
    <n v="959"/>
    <n v="147"/>
  </r>
  <r>
    <x v="3"/>
    <x v="2"/>
    <s v="Drinking Coco"/>
    <n v="9632"/>
    <n v="288"/>
  </r>
  <r>
    <x v="4"/>
    <x v="3"/>
    <s v="White Choc"/>
    <n v="2100"/>
    <n v="414"/>
  </r>
  <r>
    <x v="0"/>
    <x v="1"/>
    <s v="Peanut Butter Cubes"/>
    <n v="8869"/>
    <n v="432"/>
  </r>
  <r>
    <x v="4"/>
    <x v="4"/>
    <s v="Smooth Sliky Salty"/>
    <n v="2681"/>
    <n v="54"/>
  </r>
  <r>
    <x v="1"/>
    <x v="1"/>
    <s v="After Nines"/>
    <n v="5012"/>
    <n v="210"/>
  </r>
  <r>
    <x v="5"/>
    <x v="4"/>
    <s v="50% Dark Bites"/>
    <n v="1281"/>
    <n v="75"/>
  </r>
  <r>
    <x v="6"/>
    <x v="0"/>
    <s v="50% Dark Bites"/>
    <n v="4991"/>
    <n v="12"/>
  </r>
  <r>
    <x v="7"/>
    <x v="3"/>
    <s v="White Choc"/>
    <n v="1785"/>
    <n v="462"/>
  </r>
  <r>
    <x v="8"/>
    <x v="0"/>
    <s v="Eclairs"/>
    <n v="3983"/>
    <n v="144"/>
  </r>
  <r>
    <x v="2"/>
    <x v="4"/>
    <s v="Mint Chip Choco"/>
    <n v="2646"/>
    <n v="120"/>
  </r>
  <r>
    <x v="7"/>
    <x v="5"/>
    <s v="Milk Bars"/>
    <n v="252"/>
    <n v="54"/>
  </r>
  <r>
    <x v="8"/>
    <x v="1"/>
    <s v="White Choc"/>
    <n v="2464"/>
    <n v="234"/>
  </r>
  <r>
    <x v="8"/>
    <x v="1"/>
    <s v="Manuka Honey Choco"/>
    <n v="2114"/>
    <n v="66"/>
  </r>
  <r>
    <x v="4"/>
    <x v="0"/>
    <s v="Smooth Sliky Salty"/>
    <n v="7693"/>
    <n v="87"/>
  </r>
  <r>
    <x v="6"/>
    <x v="5"/>
    <s v="Orange Choco"/>
    <n v="15610"/>
    <n v="339"/>
  </r>
  <r>
    <x v="3"/>
    <x v="5"/>
    <s v="After Nines"/>
    <n v="336"/>
    <n v="144"/>
  </r>
  <r>
    <x v="7"/>
    <x v="3"/>
    <s v="Orange Choco"/>
    <n v="9443"/>
    <n v="162"/>
  </r>
  <r>
    <x v="2"/>
    <x v="5"/>
    <s v="Fruit &amp; Nut Bars"/>
    <n v="8155"/>
    <n v="90"/>
  </r>
  <r>
    <x v="1"/>
    <x v="4"/>
    <s v="Fruit &amp; Nut Bars"/>
    <n v="1701"/>
    <n v="234"/>
  </r>
  <r>
    <x v="9"/>
    <x v="4"/>
    <s v="After Nines"/>
    <n v="2205"/>
    <n v="141"/>
  </r>
  <r>
    <x v="1"/>
    <x v="0"/>
    <s v="99% Dark &amp; Pure"/>
    <n v="1771"/>
    <n v="204"/>
  </r>
  <r>
    <x v="3"/>
    <x v="1"/>
    <s v="Raspberry Choco"/>
    <n v="2114"/>
    <n v="186"/>
  </r>
  <r>
    <x v="3"/>
    <x v="2"/>
    <s v="Milk Bars"/>
    <n v="10311"/>
    <n v="231"/>
  </r>
  <r>
    <x v="8"/>
    <x v="3"/>
    <s v="Mint Chip Choco"/>
    <n v="21"/>
    <n v="168"/>
  </r>
  <r>
    <x v="9"/>
    <x v="1"/>
    <s v="Orange Choco"/>
    <n v="1974"/>
    <n v="195"/>
  </r>
  <r>
    <x v="6"/>
    <x v="2"/>
    <s v="Fruit &amp; Nut Bars"/>
    <n v="6314"/>
    <n v="15"/>
  </r>
  <r>
    <x v="9"/>
    <x v="0"/>
    <s v="Fruit &amp; Nut Bars"/>
    <n v="4683"/>
    <n v="30"/>
  </r>
  <r>
    <x v="3"/>
    <x v="0"/>
    <s v="85% Dark Bars"/>
    <n v="6398"/>
    <n v="102"/>
  </r>
  <r>
    <x v="7"/>
    <x v="1"/>
    <s v="99% Dark &amp; Pure"/>
    <n v="553"/>
    <n v="15"/>
  </r>
  <r>
    <x v="1"/>
    <x v="3"/>
    <s v="70% Dark Bites"/>
    <n v="7021"/>
    <n v="183"/>
  </r>
  <r>
    <x v="0"/>
    <x v="3"/>
    <s v="After Nines"/>
    <n v="5817"/>
    <n v="12"/>
  </r>
  <r>
    <x v="3"/>
    <x v="3"/>
    <s v="50% Dark Bites"/>
    <n v="3976"/>
    <n v="72"/>
  </r>
  <r>
    <x v="4"/>
    <x v="4"/>
    <s v="Organic Choco Syrup"/>
    <n v="1134"/>
    <n v="282"/>
  </r>
  <r>
    <x v="7"/>
    <x v="3"/>
    <s v="Caramel Stuffed Bars"/>
    <n v="6027"/>
    <n v="144"/>
  </r>
  <r>
    <x v="4"/>
    <x v="0"/>
    <s v="Mint Chip Choco"/>
    <n v="1904"/>
    <n v="405"/>
  </r>
  <r>
    <x v="5"/>
    <x v="5"/>
    <s v="Choco Coated Almonds"/>
    <n v="3262"/>
    <n v="75"/>
  </r>
  <r>
    <x v="0"/>
    <x v="5"/>
    <s v="Organic Choco Syrup"/>
    <n v="2289"/>
    <n v="135"/>
  </r>
  <r>
    <x v="6"/>
    <x v="5"/>
    <s v="Organic Choco Syrup"/>
    <n v="6986"/>
    <n v="21"/>
  </r>
  <r>
    <x v="7"/>
    <x v="4"/>
    <s v="Fruit &amp; Nut Bars"/>
    <n v="4417"/>
    <n v="153"/>
  </r>
  <r>
    <x v="4"/>
    <x v="5"/>
    <s v="Raspberry Choco"/>
    <n v="1442"/>
    <n v="15"/>
  </r>
  <r>
    <x v="8"/>
    <x v="1"/>
    <s v="50% Dark Bites"/>
    <n v="2415"/>
    <n v="255"/>
  </r>
  <r>
    <x v="7"/>
    <x v="0"/>
    <s v="99% Dark &amp; Pure"/>
    <n v="238"/>
    <n v="18"/>
  </r>
  <r>
    <x v="4"/>
    <x v="0"/>
    <s v="Fruit &amp; Nut Bars"/>
    <n v="4949"/>
    <n v="189"/>
  </r>
  <r>
    <x v="6"/>
    <x v="4"/>
    <s v="Choco Coated Almonds"/>
    <n v="5075"/>
    <n v="21"/>
  </r>
  <r>
    <x v="8"/>
    <x v="2"/>
    <s v="Mint Chip Choco"/>
    <n v="9198"/>
    <n v="36"/>
  </r>
  <r>
    <x v="4"/>
    <x v="5"/>
    <s v="Manuka Honey Choco"/>
    <n v="3339"/>
    <n v="75"/>
  </r>
  <r>
    <x v="0"/>
    <x v="5"/>
    <s v="Eclairs"/>
    <n v="5019"/>
    <n v="156"/>
  </r>
  <r>
    <x v="6"/>
    <x v="2"/>
    <s v="Mint Chip Choco"/>
    <n v="16184"/>
    <n v="39"/>
  </r>
  <r>
    <x v="4"/>
    <x v="2"/>
    <s v="Spicy Special Slims"/>
    <n v="497"/>
    <n v="63"/>
  </r>
  <r>
    <x v="7"/>
    <x v="2"/>
    <s v="Manuka Honey Choco"/>
    <n v="8211"/>
    <n v="75"/>
  </r>
  <r>
    <x v="7"/>
    <x v="4"/>
    <s v="Caramel Stuffed Bars"/>
    <n v="6580"/>
    <n v="183"/>
  </r>
  <r>
    <x v="3"/>
    <x v="1"/>
    <s v="Milk Bars"/>
    <n v="4760"/>
    <n v="69"/>
  </r>
  <r>
    <x v="0"/>
    <x v="2"/>
    <s v="White Choc"/>
    <n v="5439"/>
    <n v="30"/>
  </r>
  <r>
    <x v="3"/>
    <x v="5"/>
    <s v="Eclairs"/>
    <n v="1463"/>
    <n v="39"/>
  </r>
  <r>
    <x v="8"/>
    <x v="5"/>
    <s v="Choco Coated Almonds"/>
    <n v="7777"/>
    <n v="504"/>
  </r>
  <r>
    <x v="2"/>
    <x v="0"/>
    <s v="Manuka Honey Choco"/>
    <n v="1085"/>
    <n v="273"/>
  </r>
  <r>
    <x v="6"/>
    <x v="0"/>
    <s v="Smooth Sliky Salty"/>
    <n v="182"/>
    <n v="48"/>
  </r>
  <r>
    <x v="4"/>
    <x v="5"/>
    <s v="Organic Choco Syrup"/>
    <n v="4242"/>
    <n v="207"/>
  </r>
  <r>
    <x v="4"/>
    <x v="2"/>
    <s v="Choco Coated Almonds"/>
    <n v="6118"/>
    <n v="9"/>
  </r>
  <r>
    <x v="9"/>
    <x v="2"/>
    <s v="Fruit &amp; Nut Bars"/>
    <n v="2317"/>
    <n v="261"/>
  </r>
  <r>
    <x v="4"/>
    <x v="4"/>
    <s v="Mint Chip Choco"/>
    <n v="938"/>
    <n v="6"/>
  </r>
  <r>
    <x v="1"/>
    <x v="0"/>
    <s v="Raspberry Choco"/>
    <n v="9709"/>
    <n v="30"/>
  </r>
  <r>
    <x v="5"/>
    <x v="5"/>
    <s v="Orange Choco"/>
    <n v="2205"/>
    <n v="138"/>
  </r>
  <r>
    <x v="5"/>
    <x v="0"/>
    <s v="Eclairs"/>
    <n v="4487"/>
    <n v="111"/>
  </r>
  <r>
    <x v="6"/>
    <x v="1"/>
    <s v="Drinking Coco"/>
    <n v="2415"/>
    <n v="15"/>
  </r>
  <r>
    <x v="0"/>
    <x v="5"/>
    <s v="99% Dark &amp; Pure"/>
    <n v="4018"/>
    <n v="162"/>
  </r>
  <r>
    <x v="6"/>
    <x v="5"/>
    <s v="99% Dark &amp; Pure"/>
    <n v="861"/>
    <n v="195"/>
  </r>
  <r>
    <x v="9"/>
    <x v="4"/>
    <s v="50% Dark Bites"/>
    <n v="5586"/>
    <n v="525"/>
  </r>
  <r>
    <x v="5"/>
    <x v="5"/>
    <s v="Peanut Butter Cubes"/>
    <n v="2226"/>
    <n v="48"/>
  </r>
  <r>
    <x v="2"/>
    <x v="5"/>
    <s v="Caramel Stuffed Bars"/>
    <n v="14329"/>
    <n v="150"/>
  </r>
  <r>
    <x v="2"/>
    <x v="5"/>
    <s v="Orange Choco"/>
    <n v="8463"/>
    <n v="492"/>
  </r>
  <r>
    <x v="6"/>
    <x v="5"/>
    <s v="Manuka Honey Choco"/>
    <n v="2891"/>
    <n v="102"/>
  </r>
  <r>
    <x v="8"/>
    <x v="2"/>
    <s v="Fruit &amp; Nut Bars"/>
    <n v="3773"/>
    <n v="165"/>
  </r>
  <r>
    <x v="3"/>
    <x v="2"/>
    <s v="Caramel Stuffed Bars"/>
    <n v="854"/>
    <n v="309"/>
  </r>
  <r>
    <x v="4"/>
    <x v="2"/>
    <s v="Eclairs"/>
    <n v="4970"/>
    <n v="156"/>
  </r>
  <r>
    <x v="2"/>
    <x v="1"/>
    <s v="Baker's Choco Chips"/>
    <n v="98"/>
    <n v="159"/>
  </r>
  <r>
    <x v="6"/>
    <x v="1"/>
    <s v="Raspberry Choco"/>
    <n v="13391"/>
    <n v="201"/>
  </r>
  <r>
    <x v="1"/>
    <x v="3"/>
    <s v="Smooth Sliky Salty"/>
    <n v="8890"/>
    <n v="210"/>
  </r>
  <r>
    <x v="7"/>
    <x v="4"/>
    <s v="Milk Bars"/>
    <n v="56"/>
    <n v="51"/>
  </r>
  <r>
    <x v="8"/>
    <x v="2"/>
    <s v="White Choc"/>
    <n v="3339"/>
    <n v="39"/>
  </r>
  <r>
    <x v="9"/>
    <x v="1"/>
    <s v="Drinking Coco"/>
    <n v="3808"/>
    <n v="279"/>
  </r>
  <r>
    <x v="9"/>
    <x v="4"/>
    <s v="Milk Bars"/>
    <n v="63"/>
    <n v="123"/>
  </r>
  <r>
    <x v="7"/>
    <x v="3"/>
    <s v="Organic Choco Syrup"/>
    <n v="7812"/>
    <n v="81"/>
  </r>
  <r>
    <x v="0"/>
    <x v="0"/>
    <s v="99% Dark &amp; Pure"/>
    <n v="7693"/>
    <n v="21"/>
  </r>
  <r>
    <x v="8"/>
    <x v="2"/>
    <s v="Caramel Stuffed Bars"/>
    <n v="973"/>
    <n v="162"/>
  </r>
  <r>
    <x v="9"/>
    <x v="1"/>
    <s v="Spicy Special Slims"/>
    <n v="567"/>
    <n v="228"/>
  </r>
  <r>
    <x v="9"/>
    <x v="2"/>
    <s v="Manuka Honey Choco"/>
    <n v="2471"/>
    <n v="342"/>
  </r>
  <r>
    <x v="6"/>
    <x v="4"/>
    <s v="Milk Bars"/>
    <n v="7189"/>
    <n v="54"/>
  </r>
  <r>
    <x v="3"/>
    <x v="1"/>
    <s v="Caramel Stuffed Bars"/>
    <n v="7455"/>
    <n v="216"/>
  </r>
  <r>
    <x v="8"/>
    <x v="5"/>
    <s v="Baker's Choco Chips"/>
    <n v="3108"/>
    <n v="54"/>
  </r>
  <r>
    <x v="4"/>
    <x v="4"/>
    <s v="White Choc"/>
    <n v="469"/>
    <n v="75"/>
  </r>
  <r>
    <x v="2"/>
    <x v="0"/>
    <s v="Fruit &amp; Nut Bars"/>
    <n v="2737"/>
    <n v="93"/>
  </r>
  <r>
    <x v="2"/>
    <x v="0"/>
    <s v="White Choc"/>
    <n v="4305"/>
    <n v="156"/>
  </r>
  <r>
    <x v="2"/>
    <x v="4"/>
    <s v="Eclairs"/>
    <n v="2408"/>
    <n v="9"/>
  </r>
  <r>
    <x v="8"/>
    <x v="2"/>
    <s v="99% Dark &amp; Pure"/>
    <n v="1281"/>
    <n v="18"/>
  </r>
  <r>
    <x v="0"/>
    <x v="1"/>
    <s v="Choco Coated Almonds"/>
    <n v="12348"/>
    <n v="234"/>
  </r>
  <r>
    <x v="8"/>
    <x v="5"/>
    <s v="Caramel Stuffed Bars"/>
    <n v="3689"/>
    <n v="312"/>
  </r>
  <r>
    <x v="5"/>
    <x v="2"/>
    <s v="99% Dark &amp; Pure"/>
    <n v="2870"/>
    <n v="300"/>
  </r>
  <r>
    <x v="7"/>
    <x v="2"/>
    <s v="Organic Choco Syrup"/>
    <n v="798"/>
    <n v="519"/>
  </r>
  <r>
    <x v="3"/>
    <x v="0"/>
    <s v="Spicy Special Slims"/>
    <n v="2933"/>
    <n v="9"/>
  </r>
  <r>
    <x v="6"/>
    <x v="1"/>
    <s v="Almond Choco"/>
    <n v="2744"/>
    <n v="9"/>
  </r>
  <r>
    <x v="0"/>
    <x v="2"/>
    <s v="Peanut Butter Cubes"/>
    <n v="9772"/>
    <n v="90"/>
  </r>
  <r>
    <x v="5"/>
    <x v="5"/>
    <s v="White Choc"/>
    <n v="1568"/>
    <n v="96"/>
  </r>
  <r>
    <x v="7"/>
    <x v="2"/>
    <s v="Mint Chip Choco"/>
    <n v="11417"/>
    <n v="21"/>
  </r>
  <r>
    <x v="0"/>
    <x v="5"/>
    <s v="Baker's Choco Chips"/>
    <n v="6748"/>
    <n v="48"/>
  </r>
  <r>
    <x v="9"/>
    <x v="2"/>
    <s v="Organic Choco Syrup"/>
    <n v="1407"/>
    <n v="72"/>
  </r>
  <r>
    <x v="1"/>
    <x v="1"/>
    <s v="Manuka Honey Choco"/>
    <n v="2023"/>
    <n v="168"/>
  </r>
  <r>
    <x v="6"/>
    <x v="3"/>
    <s v="Baker's Choco Chips"/>
    <n v="5236"/>
    <n v="51"/>
  </r>
  <r>
    <x v="3"/>
    <x v="2"/>
    <s v="99% Dark &amp; Pure"/>
    <n v="1925"/>
    <n v="192"/>
  </r>
  <r>
    <x v="5"/>
    <x v="0"/>
    <s v="50% Dark Bites"/>
    <n v="6608"/>
    <n v="225"/>
  </r>
  <r>
    <x v="4"/>
    <x v="5"/>
    <s v="Baker's Choco Chips"/>
    <n v="8008"/>
    <n v="456"/>
  </r>
  <r>
    <x v="9"/>
    <x v="5"/>
    <s v="White Choc"/>
    <n v="1428"/>
    <n v="93"/>
  </r>
  <r>
    <x v="4"/>
    <x v="5"/>
    <s v="Almond Choco"/>
    <n v="525"/>
    <n v="48"/>
  </r>
  <r>
    <x v="4"/>
    <x v="0"/>
    <s v="Drinking Coco"/>
    <n v="1505"/>
    <n v="102"/>
  </r>
  <r>
    <x v="5"/>
    <x v="1"/>
    <s v="70% Dark Bites"/>
    <n v="6755"/>
    <n v="252"/>
  </r>
  <r>
    <x v="7"/>
    <x v="0"/>
    <s v="Drinking Coco"/>
    <n v="11571"/>
    <n v="138"/>
  </r>
  <r>
    <x v="0"/>
    <x v="4"/>
    <s v="White Choc"/>
    <n v="2541"/>
    <n v="90"/>
  </r>
  <r>
    <x v="3"/>
    <x v="0"/>
    <s v="70% Dark Bites"/>
    <n v="1526"/>
    <n v="240"/>
  </r>
  <r>
    <x v="0"/>
    <x v="4"/>
    <s v="Almond Choco"/>
    <n v="6125"/>
    <n v="102"/>
  </r>
  <r>
    <x v="3"/>
    <x v="1"/>
    <s v="Organic Choco Syrup"/>
    <n v="847"/>
    <n v="129"/>
  </r>
  <r>
    <x v="1"/>
    <x v="1"/>
    <s v="Organic Choco Syrup"/>
    <n v="4753"/>
    <n v="300"/>
  </r>
  <r>
    <x v="4"/>
    <x v="4"/>
    <s v="Peanut Butter Cubes"/>
    <n v="959"/>
    <n v="135"/>
  </r>
  <r>
    <x v="5"/>
    <x v="1"/>
    <s v="85% Dark Bars"/>
    <n v="2793"/>
    <n v="114"/>
  </r>
  <r>
    <x v="5"/>
    <x v="1"/>
    <s v="50% Dark Bites"/>
    <n v="4606"/>
    <n v="63"/>
  </r>
  <r>
    <x v="5"/>
    <x v="2"/>
    <s v="Manuka Honey Choco"/>
    <n v="5551"/>
    <n v="252"/>
  </r>
  <r>
    <x v="9"/>
    <x v="2"/>
    <s v="Choco Coated Almonds"/>
    <n v="6657"/>
    <n v="303"/>
  </r>
  <r>
    <x v="5"/>
    <x v="3"/>
    <s v="Eclairs"/>
    <n v="4438"/>
    <n v="246"/>
  </r>
  <r>
    <x v="1"/>
    <x v="4"/>
    <s v="After Nines"/>
    <n v="168"/>
    <n v="84"/>
  </r>
  <r>
    <x v="5"/>
    <x v="5"/>
    <s v="Eclairs"/>
    <n v="7777"/>
    <n v="39"/>
  </r>
  <r>
    <x v="6"/>
    <x v="2"/>
    <s v="Eclairs"/>
    <n v="3339"/>
    <n v="348"/>
  </r>
  <r>
    <x v="5"/>
    <x v="0"/>
    <s v="Peanut Butter Cubes"/>
    <n v="6391"/>
    <n v="48"/>
  </r>
  <r>
    <x v="6"/>
    <x v="0"/>
    <s v="After Nines"/>
    <n v="518"/>
    <n v="75"/>
  </r>
  <r>
    <x v="5"/>
    <x v="4"/>
    <s v="Caramel Stuffed Bars"/>
    <n v="5677"/>
    <n v="258"/>
  </r>
  <r>
    <x v="4"/>
    <x v="3"/>
    <s v="Eclairs"/>
    <n v="6048"/>
    <n v="27"/>
  </r>
  <r>
    <x v="1"/>
    <x v="4"/>
    <s v="Choco Coated Almonds"/>
    <n v="3752"/>
    <n v="213"/>
  </r>
  <r>
    <x v="6"/>
    <x v="1"/>
    <s v="Manuka Honey Choco"/>
    <n v="4480"/>
    <n v="357"/>
  </r>
  <r>
    <x v="2"/>
    <x v="0"/>
    <s v="Almond Choco"/>
    <n v="259"/>
    <n v="207"/>
  </r>
  <r>
    <x v="1"/>
    <x v="0"/>
    <s v="70% Dark Bites"/>
    <n v="42"/>
    <n v="150"/>
  </r>
  <r>
    <x v="3"/>
    <x v="2"/>
    <s v="Baker's Choco Chips"/>
    <n v="98"/>
    <n v="204"/>
  </r>
  <r>
    <x v="5"/>
    <x v="1"/>
    <s v="Organic Choco Syrup"/>
    <n v="2478"/>
    <n v="21"/>
  </r>
  <r>
    <x v="3"/>
    <x v="5"/>
    <s v="Peanut Butter Cubes"/>
    <n v="7847"/>
    <n v="174"/>
  </r>
  <r>
    <x v="7"/>
    <x v="0"/>
    <s v="Eclairs"/>
    <n v="9926"/>
    <n v="201"/>
  </r>
  <r>
    <x v="1"/>
    <x v="4"/>
    <s v="Milk Bars"/>
    <n v="819"/>
    <n v="510"/>
  </r>
  <r>
    <x v="4"/>
    <x v="3"/>
    <s v="Manuka Honey Choco"/>
    <n v="3052"/>
    <n v="378"/>
  </r>
  <r>
    <x v="2"/>
    <x v="5"/>
    <s v="Spicy Special Slims"/>
    <n v="6832"/>
    <n v="27"/>
  </r>
  <r>
    <x v="7"/>
    <x v="3"/>
    <s v="Mint Chip Choco"/>
    <n v="2016"/>
    <n v="117"/>
  </r>
  <r>
    <x v="4"/>
    <x v="4"/>
    <s v="Spicy Special Slims"/>
    <n v="7322"/>
    <n v="36"/>
  </r>
  <r>
    <x v="1"/>
    <x v="1"/>
    <s v="Peanut Butter Cubes"/>
    <n v="357"/>
    <n v="126"/>
  </r>
  <r>
    <x v="2"/>
    <x v="3"/>
    <s v="White Choc"/>
    <n v="3192"/>
    <n v="72"/>
  </r>
  <r>
    <x v="5"/>
    <x v="2"/>
    <s v="After Nines"/>
    <n v="8435"/>
    <n v="42"/>
  </r>
  <r>
    <x v="0"/>
    <x v="3"/>
    <s v="Manuka Honey Choco"/>
    <n v="0"/>
    <n v="135"/>
  </r>
  <r>
    <x v="5"/>
    <x v="5"/>
    <s v="85% Dark Bars"/>
    <n v="8862"/>
    <n v="189"/>
  </r>
  <r>
    <x v="4"/>
    <x v="0"/>
    <s v="Caramel Stuffed Bars"/>
    <n v="3556"/>
    <n v="459"/>
  </r>
  <r>
    <x v="6"/>
    <x v="5"/>
    <s v="Raspberry Choco"/>
    <n v="7280"/>
    <n v="201"/>
  </r>
  <r>
    <x v="4"/>
    <x v="5"/>
    <s v="70% Dark Bites"/>
    <n v="3402"/>
    <n v="366"/>
  </r>
  <r>
    <x v="8"/>
    <x v="0"/>
    <s v="Manuka Honey Choco"/>
    <n v="4592"/>
    <n v="324"/>
  </r>
  <r>
    <x v="2"/>
    <x v="1"/>
    <s v="Raspberry Choco"/>
    <n v="7833"/>
    <n v="243"/>
  </r>
  <r>
    <x v="7"/>
    <x v="3"/>
    <s v="Spicy Special Slims"/>
    <n v="7651"/>
    <n v="213"/>
  </r>
  <r>
    <x v="0"/>
    <x v="1"/>
    <s v="70% Dark Bites"/>
    <n v="2275"/>
    <n v="447"/>
  </r>
  <r>
    <x v="0"/>
    <x v="4"/>
    <s v="Milk Bars"/>
    <n v="5670"/>
    <n v="297"/>
  </r>
  <r>
    <x v="5"/>
    <x v="1"/>
    <s v="Mint Chip Choco"/>
    <n v="2135"/>
    <n v="27"/>
  </r>
  <r>
    <x v="0"/>
    <x v="5"/>
    <s v="Fruit &amp; Nut Bars"/>
    <n v="2779"/>
    <n v="75"/>
  </r>
  <r>
    <x v="9"/>
    <x v="3"/>
    <s v="Peanut Butter Cubes"/>
    <n v="12950"/>
    <n v="30"/>
  </r>
  <r>
    <x v="5"/>
    <x v="2"/>
    <s v="Drinking Coco"/>
    <n v="2646"/>
    <n v="177"/>
  </r>
  <r>
    <x v="0"/>
    <x v="5"/>
    <s v="Peanut Butter Cubes"/>
    <n v="3794"/>
    <n v="159"/>
  </r>
  <r>
    <x v="8"/>
    <x v="1"/>
    <s v="Peanut Butter Cubes"/>
    <n v="819"/>
    <n v="306"/>
  </r>
  <r>
    <x v="8"/>
    <x v="5"/>
    <s v="Orange Choco"/>
    <n v="2583"/>
    <n v="18"/>
  </r>
  <r>
    <x v="5"/>
    <x v="1"/>
    <s v="99% Dark &amp; Pure"/>
    <n v="4585"/>
    <n v="240"/>
  </r>
  <r>
    <x v="6"/>
    <x v="5"/>
    <s v="Peanut Butter Cubes"/>
    <n v="1652"/>
    <n v="93"/>
  </r>
  <r>
    <x v="9"/>
    <x v="5"/>
    <s v="Baker's Choco Chips"/>
    <n v="4991"/>
    <n v="9"/>
  </r>
  <r>
    <x v="1"/>
    <x v="5"/>
    <s v="Mint Chip Choco"/>
    <n v="2009"/>
    <n v="219"/>
  </r>
  <r>
    <x v="7"/>
    <x v="3"/>
    <s v="After Nines"/>
    <n v="1568"/>
    <n v="141"/>
  </r>
  <r>
    <x v="3"/>
    <x v="0"/>
    <s v="Orange Choco"/>
    <n v="3388"/>
    <n v="123"/>
  </r>
  <r>
    <x v="0"/>
    <x v="4"/>
    <s v="85% Dark Bars"/>
    <n v="623"/>
    <n v="51"/>
  </r>
  <r>
    <x v="4"/>
    <x v="2"/>
    <s v="Almond Choco"/>
    <n v="10073"/>
    <n v="120"/>
  </r>
  <r>
    <x v="1"/>
    <x v="3"/>
    <s v="Baker's Choco Chips"/>
    <n v="1561"/>
    <n v="27"/>
  </r>
  <r>
    <x v="2"/>
    <x v="2"/>
    <s v="Organic Choco Syrup"/>
    <n v="11522"/>
    <n v="204"/>
  </r>
  <r>
    <x v="4"/>
    <x v="4"/>
    <s v="Milk Bars"/>
    <n v="2317"/>
    <n v="123"/>
  </r>
  <r>
    <x v="9"/>
    <x v="0"/>
    <s v="Caramel Stuffed Bars"/>
    <n v="3059"/>
    <n v="27"/>
  </r>
  <r>
    <x v="3"/>
    <x v="0"/>
    <s v="Baker's Choco Chips"/>
    <n v="2324"/>
    <n v="177"/>
  </r>
  <r>
    <x v="8"/>
    <x v="3"/>
    <s v="Baker's Choco Chips"/>
    <n v="4956"/>
    <n v="171"/>
  </r>
  <r>
    <x v="9"/>
    <x v="5"/>
    <s v="99% Dark &amp; Pure"/>
    <n v="5355"/>
    <n v="204"/>
  </r>
  <r>
    <x v="8"/>
    <x v="5"/>
    <s v="50% Dark Bites"/>
    <n v="7259"/>
    <n v="276"/>
  </r>
  <r>
    <x v="1"/>
    <x v="0"/>
    <s v="Baker's Choco Chips"/>
    <n v="6279"/>
    <n v="45"/>
  </r>
  <r>
    <x v="0"/>
    <x v="4"/>
    <s v="Manuka Honey Choco"/>
    <n v="2541"/>
    <n v="45"/>
  </r>
  <r>
    <x v="4"/>
    <x v="1"/>
    <s v="Organic Choco Syrup"/>
    <n v="3864"/>
    <n v="177"/>
  </r>
  <r>
    <x v="6"/>
    <x v="2"/>
    <s v="Milk Bars"/>
    <n v="6146"/>
    <n v="63"/>
  </r>
  <r>
    <x v="2"/>
    <x v="3"/>
    <s v="Drinking Coco"/>
    <n v="2639"/>
    <n v="204"/>
  </r>
  <r>
    <x v="1"/>
    <x v="0"/>
    <s v="After Nines"/>
    <n v="1890"/>
    <n v="195"/>
  </r>
  <r>
    <x v="5"/>
    <x v="5"/>
    <s v="50% Dark Bites"/>
    <n v="1932"/>
    <n v="369"/>
  </r>
  <r>
    <x v="8"/>
    <x v="5"/>
    <s v="White Choc"/>
    <n v="6300"/>
    <n v="42"/>
  </r>
  <r>
    <x v="4"/>
    <x v="0"/>
    <s v="70% Dark Bites"/>
    <n v="560"/>
    <n v="81"/>
  </r>
  <r>
    <x v="2"/>
    <x v="0"/>
    <s v="Baker's Choco Chips"/>
    <n v="2856"/>
    <n v="246"/>
  </r>
  <r>
    <x v="2"/>
    <x v="5"/>
    <s v="Eclairs"/>
    <n v="707"/>
    <n v="174"/>
  </r>
  <r>
    <x v="1"/>
    <x v="1"/>
    <s v="70% Dark Bites"/>
    <n v="3598"/>
    <n v="81"/>
  </r>
  <r>
    <x v="0"/>
    <x v="1"/>
    <s v="After Nines"/>
    <n v="6853"/>
    <n v="372"/>
  </r>
  <r>
    <x v="0"/>
    <x v="1"/>
    <s v="Mint Chip Choco"/>
    <n v="4725"/>
    <n v="174"/>
  </r>
  <r>
    <x v="3"/>
    <x v="2"/>
    <s v="Choco Coated Almonds"/>
    <n v="10304"/>
    <n v="84"/>
  </r>
  <r>
    <x v="3"/>
    <x v="5"/>
    <s v="Mint Chip Choco"/>
    <n v="1274"/>
    <n v="225"/>
  </r>
  <r>
    <x v="6"/>
    <x v="2"/>
    <s v="70% Dark Bites"/>
    <n v="1526"/>
    <n v="105"/>
  </r>
  <r>
    <x v="0"/>
    <x v="3"/>
    <s v="Caramel Stuffed Bars"/>
    <n v="3101"/>
    <n v="225"/>
  </r>
  <r>
    <x v="7"/>
    <x v="0"/>
    <s v="50% Dark Bites"/>
    <n v="1057"/>
    <n v="54"/>
  </r>
  <r>
    <x v="5"/>
    <x v="0"/>
    <s v="Baker's Choco Chips"/>
    <n v="5306"/>
    <n v="0"/>
  </r>
  <r>
    <x v="6"/>
    <x v="3"/>
    <s v="85% Dark Bars"/>
    <n v="4018"/>
    <n v="171"/>
  </r>
  <r>
    <x v="2"/>
    <x v="5"/>
    <s v="Mint Chip Choco"/>
    <n v="938"/>
    <n v="189"/>
  </r>
  <r>
    <x v="5"/>
    <x v="4"/>
    <s v="Drinking Coco"/>
    <n v="1778"/>
    <n v="270"/>
  </r>
  <r>
    <x v="4"/>
    <x v="3"/>
    <s v="70% Dark Bites"/>
    <n v="1638"/>
    <n v="63"/>
  </r>
  <r>
    <x v="3"/>
    <x v="4"/>
    <s v="White Choc"/>
    <n v="154"/>
    <n v="21"/>
  </r>
  <r>
    <x v="5"/>
    <x v="0"/>
    <s v="After Nines"/>
    <n v="9835"/>
    <n v="207"/>
  </r>
  <r>
    <x v="2"/>
    <x v="0"/>
    <s v="Orange Choco"/>
    <n v="7273"/>
    <n v="96"/>
  </r>
  <r>
    <x v="6"/>
    <x v="3"/>
    <s v="After Nines"/>
    <n v="6909"/>
    <n v="81"/>
  </r>
  <r>
    <x v="2"/>
    <x v="3"/>
    <s v="85% Dark Bars"/>
    <n v="3920"/>
    <n v="306"/>
  </r>
  <r>
    <x v="9"/>
    <x v="3"/>
    <s v="Spicy Special Slims"/>
    <n v="4858"/>
    <n v="279"/>
  </r>
  <r>
    <x v="7"/>
    <x v="4"/>
    <s v="Almond Choco"/>
    <n v="3549"/>
    <n v="3"/>
  </r>
  <r>
    <x v="5"/>
    <x v="3"/>
    <s v="Organic Choco Syrup"/>
    <n v="966"/>
    <n v="198"/>
  </r>
  <r>
    <x v="6"/>
    <x v="3"/>
    <s v="Drinking Coco"/>
    <n v="385"/>
    <n v="249"/>
  </r>
  <r>
    <x v="4"/>
    <x v="5"/>
    <s v="Mint Chip Choco"/>
    <n v="2219"/>
    <n v="75"/>
  </r>
  <r>
    <x v="2"/>
    <x v="2"/>
    <s v="Choco Coated Almonds"/>
    <n v="2954"/>
    <n v="189"/>
  </r>
  <r>
    <x v="5"/>
    <x v="2"/>
    <s v="Choco Coated Almonds"/>
    <n v="280"/>
    <n v="87"/>
  </r>
  <r>
    <x v="3"/>
    <x v="2"/>
    <s v="70% Dark Bites"/>
    <n v="6118"/>
    <n v="174"/>
  </r>
  <r>
    <x v="7"/>
    <x v="3"/>
    <s v="Raspberry Choco"/>
    <n v="4802"/>
    <n v="36"/>
  </r>
  <r>
    <x v="2"/>
    <x v="4"/>
    <s v="85% Dark Bars"/>
    <n v="4137"/>
    <n v="60"/>
  </r>
  <r>
    <x v="8"/>
    <x v="1"/>
    <s v="Fruit &amp; Nut Bars"/>
    <n v="2023"/>
    <n v="78"/>
  </r>
  <r>
    <x v="2"/>
    <x v="2"/>
    <s v="70% Dark Bites"/>
    <n v="9051"/>
    <n v="57"/>
  </r>
  <r>
    <x v="2"/>
    <x v="0"/>
    <s v="Caramel Stuffed Bars"/>
    <n v="2919"/>
    <n v="45"/>
  </r>
  <r>
    <x v="3"/>
    <x v="4"/>
    <s v="After Nines"/>
    <n v="5915"/>
    <n v="3"/>
  </r>
  <r>
    <x v="9"/>
    <x v="1"/>
    <s v="Raspberry Choco"/>
    <n v="2562"/>
    <n v="6"/>
  </r>
  <r>
    <x v="6"/>
    <x v="0"/>
    <s v="White Choc"/>
    <n v="8813"/>
    <n v="21"/>
  </r>
  <r>
    <x v="6"/>
    <x v="2"/>
    <s v="Drinking Coco"/>
    <n v="6111"/>
    <n v="3"/>
  </r>
  <r>
    <x v="1"/>
    <x v="5"/>
    <s v="Smooth Sliky Salty"/>
    <n v="3507"/>
    <n v="288"/>
  </r>
  <r>
    <x v="4"/>
    <x v="2"/>
    <s v="Milk Bars"/>
    <n v="4319"/>
    <n v="30"/>
  </r>
  <r>
    <x v="0"/>
    <x v="4"/>
    <s v="Baker's Choco Chips"/>
    <n v="609"/>
    <n v="87"/>
  </r>
  <r>
    <x v="0"/>
    <x v="3"/>
    <s v="Organic Choco Syrup"/>
    <n v="6370"/>
    <n v="30"/>
  </r>
  <r>
    <x v="6"/>
    <x v="4"/>
    <s v="99% Dark &amp; Pure"/>
    <n v="5474"/>
    <n v="168"/>
  </r>
  <r>
    <x v="0"/>
    <x v="2"/>
    <s v="Organic Choco Syrup"/>
    <n v="3164"/>
    <n v="306"/>
  </r>
  <r>
    <x v="4"/>
    <x v="1"/>
    <s v="Almond Choco"/>
    <n v="1302"/>
    <n v="402"/>
  </r>
  <r>
    <x v="8"/>
    <x v="0"/>
    <s v="Caramel Stuffed Bars"/>
    <n v="7308"/>
    <n v="327"/>
  </r>
  <r>
    <x v="0"/>
    <x v="0"/>
    <s v="Organic Choco Syrup"/>
    <n v="6132"/>
    <n v="93"/>
  </r>
  <r>
    <x v="9"/>
    <x v="1"/>
    <s v="50% Dark Bites"/>
    <n v="3472"/>
    <n v="96"/>
  </r>
  <r>
    <x v="1"/>
    <x v="3"/>
    <s v="Drinking Coco"/>
    <n v="9660"/>
    <n v="27"/>
  </r>
  <r>
    <x v="2"/>
    <x v="4"/>
    <s v="Baker's Choco Chips"/>
    <n v="2436"/>
    <n v="99"/>
  </r>
  <r>
    <x v="2"/>
    <x v="4"/>
    <s v="Peanut Butter Cubes"/>
    <n v="9506"/>
    <n v="87"/>
  </r>
  <r>
    <x v="9"/>
    <x v="0"/>
    <s v="Spicy Special Slims"/>
    <n v="245"/>
    <n v="288"/>
  </r>
  <r>
    <x v="1"/>
    <x v="1"/>
    <s v="Orange Choco"/>
    <n v="2702"/>
    <n v="363"/>
  </r>
  <r>
    <x v="9"/>
    <x v="5"/>
    <s v="Eclairs"/>
    <n v="700"/>
    <n v="87"/>
  </r>
  <r>
    <x v="4"/>
    <x v="5"/>
    <s v="Eclairs"/>
    <n v="3759"/>
    <n v="150"/>
  </r>
  <r>
    <x v="7"/>
    <x v="1"/>
    <s v="Eclairs"/>
    <n v="1589"/>
    <n v="303"/>
  </r>
  <r>
    <x v="5"/>
    <x v="1"/>
    <s v="Caramel Stuffed Bars"/>
    <n v="5194"/>
    <n v="288"/>
  </r>
  <r>
    <x v="9"/>
    <x v="2"/>
    <s v="Milk Bars"/>
    <n v="945"/>
    <n v="75"/>
  </r>
  <r>
    <x v="0"/>
    <x v="4"/>
    <s v="Smooth Sliky Salty"/>
    <n v="1988"/>
    <n v="39"/>
  </r>
  <r>
    <x v="4"/>
    <x v="5"/>
    <s v="Choco Coated Almonds"/>
    <n v="6734"/>
    <n v="123"/>
  </r>
  <r>
    <x v="0"/>
    <x v="2"/>
    <s v="Almond Choco"/>
    <n v="217"/>
    <n v="36"/>
  </r>
  <r>
    <x v="6"/>
    <x v="5"/>
    <s v="After Nines"/>
    <n v="6279"/>
    <n v="237"/>
  </r>
  <r>
    <x v="0"/>
    <x v="2"/>
    <s v="Milk Bars"/>
    <n v="4424"/>
    <n v="201"/>
  </r>
  <r>
    <x v="7"/>
    <x v="2"/>
    <s v="Eclairs"/>
    <n v="189"/>
    <n v="48"/>
  </r>
  <r>
    <x v="6"/>
    <x v="1"/>
    <s v="After Nines"/>
    <n v="490"/>
    <n v="84"/>
  </r>
  <r>
    <x v="1"/>
    <x v="0"/>
    <s v="Spicy Special Slims"/>
    <n v="434"/>
    <n v="87"/>
  </r>
  <r>
    <x v="5"/>
    <x v="4"/>
    <s v="70% Dark Bites"/>
    <n v="10129"/>
    <n v="312"/>
  </r>
  <r>
    <x v="8"/>
    <x v="3"/>
    <s v="Caramel Stuffed Bars"/>
    <n v="1652"/>
    <n v="102"/>
  </r>
  <r>
    <x v="1"/>
    <x v="4"/>
    <s v="Spicy Special Slims"/>
    <n v="6433"/>
    <n v="78"/>
  </r>
  <r>
    <x v="8"/>
    <x v="5"/>
    <s v="Fruit &amp; Nut Bars"/>
    <n v="2212"/>
    <n v="117"/>
  </r>
  <r>
    <x v="3"/>
    <x v="1"/>
    <s v="99% Dark &amp; Pure"/>
    <n v="609"/>
    <n v="99"/>
  </r>
  <r>
    <x v="0"/>
    <x v="1"/>
    <s v="85% Dark Bars"/>
    <n v="1638"/>
    <n v="48"/>
  </r>
  <r>
    <x v="5"/>
    <x v="5"/>
    <s v="Raspberry Choco"/>
    <n v="3829"/>
    <n v="24"/>
  </r>
  <r>
    <x v="0"/>
    <x v="3"/>
    <s v="Raspberry Choco"/>
    <n v="5775"/>
    <n v="42"/>
  </r>
  <r>
    <x v="4"/>
    <x v="1"/>
    <s v="Orange Choco"/>
    <n v="1071"/>
    <n v="270"/>
  </r>
  <r>
    <x v="1"/>
    <x v="2"/>
    <s v="Fruit &amp; Nut Bars"/>
    <n v="5019"/>
    <n v="150"/>
  </r>
  <r>
    <x v="7"/>
    <x v="0"/>
    <s v="Raspberry Choco"/>
    <n v="2863"/>
    <n v="42"/>
  </r>
  <r>
    <x v="0"/>
    <x v="1"/>
    <s v="Manuka Honey Choco"/>
    <n v="1617"/>
    <n v="126"/>
  </r>
  <r>
    <x v="4"/>
    <x v="0"/>
    <s v="Baker's Choco Chips"/>
    <n v="6818"/>
    <n v="6"/>
  </r>
  <r>
    <x v="8"/>
    <x v="1"/>
    <s v="Raspberry Choco"/>
    <n v="6657"/>
    <n v="276"/>
  </r>
  <r>
    <x v="8"/>
    <x v="5"/>
    <s v="Eclairs"/>
    <n v="2919"/>
    <n v="93"/>
  </r>
  <r>
    <x v="7"/>
    <x v="2"/>
    <s v="Smooth Sliky Salty"/>
    <n v="3094"/>
    <n v="246"/>
  </r>
  <r>
    <x v="4"/>
    <x v="3"/>
    <s v="85% Dark Bars"/>
    <n v="2989"/>
    <n v="3"/>
  </r>
  <r>
    <x v="1"/>
    <x v="4"/>
    <s v="Organic Choco Syrup"/>
    <n v="2268"/>
    <n v="63"/>
  </r>
  <r>
    <x v="6"/>
    <x v="1"/>
    <s v="Smooth Sliky Salty"/>
    <n v="4753"/>
    <n v="246"/>
  </r>
  <r>
    <x v="7"/>
    <x v="5"/>
    <s v="99% Dark &amp; Pure"/>
    <n v="7511"/>
    <n v="120"/>
  </r>
  <r>
    <x v="7"/>
    <x v="4"/>
    <s v="Smooth Sliky Salty"/>
    <n v="4326"/>
    <n v="348"/>
  </r>
  <r>
    <x v="3"/>
    <x v="5"/>
    <s v="Fruit &amp; Nut Bars"/>
    <n v="4935"/>
    <n v="126"/>
  </r>
  <r>
    <x v="4"/>
    <x v="1"/>
    <s v="70% Dark Bites"/>
    <n v="4781"/>
    <n v="123"/>
  </r>
  <r>
    <x v="6"/>
    <x v="4"/>
    <s v="White Choc"/>
    <n v="7483"/>
    <n v="45"/>
  </r>
  <r>
    <x v="9"/>
    <x v="4"/>
    <s v="Almond Choco"/>
    <n v="6860"/>
    <n v="126"/>
  </r>
  <r>
    <x v="0"/>
    <x v="0"/>
    <s v="Manuka Honey Choco"/>
    <n v="9002"/>
    <n v="72"/>
  </r>
  <r>
    <x v="4"/>
    <x v="2"/>
    <s v="Manuka Honey Choco"/>
    <n v="1400"/>
    <n v="135"/>
  </r>
  <r>
    <x v="9"/>
    <x v="5"/>
    <s v="After Nines"/>
    <n v="4053"/>
    <n v="24"/>
  </r>
  <r>
    <x v="5"/>
    <x v="2"/>
    <s v="Smooth Sliky Salty"/>
    <n v="2149"/>
    <n v="117"/>
  </r>
  <r>
    <x v="8"/>
    <x v="3"/>
    <s v="Manuka Honey Choco"/>
    <n v="3640"/>
    <n v="51"/>
  </r>
  <r>
    <x v="7"/>
    <x v="3"/>
    <s v="Fruit &amp; Nut Bars"/>
    <n v="630"/>
    <n v="36"/>
  </r>
  <r>
    <x v="2"/>
    <x v="1"/>
    <s v="Organic Choco Syrup"/>
    <n v="2429"/>
    <n v="144"/>
  </r>
  <r>
    <x v="2"/>
    <x v="2"/>
    <s v="White Choc"/>
    <n v="2142"/>
    <n v="114"/>
  </r>
  <r>
    <x v="5"/>
    <x v="0"/>
    <s v="70% Dark Bites"/>
    <n v="6454"/>
    <n v="54"/>
  </r>
  <r>
    <x v="5"/>
    <x v="0"/>
    <s v="Mint Chip Choco"/>
    <n v="4487"/>
    <n v="333"/>
  </r>
  <r>
    <x v="8"/>
    <x v="0"/>
    <s v="Almond Choco"/>
    <n v="938"/>
    <n v="366"/>
  </r>
  <r>
    <x v="8"/>
    <x v="4"/>
    <s v="Baker's Choco Chips"/>
    <n v="8841"/>
    <n v="303"/>
  </r>
  <r>
    <x v="7"/>
    <x v="3"/>
    <s v="Peanut Butter Cubes"/>
    <n v="4018"/>
    <n v="126"/>
  </r>
  <r>
    <x v="3"/>
    <x v="0"/>
    <s v="Raspberry Choco"/>
    <n v="714"/>
    <n v="231"/>
  </r>
  <r>
    <x v="2"/>
    <x v="4"/>
    <s v="White Choc"/>
    <n v="3850"/>
    <n v="10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F3557D6-D656-4C37-BA50-D0240DC886BF}" name="PivotTable4" cacheId="1" applyNumberFormats="0" applyBorderFormats="0" applyFontFormats="0" applyPatternFormats="0" applyAlignmentFormats="0" applyWidthHeightFormats="1" dataCaption="Values" updatedVersion="7" minRefreshableVersion="3" useAutoFormatting="1" subtotalHiddenItems="1" rowGrandTotals="0" colGrandTotals="0" itemPrintTitles="1" createdVersion="7" indent="0" outline="1" outlineData="1" multipleFieldFilters="0" rowHeaderCaption="Product">
  <location ref="N4:O9" firstHeaderRow="1" firstDataRow="1" firstDataCol="1"/>
  <pivotFields count="2">
    <pivotField axis="axisRow" allDrilled="1" subtotalTop="0" showAll="0" measureFilter="1" dataSourceSort="1" nonAutoSortDefault="1" defaultSubtotal="0" defaultAttributeDrillState="1">
      <items count="5">
        <item x="0"/>
        <item x="1"/>
        <item x="2"/>
        <item x="3"/>
        <item x="4"/>
      </items>
    </pivotField>
    <pivotField dataField="1" subtotalTop="0" showAll="0" defaultSubtotal="0"/>
  </pivotFields>
  <rowFields count="1">
    <field x="0"/>
  </rowFields>
  <rowItems count="5">
    <i>
      <x/>
    </i>
    <i>
      <x v="1"/>
    </i>
    <i>
      <x v="2"/>
    </i>
    <i>
      <x v="3"/>
    </i>
    <i>
      <x v="4"/>
    </i>
  </rowItems>
  <colItems count="1">
    <i/>
  </colItems>
  <dataFields count="1">
    <dataField fld="1" subtotal="count" baseField="0" baseItem="0"/>
  </dataFields>
  <formats count="8">
    <format dxfId="27">
      <pivotArea collapsedLevelsAreSubtotals="1" fieldPosition="0">
        <references count="1">
          <reference field="0" count="1">
            <x v="0"/>
          </reference>
        </references>
      </pivotArea>
    </format>
    <format dxfId="26">
      <pivotArea field="0" type="button" dataOnly="0" labelOnly="1" outline="0" axis="axisRow" fieldPosition="0"/>
    </format>
    <format dxfId="25">
      <pivotArea dataOnly="0" labelOnly="1" outline="0" axis="axisValues" fieldPosition="0"/>
    </format>
    <format dxfId="24">
      <pivotArea grandRow="1" outline="0" collapsedLevelsAreSubtotals="1" fieldPosition="0"/>
    </format>
    <format dxfId="23">
      <pivotArea dataOnly="0" labelOnly="1" grandRow="1" outline="0" fieldPosition="0"/>
    </format>
    <format dxfId="22">
      <pivotArea dataOnly="0" labelOnly="1" outline="0" axis="axisValues" fieldPosition="0"/>
    </format>
    <format dxfId="21">
      <pivotArea outline="0" collapsedLevelsAreSubtotals="1" fieldPosition="0"/>
    </format>
    <format dxfId="20">
      <pivotArea dataOnly="0" labelOnly="1" fieldPosition="0">
        <references count="1">
          <reference field="0" count="0"/>
        </references>
      </pivotArea>
    </format>
  </formats>
  <pivotHierarchies count="1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1" iMeasureHier="10">
      <autoFilter ref="A1">
        <filterColumn colId="0">
          <top10 val="5" filterVal="5"/>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salesdata">
        <x15:activeTabTopLevelEntity name="[sales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655261C-FAEE-4C35-88D6-B97CBD5D15FC}" name="PivotTable3"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rowHeaderCaption="Geography">
  <location ref="H4:K10" firstHeaderRow="0" firstDataRow="1" firstDataCol="1"/>
  <pivotFields count="5">
    <pivotField showAll="0">
      <items count="11">
        <item x="7"/>
        <item x="1"/>
        <item x="3"/>
        <item x="5"/>
        <item x="4"/>
        <item x="6"/>
        <item x="8"/>
        <item x="2"/>
        <item x="9"/>
        <item x="0"/>
        <item t="default"/>
      </items>
    </pivotField>
    <pivotField axis="axisRow" showAll="0" sortType="descending">
      <items count="7">
        <item x="4"/>
        <item x="2"/>
        <item x="5"/>
        <item x="0"/>
        <item x="3"/>
        <item x="1"/>
        <item t="default"/>
      </items>
      <autoSortScope>
        <pivotArea dataOnly="0" outline="0" fieldPosition="0">
          <references count="1">
            <reference field="4294967294" count="1" selected="0">
              <x v="0"/>
            </reference>
          </references>
        </pivotArea>
      </autoSortScope>
    </pivotField>
    <pivotField showAll="0"/>
    <pivotField dataField="1" numFmtId="164" showAll="0"/>
    <pivotField dataField="1" numFmtId="3" showAll="0"/>
  </pivotFields>
  <rowFields count="1">
    <field x="1"/>
  </rowFields>
  <rowItems count="6">
    <i>
      <x v="2"/>
    </i>
    <i>
      <x v="1"/>
    </i>
    <i>
      <x v="3"/>
    </i>
    <i>
      <x v="5"/>
    </i>
    <i>
      <x v="4"/>
    </i>
    <i>
      <x/>
    </i>
  </rowItems>
  <colFields count="1">
    <field x="-2"/>
  </colFields>
  <colItems count="3">
    <i>
      <x/>
    </i>
    <i i="1">
      <x v="1"/>
    </i>
    <i i="2">
      <x v="2"/>
    </i>
  </colItems>
  <dataFields count="3">
    <dataField name="Sales" fld="3" baseField="0" baseItem="0" numFmtId="167"/>
    <dataField name=" " fld="3" baseField="0" baseItem="0"/>
    <dataField name="Sum of Units" fld="4" baseField="0" baseItem="0"/>
  </dataFields>
  <formats count="14">
    <format dxfId="41">
      <pivotArea type="all" dataOnly="0" outline="0" fieldPosition="0"/>
    </format>
    <format dxfId="40">
      <pivotArea field="1" type="button" dataOnly="0" labelOnly="1" outline="0" axis="axisRow" fieldPosition="0"/>
    </format>
    <format dxfId="39">
      <pivotArea dataOnly="0" labelOnly="1" outline="0" fieldPosition="0">
        <references count="1">
          <reference field="4294967294" count="3">
            <x v="0"/>
            <x v="1"/>
            <x v="2"/>
          </reference>
        </references>
      </pivotArea>
    </format>
    <format dxfId="38">
      <pivotArea field="1" type="button" dataOnly="0" labelOnly="1" outline="0" axis="axisRow" fieldPosition="0"/>
    </format>
    <format dxfId="37">
      <pivotArea dataOnly="0" labelOnly="1" outline="0" fieldPosition="0">
        <references count="1">
          <reference field="4294967294" count="3">
            <x v="0"/>
            <x v="1"/>
            <x v="2"/>
          </reference>
        </references>
      </pivotArea>
    </format>
    <format dxfId="36">
      <pivotArea type="all" dataOnly="0" outline="0" fieldPosition="0"/>
    </format>
    <format dxfId="35">
      <pivotArea outline="0" collapsedLevelsAreSubtotals="1" fieldPosition="0"/>
    </format>
    <format dxfId="34">
      <pivotArea field="1" type="button" dataOnly="0" labelOnly="1" outline="0" axis="axisRow" fieldPosition="0"/>
    </format>
    <format dxfId="33">
      <pivotArea dataOnly="0" labelOnly="1" fieldPosition="0">
        <references count="1">
          <reference field="1" count="0"/>
        </references>
      </pivotArea>
    </format>
    <format dxfId="32">
      <pivotArea dataOnly="0" labelOnly="1" outline="0" fieldPosition="0">
        <references count="1">
          <reference field="4294967294" count="3">
            <x v="0"/>
            <x v="1"/>
            <x v="2"/>
          </reference>
        </references>
      </pivotArea>
    </format>
    <format dxfId="31">
      <pivotArea outline="0" collapsedLevelsAreSubtotals="1" fieldPosition="0"/>
    </format>
    <format dxfId="30">
      <pivotArea dataOnly="0" labelOnly="1" fieldPosition="0">
        <references count="1">
          <reference field="1" count="0"/>
        </references>
      </pivotArea>
    </format>
    <format dxfId="29">
      <pivotArea dataOnly="0" labelOnly="1" outline="0" fieldPosition="0">
        <references count="1">
          <reference field="4294967294" count="1">
            <x v="0"/>
          </reference>
        </references>
      </pivotArea>
    </format>
    <format dxfId="28">
      <pivotArea dataOnly="0" labelOnly="1" outline="0" fieldPosition="0">
        <references count="1">
          <reference field="4294967294" count="1">
            <x v="2"/>
          </reference>
        </references>
      </pivotArea>
    </format>
  </formats>
  <conditionalFormats count="1">
    <conditionalFormat priority="2">
      <pivotAreas count="1">
        <pivotArea type="data" collapsedLevelsAreSubtotals="1" fieldPosition="0">
          <references count="2">
            <reference field="4294967294" count="1" selected="0">
              <x v="1"/>
            </reference>
            <reference field="1" count="6">
              <x v="0"/>
              <x v="1"/>
              <x v="2"/>
              <x v="3"/>
              <x v="4"/>
              <x v="5"/>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B947564-C107-4EDF-B133-EAB9CF947AC7}" name="PivotTable5"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rowHeaderCaption="Location">
  <location ref="J4:K16" firstHeaderRow="1" firstDataRow="1" firstDataCol="1"/>
  <pivotFields count="5">
    <pivotField axis="axisRow" showAll="0" measureFilter="1">
      <items count="11">
        <item x="7"/>
        <item x="1"/>
        <item x="3"/>
        <item x="5"/>
        <item x="4"/>
        <item x="6"/>
        <item x="8"/>
        <item x="2"/>
        <item x="9"/>
        <item x="0"/>
        <item t="default"/>
      </items>
    </pivotField>
    <pivotField axis="axisRow" showAll="0">
      <items count="7">
        <item x="4"/>
        <item x="2"/>
        <item x="5"/>
        <item x="0"/>
        <item x="3"/>
        <item x="1"/>
        <item t="default"/>
      </items>
    </pivotField>
    <pivotField showAll="0"/>
    <pivotField dataField="1" numFmtId="164" showAll="0"/>
    <pivotField numFmtId="3" showAll="0"/>
  </pivotFields>
  <rowFields count="2">
    <field x="1"/>
    <field x="0"/>
  </rowFields>
  <rowItems count="12">
    <i>
      <x/>
    </i>
    <i r="1">
      <x v="5"/>
    </i>
    <i>
      <x v="1"/>
    </i>
    <i r="1">
      <x v="5"/>
    </i>
    <i>
      <x v="2"/>
    </i>
    <i r="1">
      <x v="5"/>
    </i>
    <i>
      <x v="3"/>
    </i>
    <i r="1">
      <x v="3"/>
    </i>
    <i>
      <x v="4"/>
    </i>
    <i r="1">
      <x/>
    </i>
    <i>
      <x v="5"/>
    </i>
    <i r="1">
      <x v="9"/>
    </i>
  </rowItems>
  <colItems count="1">
    <i/>
  </colItems>
  <dataFields count="1">
    <dataField name="Sum of Amount" fld="3" baseField="0" baseItem="0"/>
  </dataFields>
  <formats count="3">
    <format dxfId="8">
      <pivotArea dataOnly="0" labelOnly="1" outline="0" axis="axisValues" fieldPosition="0"/>
    </format>
    <format dxfId="7">
      <pivotArea field="1" type="button" dataOnly="0" labelOnly="1" outline="0" axis="axisRow" fieldPosition="0"/>
    </format>
    <format dxfId="6">
      <pivotArea dataOnly="0" labelOnly="1" outline="0" axis="axisValues" fieldPosition="0"/>
    </format>
  </formats>
  <pivotTableStyleInfo name="PivotStyleLight16" showRowHeaders="1" showColHeaders="1" showRowStripes="0" showColStripes="0" showLastColumn="1"/>
  <filters count="1">
    <filter fld="0"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DB6BAAC-BEA1-4B33-9898-026282E1D15A}" name="PivotTable3"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C4:D27" firstHeaderRow="1" firstDataRow="1" firstDataCol="1"/>
  <pivotFields count="3">
    <pivotField axis="axisRow" allDrilled="1" subtotalTop="0" showAll="0" dataSourceSort="1" defaultSubtotal="0" defaultAttributeDrillState="1">
      <items count="22">
        <item x="0"/>
        <item x="1"/>
        <item x="2"/>
        <item x="3"/>
        <item x="4"/>
        <item x="5"/>
        <item x="6"/>
        <item x="7"/>
        <item x="8"/>
        <item x="9"/>
        <item x="10"/>
        <item x="11"/>
        <item x="12"/>
        <item x="13"/>
        <item x="14"/>
        <item x="15"/>
        <item x="16"/>
        <item x="17"/>
        <item x="18"/>
        <item x="19"/>
        <item x="20"/>
        <item x="21"/>
      </items>
    </pivotField>
    <pivotField dataField="1" subtotalTop="0" showAll="0" defaultSubtotal="0"/>
    <pivotField allDrilled="1" subtotalTop="0" showAll="0" dataSourceSort="1" defaultSubtotal="0" defaultAttributeDrillState="1"/>
  </pivotFields>
  <rowFields count="1">
    <field x="0"/>
  </rowFields>
  <rowItems count="23">
    <i>
      <x/>
    </i>
    <i>
      <x v="1"/>
    </i>
    <i>
      <x v="2"/>
    </i>
    <i>
      <x v="3"/>
    </i>
    <i>
      <x v="4"/>
    </i>
    <i>
      <x v="5"/>
    </i>
    <i>
      <x v="6"/>
    </i>
    <i>
      <x v="7"/>
    </i>
    <i>
      <x v="8"/>
    </i>
    <i>
      <x v="9"/>
    </i>
    <i>
      <x v="10"/>
    </i>
    <i>
      <x v="11"/>
    </i>
    <i>
      <x v="12"/>
    </i>
    <i>
      <x v="13"/>
    </i>
    <i>
      <x v="14"/>
    </i>
    <i>
      <x v="15"/>
    </i>
    <i>
      <x v="16"/>
    </i>
    <i>
      <x v="17"/>
    </i>
    <i>
      <x v="18"/>
    </i>
    <i>
      <x v="19"/>
    </i>
    <i>
      <x v="20"/>
    </i>
    <i>
      <x v="21"/>
    </i>
    <i t="grand">
      <x/>
    </i>
  </rowItems>
  <colItems count="1">
    <i/>
  </colItems>
  <dataFields count="1">
    <dataField fld="1" subtotal="count" baseField="0" baseItem="0"/>
  </dataFields>
  <formats count="8">
    <format dxfId="16">
      <pivotArea dataOnly="0" labelOnly="1" outline="0" axis="axisValues" fieldPosition="0"/>
    </format>
    <format dxfId="15">
      <pivotArea field="0" type="button" dataOnly="0" labelOnly="1" outline="0" axis="axisRow" fieldPosition="0"/>
    </format>
    <format dxfId="14">
      <pivotArea dataOnly="0" labelOnly="1" outline="0" axis="axisValues" fieldPosition="0"/>
    </format>
    <format dxfId="13">
      <pivotArea grandRow="1" outline="0" collapsedLevelsAreSubtotals="1" fieldPosition="0"/>
    </format>
    <format dxfId="12">
      <pivotArea dataOnly="0" labelOnly="1" grandRow="1" outline="0" fieldPosition="0"/>
    </format>
    <format dxfId="11">
      <pivotArea outline="0" collapsedLevelsAreSubtotals="1" fieldPosition="0"/>
    </format>
    <format dxfId="10">
      <pivotArea dataOnly="0" labelOnly="1" fieldPosition="0">
        <references count="1">
          <reference field="0" count="0"/>
        </references>
      </pivotArea>
    </format>
    <format dxfId="9">
      <pivotArea dataOnly="0" labelOnly="1" grandRow="1" outline="0" fieldPosition="0"/>
    </format>
  </formats>
  <pivotHierarchies count="15">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salesdata">
        <x15:activeTabTopLevelEntity name="[sales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347975E-2C77-4E25-A3EE-1E62E4E2C771}" name="PivotTable6"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C4:G25" firstHeaderRow="0" firstDataRow="1" firstDataCol="1"/>
  <pivotFields count="6">
    <pivotField axis="axisRow" allDrilled="1" subtotalTop="0" showAll="0" sortType="ascending" defaultSubtotal="0" defaultAttributeDrillState="1">
      <items count="22">
        <item x="0"/>
        <item x="1"/>
        <item x="2"/>
        <item x="3"/>
        <item x="4"/>
        <item x="5"/>
        <item x="6"/>
        <item x="7"/>
        <item x="8"/>
        <item x="9"/>
        <item x="10"/>
        <item x="11"/>
        <item x="12"/>
        <item x="13"/>
        <item x="14"/>
        <item x="15"/>
        <item x="16"/>
        <item x="17"/>
        <item x="18"/>
        <item x="19"/>
        <item x="20"/>
        <item x="21"/>
      </items>
      <autoSortScope>
        <pivotArea dataOnly="0" outline="0" fieldPosition="0">
          <references count="1">
            <reference field="4294967294" count="1" selected="0">
              <x v="0"/>
            </reference>
          </references>
        </pivotArea>
      </autoSortScope>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21">
    <i>
      <x v="5"/>
    </i>
    <i>
      <x v="18"/>
    </i>
    <i>
      <x v="14"/>
    </i>
    <i>
      <x v="15"/>
    </i>
    <i>
      <x v="12"/>
    </i>
    <i>
      <x v="2"/>
    </i>
    <i>
      <x v="17"/>
    </i>
    <i>
      <x v="3"/>
    </i>
    <i>
      <x v="1"/>
    </i>
    <i>
      <x v="13"/>
    </i>
    <i>
      <x v="4"/>
    </i>
    <i>
      <x v="10"/>
    </i>
    <i>
      <x/>
    </i>
    <i>
      <x v="8"/>
    </i>
    <i>
      <x v="19"/>
    </i>
    <i>
      <x v="16"/>
    </i>
    <i>
      <x v="11"/>
    </i>
    <i>
      <x v="7"/>
    </i>
    <i>
      <x v="9"/>
    </i>
    <i>
      <x v="6"/>
    </i>
    <i t="grand">
      <x/>
    </i>
  </rowItems>
  <colFields count="1">
    <field x="-2"/>
  </colFields>
  <colItems count="4">
    <i>
      <x/>
    </i>
    <i i="1">
      <x v="1"/>
    </i>
    <i i="2">
      <x v="2"/>
    </i>
    <i i="3">
      <x v="3"/>
    </i>
  </colItems>
  <dataFields count="4">
    <dataField name="Sum of Amount" fld="1" baseField="0" baseItem="0" numFmtId="170"/>
    <dataField name="Sum of Units" fld="2" baseField="0" baseItem="0"/>
    <dataField fld="3" subtotal="count" baseField="0" baseItem="0"/>
    <dataField fld="4" subtotal="count" baseField="0" baseItem="0"/>
  </dataFields>
  <formats count="6">
    <format dxfId="5">
      <pivotArea collapsedLevelsAreSubtotals="1" fieldPosition="0">
        <references count="2">
          <reference field="4294967294" count="1" selected="0">
            <x v="0"/>
          </reference>
          <reference field="0" count="1">
            <x v="5"/>
          </reference>
        </references>
      </pivotArea>
    </format>
    <format dxfId="4">
      <pivotArea outline="0" collapsedLevelsAreSubtotals="1" fieldPosition="0">
        <references count="1">
          <reference field="4294967294" count="1" selected="0">
            <x v="0"/>
          </reference>
        </references>
      </pivotArea>
    </format>
    <format dxfId="3">
      <pivotArea dataOnly="0" labelOnly="1" outline="0" fieldPosition="0">
        <references count="1">
          <reference field="4294967294" count="1">
            <x v="2"/>
          </reference>
        </references>
      </pivotArea>
    </format>
    <format dxfId="2">
      <pivotArea dataOnly="0" labelOnly="1" outline="0" fieldPosition="0">
        <references count="1">
          <reference field="4294967294" count="1">
            <x v="3"/>
          </reference>
        </references>
      </pivotArea>
    </format>
    <format dxfId="1">
      <pivotArea dataOnly="0" labelOnly="1" outline="0" fieldPosition="0">
        <references count="1">
          <reference field="4294967294" count="1">
            <x v="0"/>
          </reference>
        </references>
      </pivotArea>
    </format>
    <format dxfId="0">
      <pivotArea dataOnly="0" labelOnly="1" outline="0" fieldPosition="0">
        <references count="1">
          <reference field="4294967294" count="1">
            <x v="1"/>
          </reference>
        </references>
      </pivotArea>
    </format>
  </formats>
  <conditionalFormats count="2">
    <conditionalFormat scope="data" priority="1">
      <pivotAreas count="1">
        <pivotArea outline="0" fieldPosition="0">
          <references count="1">
            <reference field="4294967294" count="1" selected="0">
              <x v="3"/>
            </reference>
          </references>
        </pivotArea>
      </pivotAreas>
    </conditionalFormat>
    <conditionalFormat priority="2">
      <pivotAreas count="1">
        <pivotArea type="data" collapsedLevelsAreSubtotals="1" fieldPosition="0">
          <references count="2">
            <reference field="4294967294" count="1" selected="0">
              <x v="3"/>
            </reference>
            <reference field="0" count="22">
              <x v="0"/>
              <x v="1"/>
              <x v="2"/>
              <x v="3"/>
              <x v="4"/>
              <x v="5"/>
              <x v="6"/>
              <x v="7"/>
              <x v="8"/>
              <x v="9"/>
              <x v="10"/>
              <x v="11"/>
              <x v="12"/>
              <x v="13"/>
              <x v="14"/>
              <x v="15"/>
              <x v="16"/>
              <x v="17"/>
              <x v="18"/>
              <x v="19"/>
              <x v="20"/>
              <x v="21"/>
            </reference>
          </references>
        </pivotArea>
      </pivotAreas>
    </conditionalFormat>
  </conditionalFormats>
  <pivotHierarchies count="15">
    <pivotHierarchy dragToData="1"/>
    <pivotHierarchy multipleItemSelectionAllowed="1" dragToData="1">
      <members count="1" level="1">
        <member name="[salesdata].[Geography].&amp;[New Zealand]"/>
      </members>
    </pivotHierarchy>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salesdata">
        <x15:activeTabTopLevelEntity name="[salesdata]"/>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5BE80A46-CA26-4EDE-83E1-789A76BAE5A9}" sourceName="Sales Person">
  <pivotTables>
    <pivotTable tabId="2" name="PivotTable3"/>
  </pivotTables>
  <data>
    <tabular pivotCacheId="698869396">
      <items count="10">
        <i x="7" s="1"/>
        <i x="1" s="1"/>
        <i x="3" s="1"/>
        <i x="5" s="1"/>
        <i x="4" s="1"/>
        <i x="6" s="1"/>
        <i x="8" s="1"/>
        <i x="2" s="1"/>
        <i x="9"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3DCE3F18-9E15-4811-B085-41D07DC2B219}" sourceName="[salesdata].[Geography]">
  <pivotTables>
    <pivotTable tabId="10" name="PivotTable3"/>
  </pivotTables>
  <data>
    <olap pivotCacheId="510596647">
      <levels count="2">
        <level uniqueName="[salesdata].[Geography].[(All)]" sourceCaption="(All)" count="0"/>
        <level uniqueName="[salesdata].[Geography].[Geography]" sourceCaption="Geography" count="6">
          <ranges>
            <range startItem="0">
              <i n="[salesdata].[Geography].&amp;[Australia]" c="Australia"/>
              <i n="[salesdata].[Geography].&amp;[Canada]" c="Canada"/>
              <i n="[salesdata].[Geography].&amp;[India]" c="India"/>
              <i n="[salesdata].[Geography].&amp;[New Zealand]" c="New Zealand"/>
              <i n="[salesdata].[Geography].&amp;[UK]" c="UK"/>
              <i n="[salesdata].[Geography].&amp;[USA]" c="USA"/>
            </range>
          </ranges>
        </level>
      </levels>
      <selections count="1">
        <selection n="[salesdata].[Geography].[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1" xr10:uid="{C723A4B8-FAF1-4095-B0D7-0ABF173D798B}" sourceName="[salesdata].[Geography]">
  <pivotTables>
    <pivotTable tabId="13" name="PivotTable6"/>
  </pivotTables>
  <data>
    <olap pivotCacheId="510596647">
      <levels count="2">
        <level uniqueName="[salesdata].[Geography].[(All)]" sourceCaption="(All)" count="0"/>
        <level uniqueName="[salesdata].[Geography].[Geography]" sourceCaption="Geography" count="6">
          <ranges>
            <range startItem="0">
              <i n="[salesdata].[Geography].&amp;[Australia]" c="Australia"/>
              <i n="[salesdata].[Geography].&amp;[Canada]" c="Canada"/>
              <i n="[salesdata].[Geography].&amp;[India]" c="India"/>
              <i n="[salesdata].[Geography].&amp;[New Zealand]" c="New Zealand"/>
              <i n="[salesdata].[Geography].&amp;[UK]" c="UK"/>
              <i n="[salesdata].[Geography].&amp;[USA]" c="USA"/>
            </range>
          </ranges>
        </level>
      </levels>
      <selections count="1">
        <selection n="[salesdata].[Geography].&amp;[New Zealand]"/>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1" xr10:uid="{9322B68D-2F0B-4F55-8B62-739DBD8ED48A}" cache="Slicer_Sales_Person" caption="Filter by Sales Person" columnCount="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xr10:uid="{163A5482-177A-43BF-9601-88C6CCDC38B5}" cache="Slicer_Geography" caption="Filter by Geography" level="1"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1" xr10:uid="{DD21E15A-3C69-444B-BD75-351A8B501E32}" cache="Slicer_Geography1" caption="Filter by Geography" level="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AC1E92-D947-4232-891E-65555AD7A47E}" name="products" displayName="products" ref="K2:L24" totalsRowShown="0">
  <tableColumns count="2">
    <tableColumn id="1" xr3:uid="{1B8963D1-E60F-4400-A175-651A513B826F}" name="Product"/>
    <tableColumn id="2" xr3:uid="{1798A7DA-FB9F-46D3-AA0A-B6BCA4A81AC3}" name="Cost per unit" dataDxfId="4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331DBD-DAE8-4DFE-BEC4-FB6B501D9447}" name="salesdata" displayName="salesdata" ref="B2:H302" totalsRowShown="0" headerRowDxfId="46">
  <tableColumns count="7">
    <tableColumn id="1" xr3:uid="{7E81A391-E5B7-436C-BD7C-C169244779BE}" name="Sales Person"/>
    <tableColumn id="2" xr3:uid="{476BF344-01D3-4C86-BEFD-3A876BD1088C}" name="Geography"/>
    <tableColumn id="3" xr3:uid="{EA7A2B01-5044-480E-A98F-1473E5C45946}" name="Product"/>
    <tableColumn id="4" xr3:uid="{CA28F604-ECF8-41EB-85B4-89694A63DD2A}" name="Amount" dataDxfId="45"/>
    <tableColumn id="5" xr3:uid="{9B98E2F5-E218-43B5-951A-64DB290ED404}" name="Units" dataDxfId="44"/>
    <tableColumn id="6" xr3:uid="{43E1C2CF-D4B4-4BCE-805D-F570B54046DF}" name="Cost per unit" dataDxfId="43">
      <calculatedColumnFormula>VLOOKUP(salesdata[[#This Row],[Product]],products[],2,0)</calculatedColumnFormula>
    </tableColumn>
    <tableColumn id="7" xr3:uid="{57E77A7E-6205-43DB-96CD-A64956BB14FC}" name="Cost" dataDxfId="42">
      <calculatedColumnFormula>salesdata[[#This Row],[Cost per unit]]*salesdata[[#This Row],[Units]]</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4E0C67C8-ECEA-40B6-9424-0B06D412634A}" name="salesdata8" displayName="salesdata8" ref="N3:R303" totalsRowShown="0" headerRowDxfId="19">
  <autoFilter ref="N3:R303" xr:uid="{4E0C67C8-ECEA-40B6-9424-0B06D412634A}"/>
  <tableColumns count="5">
    <tableColumn id="1" xr3:uid="{73757AB3-0967-497E-8347-109D8E1D4E92}" name="Sales Person"/>
    <tableColumn id="2" xr3:uid="{A6328577-EE3A-4FA0-B37F-A612981AA692}" name="Geography"/>
    <tableColumn id="3" xr3:uid="{9A697BE4-9ACA-43F3-973A-92F9E00BC962}" name="Product"/>
    <tableColumn id="4" xr3:uid="{9DA0E7C3-ACCB-40CB-8AAF-F9D7AB8B4BCD}" name="Amount" dataDxfId="18"/>
    <tableColumn id="5" xr3:uid="{A1126C2A-B3B8-4159-B1F5-15FE20B4C352}" name="Units" dataDxfId="17"/>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4.xml"/><Relationship Id="rId1" Type="http://schemas.openxmlformats.org/officeDocument/2006/relationships/pivotTable" Target="../pivotTables/pivotTable3.xml"/><Relationship Id="rId4" Type="http://schemas.microsoft.com/office/2007/relationships/slicer" Target="../slicers/slicer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B2:L649"/>
  <sheetViews>
    <sheetView showGridLines="0" tabSelected="1" zoomScale="98" zoomScaleNormal="98" workbookViewId="0">
      <selection activeCell="I3" sqref="I3"/>
    </sheetView>
  </sheetViews>
  <sheetFormatPr defaultRowHeight="15" x14ac:dyDescent="0.25"/>
  <cols>
    <col min="1" max="1" width="3.7109375" customWidth="1"/>
    <col min="2" max="2" width="19.5703125" customWidth="1"/>
    <col min="3" max="3" width="14.7109375" customWidth="1"/>
    <col min="4" max="4" width="21.85546875" bestFit="1" customWidth="1"/>
    <col min="5" max="5" width="13.5703125" customWidth="1"/>
    <col min="6" max="6" width="7.7109375" customWidth="1"/>
    <col min="7" max="7" width="14.5703125" bestFit="1" customWidth="1"/>
    <col min="8" max="8" width="10.42578125" customWidth="1"/>
    <col min="11" max="11" width="21.85546875" bestFit="1" customWidth="1"/>
    <col min="12" max="12" width="14.5703125" bestFit="1" customWidth="1"/>
    <col min="13" max="13" width="21.85546875" bestFit="1" customWidth="1"/>
    <col min="20" max="20" width="21.85546875" bestFit="1" customWidth="1"/>
    <col min="21" max="21" width="14.42578125" customWidth="1"/>
    <col min="26" max="26" width="21.85546875" customWidth="1"/>
  </cols>
  <sheetData>
    <row r="2" spans="2:12" x14ac:dyDescent="0.25">
      <c r="B2" s="3" t="s">
        <v>11</v>
      </c>
      <c r="C2" s="3" t="s">
        <v>12</v>
      </c>
      <c r="D2" s="3" t="s">
        <v>0</v>
      </c>
      <c r="E2" s="4" t="s">
        <v>1</v>
      </c>
      <c r="F2" s="4" t="s">
        <v>42</v>
      </c>
      <c r="G2" s="4" t="s">
        <v>43</v>
      </c>
      <c r="H2" s="4" t="s">
        <v>59</v>
      </c>
      <c r="K2" t="s">
        <v>0</v>
      </c>
      <c r="L2" s="15" t="s">
        <v>43</v>
      </c>
    </row>
    <row r="3" spans="2:12" x14ac:dyDescent="0.25">
      <c r="B3" t="s">
        <v>40</v>
      </c>
      <c r="C3" t="s">
        <v>37</v>
      </c>
      <c r="D3" t="s">
        <v>30</v>
      </c>
      <c r="E3" s="1">
        <v>1624</v>
      </c>
      <c r="F3" s="2">
        <v>114</v>
      </c>
      <c r="G3">
        <f>VLOOKUP(salesdata[[#This Row],[Product]],products[],2,0)</f>
        <v>14.49</v>
      </c>
      <c r="H3">
        <f>salesdata[[#This Row],[Cost per unit]]*salesdata[[#This Row],[Units]]</f>
        <v>1651.8600000000001</v>
      </c>
      <c r="K3" t="s">
        <v>13</v>
      </c>
      <c r="L3" s="5">
        <v>9.33</v>
      </c>
    </row>
    <row r="4" spans="2:12" x14ac:dyDescent="0.25">
      <c r="B4" t="s">
        <v>8</v>
      </c>
      <c r="C4" t="s">
        <v>35</v>
      </c>
      <c r="D4" t="s">
        <v>32</v>
      </c>
      <c r="E4" s="1">
        <v>6706</v>
      </c>
      <c r="F4" s="2">
        <v>459</v>
      </c>
      <c r="G4">
        <f>VLOOKUP(salesdata[[#This Row],[Product]],products[],2,0)</f>
        <v>8.65</v>
      </c>
      <c r="H4">
        <f>salesdata[[#This Row],[Cost per unit]]*salesdata[[#This Row],[Units]]</f>
        <v>3970.3500000000004</v>
      </c>
      <c r="K4" t="s">
        <v>14</v>
      </c>
      <c r="L4" s="5">
        <v>11.7</v>
      </c>
    </row>
    <row r="5" spans="2:12" x14ac:dyDescent="0.25">
      <c r="B5" t="s">
        <v>9</v>
      </c>
      <c r="C5" t="s">
        <v>35</v>
      </c>
      <c r="D5" t="s">
        <v>4</v>
      </c>
      <c r="E5" s="1">
        <v>959</v>
      </c>
      <c r="F5" s="2">
        <v>147</v>
      </c>
      <c r="G5">
        <f>VLOOKUP(salesdata[[#This Row],[Product]],products[],2,0)</f>
        <v>11.88</v>
      </c>
      <c r="H5">
        <f>salesdata[[#This Row],[Cost per unit]]*salesdata[[#This Row],[Units]]</f>
        <v>1746.3600000000001</v>
      </c>
      <c r="K5" t="s">
        <v>4</v>
      </c>
      <c r="L5" s="5">
        <v>11.88</v>
      </c>
    </row>
    <row r="6" spans="2:12" x14ac:dyDescent="0.25">
      <c r="B6" t="s">
        <v>41</v>
      </c>
      <c r="C6" t="s">
        <v>36</v>
      </c>
      <c r="D6" t="s">
        <v>18</v>
      </c>
      <c r="E6" s="1">
        <v>9632</v>
      </c>
      <c r="F6" s="2">
        <v>288</v>
      </c>
      <c r="G6">
        <f>VLOOKUP(salesdata[[#This Row],[Product]],products[],2,0)</f>
        <v>6.47</v>
      </c>
      <c r="H6">
        <f>salesdata[[#This Row],[Cost per unit]]*salesdata[[#This Row],[Units]]</f>
        <v>1863.36</v>
      </c>
      <c r="K6" t="s">
        <v>15</v>
      </c>
      <c r="L6" s="5">
        <v>11.73</v>
      </c>
    </row>
    <row r="7" spans="2:12" x14ac:dyDescent="0.25">
      <c r="B7" t="s">
        <v>6</v>
      </c>
      <c r="C7" t="s">
        <v>39</v>
      </c>
      <c r="D7" t="s">
        <v>25</v>
      </c>
      <c r="E7" s="1">
        <v>2100</v>
      </c>
      <c r="F7" s="2">
        <v>414</v>
      </c>
      <c r="G7">
        <f>VLOOKUP(salesdata[[#This Row],[Product]],products[],2,0)</f>
        <v>13.15</v>
      </c>
      <c r="H7">
        <f>salesdata[[#This Row],[Cost per unit]]*salesdata[[#This Row],[Units]]</f>
        <v>5444.1</v>
      </c>
      <c r="K7" t="s">
        <v>16</v>
      </c>
      <c r="L7" s="5">
        <v>8.7899999999999991</v>
      </c>
    </row>
    <row r="8" spans="2:12" x14ac:dyDescent="0.25">
      <c r="B8" t="s">
        <v>40</v>
      </c>
      <c r="C8" t="s">
        <v>35</v>
      </c>
      <c r="D8" t="s">
        <v>33</v>
      </c>
      <c r="E8" s="1">
        <v>8869</v>
      </c>
      <c r="F8" s="2">
        <v>432</v>
      </c>
      <c r="G8">
        <f>VLOOKUP(salesdata[[#This Row],[Product]],products[],2,0)</f>
        <v>12.37</v>
      </c>
      <c r="H8">
        <f>salesdata[[#This Row],[Cost per unit]]*salesdata[[#This Row],[Units]]</f>
        <v>5343.8399999999992</v>
      </c>
      <c r="K8" t="s">
        <v>17</v>
      </c>
      <c r="L8" s="5">
        <v>3.11</v>
      </c>
    </row>
    <row r="9" spans="2:12" x14ac:dyDescent="0.25">
      <c r="B9" t="s">
        <v>6</v>
      </c>
      <c r="C9" t="s">
        <v>38</v>
      </c>
      <c r="D9" t="s">
        <v>31</v>
      </c>
      <c r="E9" s="1">
        <v>2681</v>
      </c>
      <c r="F9" s="2">
        <v>54</v>
      </c>
      <c r="G9">
        <f>VLOOKUP(salesdata[[#This Row],[Product]],products[],2,0)</f>
        <v>5.79</v>
      </c>
      <c r="H9">
        <f>salesdata[[#This Row],[Cost per unit]]*salesdata[[#This Row],[Units]]</f>
        <v>312.66000000000003</v>
      </c>
      <c r="K9" t="s">
        <v>18</v>
      </c>
      <c r="L9" s="5">
        <v>6.47</v>
      </c>
    </row>
    <row r="10" spans="2:12" x14ac:dyDescent="0.25">
      <c r="B10" t="s">
        <v>8</v>
      </c>
      <c r="C10" t="s">
        <v>35</v>
      </c>
      <c r="D10" t="s">
        <v>22</v>
      </c>
      <c r="E10" s="1">
        <v>5012</v>
      </c>
      <c r="F10" s="2">
        <v>210</v>
      </c>
      <c r="G10">
        <f>VLOOKUP(salesdata[[#This Row],[Product]],products[],2,0)</f>
        <v>9.77</v>
      </c>
      <c r="H10">
        <f>salesdata[[#This Row],[Cost per unit]]*salesdata[[#This Row],[Units]]</f>
        <v>2051.6999999999998</v>
      </c>
      <c r="K10" t="s">
        <v>19</v>
      </c>
      <c r="L10" s="5">
        <v>7.64</v>
      </c>
    </row>
    <row r="11" spans="2:12" x14ac:dyDescent="0.25">
      <c r="B11" t="s">
        <v>7</v>
      </c>
      <c r="C11" t="s">
        <v>38</v>
      </c>
      <c r="D11" t="s">
        <v>14</v>
      </c>
      <c r="E11" s="1">
        <v>1281</v>
      </c>
      <c r="F11" s="2">
        <v>75</v>
      </c>
      <c r="G11">
        <f>VLOOKUP(salesdata[[#This Row],[Product]],products[],2,0)</f>
        <v>11.7</v>
      </c>
      <c r="H11">
        <f>salesdata[[#This Row],[Cost per unit]]*salesdata[[#This Row],[Units]]</f>
        <v>877.5</v>
      </c>
      <c r="K11" t="s">
        <v>20</v>
      </c>
      <c r="L11" s="5">
        <v>10.62</v>
      </c>
    </row>
    <row r="12" spans="2:12" x14ac:dyDescent="0.25">
      <c r="B12" t="s">
        <v>5</v>
      </c>
      <c r="C12" t="s">
        <v>37</v>
      </c>
      <c r="D12" t="s">
        <v>14</v>
      </c>
      <c r="E12" s="1">
        <v>4991</v>
      </c>
      <c r="F12" s="2">
        <v>12</v>
      </c>
      <c r="G12">
        <f>VLOOKUP(salesdata[[#This Row],[Product]],products[],2,0)</f>
        <v>11.7</v>
      </c>
      <c r="H12">
        <f>salesdata[[#This Row],[Cost per unit]]*salesdata[[#This Row],[Units]]</f>
        <v>140.39999999999998</v>
      </c>
      <c r="K12" t="s">
        <v>21</v>
      </c>
      <c r="L12" s="5">
        <v>9</v>
      </c>
    </row>
    <row r="13" spans="2:12" x14ac:dyDescent="0.25">
      <c r="B13" t="s">
        <v>2</v>
      </c>
      <c r="C13" t="s">
        <v>39</v>
      </c>
      <c r="D13" t="s">
        <v>25</v>
      </c>
      <c r="E13" s="1">
        <v>1785</v>
      </c>
      <c r="F13" s="2">
        <v>462</v>
      </c>
      <c r="G13">
        <f>VLOOKUP(salesdata[[#This Row],[Product]],products[],2,0)</f>
        <v>13.15</v>
      </c>
      <c r="H13">
        <f>salesdata[[#This Row],[Cost per unit]]*salesdata[[#This Row],[Units]]</f>
        <v>6075.3</v>
      </c>
      <c r="K13" t="s">
        <v>22</v>
      </c>
      <c r="L13" s="5">
        <v>9.77</v>
      </c>
    </row>
    <row r="14" spans="2:12" x14ac:dyDescent="0.25">
      <c r="B14" t="s">
        <v>3</v>
      </c>
      <c r="C14" t="s">
        <v>37</v>
      </c>
      <c r="D14" t="s">
        <v>17</v>
      </c>
      <c r="E14" s="1">
        <v>3983</v>
      </c>
      <c r="F14" s="2">
        <v>144</v>
      </c>
      <c r="G14">
        <f>VLOOKUP(salesdata[[#This Row],[Product]],products[],2,0)</f>
        <v>3.11</v>
      </c>
      <c r="H14">
        <f>salesdata[[#This Row],[Cost per unit]]*salesdata[[#This Row],[Units]]</f>
        <v>447.84</v>
      </c>
      <c r="K14" t="s">
        <v>23</v>
      </c>
      <c r="L14" s="5">
        <v>6.49</v>
      </c>
    </row>
    <row r="15" spans="2:12" x14ac:dyDescent="0.25">
      <c r="B15" t="s">
        <v>9</v>
      </c>
      <c r="C15" t="s">
        <v>38</v>
      </c>
      <c r="D15" t="s">
        <v>16</v>
      </c>
      <c r="E15" s="1">
        <v>2646</v>
      </c>
      <c r="F15" s="2">
        <v>120</v>
      </c>
      <c r="G15">
        <f>VLOOKUP(salesdata[[#This Row],[Product]],products[],2,0)</f>
        <v>8.7899999999999991</v>
      </c>
      <c r="H15">
        <f>salesdata[[#This Row],[Cost per unit]]*salesdata[[#This Row],[Units]]</f>
        <v>1054.8</v>
      </c>
      <c r="K15" t="s">
        <v>24</v>
      </c>
      <c r="L15" s="5">
        <v>4.97</v>
      </c>
    </row>
    <row r="16" spans="2:12" x14ac:dyDescent="0.25">
      <c r="B16" t="s">
        <v>2</v>
      </c>
      <c r="C16" t="s">
        <v>34</v>
      </c>
      <c r="D16" t="s">
        <v>13</v>
      </c>
      <c r="E16" s="1">
        <v>252</v>
      </c>
      <c r="F16" s="2">
        <v>54</v>
      </c>
      <c r="G16">
        <f>VLOOKUP(salesdata[[#This Row],[Product]],products[],2,0)</f>
        <v>9.33</v>
      </c>
      <c r="H16">
        <f>salesdata[[#This Row],[Cost per unit]]*salesdata[[#This Row],[Units]]</f>
        <v>503.82</v>
      </c>
      <c r="K16" t="s">
        <v>25</v>
      </c>
      <c r="L16" s="5">
        <v>13.15</v>
      </c>
    </row>
    <row r="17" spans="2:12" x14ac:dyDescent="0.25">
      <c r="B17" t="s">
        <v>3</v>
      </c>
      <c r="C17" t="s">
        <v>35</v>
      </c>
      <c r="D17" t="s">
        <v>25</v>
      </c>
      <c r="E17" s="1">
        <v>2464</v>
      </c>
      <c r="F17" s="2">
        <v>234</v>
      </c>
      <c r="G17">
        <f>VLOOKUP(salesdata[[#This Row],[Product]],products[],2,0)</f>
        <v>13.15</v>
      </c>
      <c r="H17">
        <f>salesdata[[#This Row],[Cost per unit]]*salesdata[[#This Row],[Units]]</f>
        <v>3077.1</v>
      </c>
      <c r="K17" t="s">
        <v>26</v>
      </c>
      <c r="L17" s="5">
        <v>5.6</v>
      </c>
    </row>
    <row r="18" spans="2:12" x14ac:dyDescent="0.25">
      <c r="B18" t="s">
        <v>3</v>
      </c>
      <c r="C18" t="s">
        <v>35</v>
      </c>
      <c r="D18" t="s">
        <v>29</v>
      </c>
      <c r="E18" s="1">
        <v>2114</v>
      </c>
      <c r="F18" s="2">
        <v>66</v>
      </c>
      <c r="G18">
        <f>VLOOKUP(salesdata[[#This Row],[Product]],products[],2,0)</f>
        <v>7.16</v>
      </c>
      <c r="H18">
        <f>salesdata[[#This Row],[Cost per unit]]*salesdata[[#This Row],[Units]]</f>
        <v>472.56</v>
      </c>
      <c r="K18" t="s">
        <v>27</v>
      </c>
      <c r="L18" s="5">
        <v>16.73</v>
      </c>
    </row>
    <row r="19" spans="2:12" x14ac:dyDescent="0.25">
      <c r="B19" t="s">
        <v>6</v>
      </c>
      <c r="C19" t="s">
        <v>37</v>
      </c>
      <c r="D19" t="s">
        <v>31</v>
      </c>
      <c r="E19" s="1">
        <v>7693</v>
      </c>
      <c r="F19" s="2">
        <v>87</v>
      </c>
      <c r="G19">
        <f>VLOOKUP(salesdata[[#This Row],[Product]],products[],2,0)</f>
        <v>5.79</v>
      </c>
      <c r="H19">
        <f>salesdata[[#This Row],[Cost per unit]]*salesdata[[#This Row],[Units]]</f>
        <v>503.73</v>
      </c>
      <c r="K19" t="s">
        <v>28</v>
      </c>
      <c r="L19" s="5">
        <v>10.38</v>
      </c>
    </row>
    <row r="20" spans="2:12" x14ac:dyDescent="0.25">
      <c r="B20" t="s">
        <v>5</v>
      </c>
      <c r="C20" t="s">
        <v>34</v>
      </c>
      <c r="D20" t="s">
        <v>20</v>
      </c>
      <c r="E20" s="1">
        <v>15610</v>
      </c>
      <c r="F20" s="2">
        <v>339</v>
      </c>
      <c r="G20">
        <f>VLOOKUP(salesdata[[#This Row],[Product]],products[],2,0)</f>
        <v>10.62</v>
      </c>
      <c r="H20">
        <f>salesdata[[#This Row],[Cost per unit]]*salesdata[[#This Row],[Units]]</f>
        <v>3600.18</v>
      </c>
      <c r="K20" t="s">
        <v>29</v>
      </c>
      <c r="L20" s="5">
        <v>7.16</v>
      </c>
    </row>
    <row r="21" spans="2:12" x14ac:dyDescent="0.25">
      <c r="B21" t="s">
        <v>41</v>
      </c>
      <c r="C21" t="s">
        <v>34</v>
      </c>
      <c r="D21" t="s">
        <v>22</v>
      </c>
      <c r="E21" s="1">
        <v>336</v>
      </c>
      <c r="F21" s="2">
        <v>144</v>
      </c>
      <c r="G21">
        <f>VLOOKUP(salesdata[[#This Row],[Product]],products[],2,0)</f>
        <v>9.77</v>
      </c>
      <c r="H21">
        <f>salesdata[[#This Row],[Cost per unit]]*salesdata[[#This Row],[Units]]</f>
        <v>1406.8799999999999</v>
      </c>
      <c r="K21" t="s">
        <v>30</v>
      </c>
      <c r="L21" s="5">
        <v>14.49</v>
      </c>
    </row>
    <row r="22" spans="2:12" x14ac:dyDescent="0.25">
      <c r="B22" t="s">
        <v>2</v>
      </c>
      <c r="C22" t="s">
        <v>39</v>
      </c>
      <c r="D22" t="s">
        <v>20</v>
      </c>
      <c r="E22" s="1">
        <v>9443</v>
      </c>
      <c r="F22" s="2">
        <v>162</v>
      </c>
      <c r="G22">
        <f>VLOOKUP(salesdata[[#This Row],[Product]],products[],2,0)</f>
        <v>10.62</v>
      </c>
      <c r="H22">
        <f>salesdata[[#This Row],[Cost per unit]]*salesdata[[#This Row],[Units]]</f>
        <v>1720.4399999999998</v>
      </c>
      <c r="K22" t="s">
        <v>31</v>
      </c>
      <c r="L22" s="5">
        <v>5.79</v>
      </c>
    </row>
    <row r="23" spans="2:12" x14ac:dyDescent="0.25">
      <c r="B23" t="s">
        <v>9</v>
      </c>
      <c r="C23" t="s">
        <v>34</v>
      </c>
      <c r="D23" t="s">
        <v>23</v>
      </c>
      <c r="E23" s="1">
        <v>8155</v>
      </c>
      <c r="F23" s="2">
        <v>90</v>
      </c>
      <c r="G23">
        <f>VLOOKUP(salesdata[[#This Row],[Product]],products[],2,0)</f>
        <v>6.49</v>
      </c>
      <c r="H23">
        <f>salesdata[[#This Row],[Cost per unit]]*salesdata[[#This Row],[Units]]</f>
        <v>584.1</v>
      </c>
      <c r="K23" t="s">
        <v>32</v>
      </c>
      <c r="L23" s="5">
        <v>8.65</v>
      </c>
    </row>
    <row r="24" spans="2:12" x14ac:dyDescent="0.25">
      <c r="B24" t="s">
        <v>8</v>
      </c>
      <c r="C24" t="s">
        <v>38</v>
      </c>
      <c r="D24" t="s">
        <v>23</v>
      </c>
      <c r="E24" s="1">
        <v>1701</v>
      </c>
      <c r="F24" s="2">
        <v>234</v>
      </c>
      <c r="G24">
        <f>VLOOKUP(salesdata[[#This Row],[Product]],products[],2,0)</f>
        <v>6.49</v>
      </c>
      <c r="H24">
        <f>salesdata[[#This Row],[Cost per unit]]*salesdata[[#This Row],[Units]]</f>
        <v>1518.66</v>
      </c>
      <c r="K24" t="s">
        <v>33</v>
      </c>
      <c r="L24" s="5">
        <v>12.37</v>
      </c>
    </row>
    <row r="25" spans="2:12" x14ac:dyDescent="0.25">
      <c r="B25" t="s">
        <v>10</v>
      </c>
      <c r="C25" t="s">
        <v>38</v>
      </c>
      <c r="D25" t="s">
        <v>22</v>
      </c>
      <c r="E25" s="1">
        <v>2205</v>
      </c>
      <c r="F25" s="2">
        <v>141</v>
      </c>
      <c r="G25">
        <f>VLOOKUP(salesdata[[#This Row],[Product]],products[],2,0)</f>
        <v>9.77</v>
      </c>
      <c r="H25">
        <f>salesdata[[#This Row],[Cost per unit]]*salesdata[[#This Row],[Units]]</f>
        <v>1377.57</v>
      </c>
    </row>
    <row r="26" spans="2:12" x14ac:dyDescent="0.25">
      <c r="B26" t="s">
        <v>8</v>
      </c>
      <c r="C26" t="s">
        <v>37</v>
      </c>
      <c r="D26" t="s">
        <v>19</v>
      </c>
      <c r="E26" s="1">
        <v>1771</v>
      </c>
      <c r="F26" s="2">
        <v>204</v>
      </c>
      <c r="G26">
        <f>VLOOKUP(salesdata[[#This Row],[Product]],products[],2,0)</f>
        <v>7.64</v>
      </c>
      <c r="H26">
        <f>salesdata[[#This Row],[Cost per unit]]*salesdata[[#This Row],[Units]]</f>
        <v>1558.56</v>
      </c>
    </row>
    <row r="27" spans="2:12" x14ac:dyDescent="0.25">
      <c r="B27" t="s">
        <v>41</v>
      </c>
      <c r="C27" t="s">
        <v>35</v>
      </c>
      <c r="D27" t="s">
        <v>15</v>
      </c>
      <c r="E27" s="1">
        <v>2114</v>
      </c>
      <c r="F27" s="2">
        <v>186</v>
      </c>
      <c r="G27">
        <f>VLOOKUP(salesdata[[#This Row],[Product]],products[],2,0)</f>
        <v>11.73</v>
      </c>
      <c r="H27">
        <f>salesdata[[#This Row],[Cost per unit]]*salesdata[[#This Row],[Units]]</f>
        <v>2181.7800000000002</v>
      </c>
    </row>
    <row r="28" spans="2:12" x14ac:dyDescent="0.25">
      <c r="B28" t="s">
        <v>41</v>
      </c>
      <c r="C28" t="s">
        <v>36</v>
      </c>
      <c r="D28" t="s">
        <v>13</v>
      </c>
      <c r="E28" s="1">
        <v>10311</v>
      </c>
      <c r="F28" s="2">
        <v>231</v>
      </c>
      <c r="G28">
        <f>VLOOKUP(salesdata[[#This Row],[Product]],products[],2,0)</f>
        <v>9.33</v>
      </c>
      <c r="H28">
        <f>salesdata[[#This Row],[Cost per unit]]*salesdata[[#This Row],[Units]]</f>
        <v>2155.23</v>
      </c>
    </row>
    <row r="29" spans="2:12" x14ac:dyDescent="0.25">
      <c r="B29" t="s">
        <v>3</v>
      </c>
      <c r="C29" t="s">
        <v>39</v>
      </c>
      <c r="D29" t="s">
        <v>16</v>
      </c>
      <c r="E29" s="1">
        <v>21</v>
      </c>
      <c r="F29" s="2">
        <v>168</v>
      </c>
      <c r="G29">
        <f>VLOOKUP(salesdata[[#This Row],[Product]],products[],2,0)</f>
        <v>8.7899999999999991</v>
      </c>
      <c r="H29">
        <f>salesdata[[#This Row],[Cost per unit]]*salesdata[[#This Row],[Units]]</f>
        <v>1476.7199999999998</v>
      </c>
    </row>
    <row r="30" spans="2:12" x14ac:dyDescent="0.25">
      <c r="B30" t="s">
        <v>10</v>
      </c>
      <c r="C30" t="s">
        <v>35</v>
      </c>
      <c r="D30" t="s">
        <v>20</v>
      </c>
      <c r="E30" s="1">
        <v>1974</v>
      </c>
      <c r="F30" s="2">
        <v>195</v>
      </c>
      <c r="G30">
        <f>VLOOKUP(salesdata[[#This Row],[Product]],products[],2,0)</f>
        <v>10.62</v>
      </c>
      <c r="H30">
        <f>salesdata[[#This Row],[Cost per unit]]*salesdata[[#This Row],[Units]]</f>
        <v>2070.8999999999996</v>
      </c>
    </row>
    <row r="31" spans="2:12" x14ac:dyDescent="0.25">
      <c r="B31" t="s">
        <v>5</v>
      </c>
      <c r="C31" t="s">
        <v>36</v>
      </c>
      <c r="D31" t="s">
        <v>23</v>
      </c>
      <c r="E31" s="1">
        <v>6314</v>
      </c>
      <c r="F31" s="2">
        <v>15</v>
      </c>
      <c r="G31">
        <f>VLOOKUP(salesdata[[#This Row],[Product]],products[],2,0)</f>
        <v>6.49</v>
      </c>
      <c r="H31">
        <f>salesdata[[#This Row],[Cost per unit]]*salesdata[[#This Row],[Units]]</f>
        <v>97.350000000000009</v>
      </c>
    </row>
    <row r="32" spans="2:12" x14ac:dyDescent="0.25">
      <c r="B32" t="s">
        <v>10</v>
      </c>
      <c r="C32" t="s">
        <v>37</v>
      </c>
      <c r="D32" t="s">
        <v>23</v>
      </c>
      <c r="E32" s="1">
        <v>4683</v>
      </c>
      <c r="F32" s="2">
        <v>30</v>
      </c>
      <c r="G32">
        <f>VLOOKUP(salesdata[[#This Row],[Product]],products[],2,0)</f>
        <v>6.49</v>
      </c>
      <c r="H32">
        <f>salesdata[[#This Row],[Cost per unit]]*salesdata[[#This Row],[Units]]</f>
        <v>194.70000000000002</v>
      </c>
    </row>
    <row r="33" spans="2:8" x14ac:dyDescent="0.25">
      <c r="B33" t="s">
        <v>41</v>
      </c>
      <c r="C33" t="s">
        <v>37</v>
      </c>
      <c r="D33" t="s">
        <v>24</v>
      </c>
      <c r="E33" s="1">
        <v>6398</v>
      </c>
      <c r="F33" s="2">
        <v>102</v>
      </c>
      <c r="G33">
        <f>VLOOKUP(salesdata[[#This Row],[Product]],products[],2,0)</f>
        <v>4.97</v>
      </c>
      <c r="H33">
        <f>salesdata[[#This Row],[Cost per unit]]*salesdata[[#This Row],[Units]]</f>
        <v>506.94</v>
      </c>
    </row>
    <row r="34" spans="2:8" x14ac:dyDescent="0.25">
      <c r="B34" t="s">
        <v>2</v>
      </c>
      <c r="C34" t="s">
        <v>35</v>
      </c>
      <c r="D34" t="s">
        <v>19</v>
      </c>
      <c r="E34" s="1">
        <v>553</v>
      </c>
      <c r="F34" s="2">
        <v>15</v>
      </c>
      <c r="G34">
        <f>VLOOKUP(salesdata[[#This Row],[Product]],products[],2,0)</f>
        <v>7.64</v>
      </c>
      <c r="H34">
        <f>salesdata[[#This Row],[Cost per unit]]*salesdata[[#This Row],[Units]]</f>
        <v>114.6</v>
      </c>
    </row>
    <row r="35" spans="2:8" x14ac:dyDescent="0.25">
      <c r="B35" t="s">
        <v>8</v>
      </c>
      <c r="C35" t="s">
        <v>39</v>
      </c>
      <c r="D35" t="s">
        <v>30</v>
      </c>
      <c r="E35" s="1">
        <v>7021</v>
      </c>
      <c r="F35" s="2">
        <v>183</v>
      </c>
      <c r="G35">
        <f>VLOOKUP(salesdata[[#This Row],[Product]],products[],2,0)</f>
        <v>14.49</v>
      </c>
      <c r="H35">
        <f>salesdata[[#This Row],[Cost per unit]]*salesdata[[#This Row],[Units]]</f>
        <v>2651.67</v>
      </c>
    </row>
    <row r="36" spans="2:8" x14ac:dyDescent="0.25">
      <c r="B36" t="s">
        <v>40</v>
      </c>
      <c r="C36" t="s">
        <v>39</v>
      </c>
      <c r="D36" t="s">
        <v>22</v>
      </c>
      <c r="E36" s="1">
        <v>5817</v>
      </c>
      <c r="F36" s="2">
        <v>12</v>
      </c>
      <c r="G36">
        <f>VLOOKUP(salesdata[[#This Row],[Product]],products[],2,0)</f>
        <v>9.77</v>
      </c>
      <c r="H36">
        <f>salesdata[[#This Row],[Cost per unit]]*salesdata[[#This Row],[Units]]</f>
        <v>117.24</v>
      </c>
    </row>
    <row r="37" spans="2:8" x14ac:dyDescent="0.25">
      <c r="B37" t="s">
        <v>41</v>
      </c>
      <c r="C37" t="s">
        <v>39</v>
      </c>
      <c r="D37" t="s">
        <v>14</v>
      </c>
      <c r="E37" s="1">
        <v>3976</v>
      </c>
      <c r="F37" s="2">
        <v>72</v>
      </c>
      <c r="G37">
        <f>VLOOKUP(salesdata[[#This Row],[Product]],products[],2,0)</f>
        <v>11.7</v>
      </c>
      <c r="H37">
        <f>salesdata[[#This Row],[Cost per unit]]*salesdata[[#This Row],[Units]]</f>
        <v>842.4</v>
      </c>
    </row>
    <row r="38" spans="2:8" x14ac:dyDescent="0.25">
      <c r="B38" t="s">
        <v>6</v>
      </c>
      <c r="C38" t="s">
        <v>38</v>
      </c>
      <c r="D38" t="s">
        <v>27</v>
      </c>
      <c r="E38" s="1">
        <v>1134</v>
      </c>
      <c r="F38" s="2">
        <v>282</v>
      </c>
      <c r="G38">
        <f>VLOOKUP(salesdata[[#This Row],[Product]],products[],2,0)</f>
        <v>16.73</v>
      </c>
      <c r="H38">
        <f>salesdata[[#This Row],[Cost per unit]]*salesdata[[#This Row],[Units]]</f>
        <v>4717.8599999999997</v>
      </c>
    </row>
    <row r="39" spans="2:8" x14ac:dyDescent="0.25">
      <c r="B39" t="s">
        <v>2</v>
      </c>
      <c r="C39" t="s">
        <v>39</v>
      </c>
      <c r="D39" t="s">
        <v>28</v>
      </c>
      <c r="E39" s="1">
        <v>6027</v>
      </c>
      <c r="F39" s="2">
        <v>144</v>
      </c>
      <c r="G39">
        <f>VLOOKUP(salesdata[[#This Row],[Product]],products[],2,0)</f>
        <v>10.38</v>
      </c>
      <c r="H39">
        <f>salesdata[[#This Row],[Cost per unit]]*salesdata[[#This Row],[Units]]</f>
        <v>1494.72</v>
      </c>
    </row>
    <row r="40" spans="2:8" x14ac:dyDescent="0.25">
      <c r="B40" t="s">
        <v>6</v>
      </c>
      <c r="C40" t="s">
        <v>37</v>
      </c>
      <c r="D40" t="s">
        <v>16</v>
      </c>
      <c r="E40" s="1">
        <v>1904</v>
      </c>
      <c r="F40" s="2">
        <v>405</v>
      </c>
      <c r="G40">
        <f>VLOOKUP(salesdata[[#This Row],[Product]],products[],2,0)</f>
        <v>8.7899999999999991</v>
      </c>
      <c r="H40">
        <f>salesdata[[#This Row],[Cost per unit]]*salesdata[[#This Row],[Units]]</f>
        <v>3559.95</v>
      </c>
    </row>
    <row r="41" spans="2:8" x14ac:dyDescent="0.25">
      <c r="B41" t="s">
        <v>7</v>
      </c>
      <c r="C41" t="s">
        <v>34</v>
      </c>
      <c r="D41" t="s">
        <v>32</v>
      </c>
      <c r="E41" s="1">
        <v>3262</v>
      </c>
      <c r="F41" s="2">
        <v>75</v>
      </c>
      <c r="G41">
        <f>VLOOKUP(salesdata[[#This Row],[Product]],products[],2,0)</f>
        <v>8.65</v>
      </c>
      <c r="H41">
        <f>salesdata[[#This Row],[Cost per unit]]*salesdata[[#This Row],[Units]]</f>
        <v>648.75</v>
      </c>
    </row>
    <row r="42" spans="2:8" x14ac:dyDescent="0.25">
      <c r="B42" t="s">
        <v>40</v>
      </c>
      <c r="C42" t="s">
        <v>34</v>
      </c>
      <c r="D42" t="s">
        <v>27</v>
      </c>
      <c r="E42" s="1">
        <v>2289</v>
      </c>
      <c r="F42" s="2">
        <v>135</v>
      </c>
      <c r="G42">
        <f>VLOOKUP(salesdata[[#This Row],[Product]],products[],2,0)</f>
        <v>16.73</v>
      </c>
      <c r="H42">
        <f>salesdata[[#This Row],[Cost per unit]]*salesdata[[#This Row],[Units]]</f>
        <v>2258.5500000000002</v>
      </c>
    </row>
    <row r="43" spans="2:8" x14ac:dyDescent="0.25">
      <c r="B43" t="s">
        <v>5</v>
      </c>
      <c r="C43" t="s">
        <v>34</v>
      </c>
      <c r="D43" t="s">
        <v>27</v>
      </c>
      <c r="E43" s="1">
        <v>6986</v>
      </c>
      <c r="F43" s="2">
        <v>21</v>
      </c>
      <c r="G43">
        <f>VLOOKUP(salesdata[[#This Row],[Product]],products[],2,0)</f>
        <v>16.73</v>
      </c>
      <c r="H43">
        <f>salesdata[[#This Row],[Cost per unit]]*salesdata[[#This Row],[Units]]</f>
        <v>351.33</v>
      </c>
    </row>
    <row r="44" spans="2:8" x14ac:dyDescent="0.25">
      <c r="B44" t="s">
        <v>2</v>
      </c>
      <c r="C44" t="s">
        <v>38</v>
      </c>
      <c r="D44" t="s">
        <v>23</v>
      </c>
      <c r="E44" s="1">
        <v>4417</v>
      </c>
      <c r="F44" s="2">
        <v>153</v>
      </c>
      <c r="G44">
        <f>VLOOKUP(salesdata[[#This Row],[Product]],products[],2,0)</f>
        <v>6.49</v>
      </c>
      <c r="H44">
        <f>salesdata[[#This Row],[Cost per unit]]*salesdata[[#This Row],[Units]]</f>
        <v>992.97</v>
      </c>
    </row>
    <row r="45" spans="2:8" x14ac:dyDescent="0.25">
      <c r="B45" t="s">
        <v>6</v>
      </c>
      <c r="C45" t="s">
        <v>34</v>
      </c>
      <c r="D45" t="s">
        <v>15</v>
      </c>
      <c r="E45" s="1">
        <v>1442</v>
      </c>
      <c r="F45" s="2">
        <v>15</v>
      </c>
      <c r="G45">
        <f>VLOOKUP(salesdata[[#This Row],[Product]],products[],2,0)</f>
        <v>11.73</v>
      </c>
      <c r="H45">
        <f>salesdata[[#This Row],[Cost per unit]]*salesdata[[#This Row],[Units]]</f>
        <v>175.95000000000002</v>
      </c>
    </row>
    <row r="46" spans="2:8" x14ac:dyDescent="0.25">
      <c r="B46" t="s">
        <v>3</v>
      </c>
      <c r="C46" t="s">
        <v>35</v>
      </c>
      <c r="D46" t="s">
        <v>14</v>
      </c>
      <c r="E46" s="1">
        <v>2415</v>
      </c>
      <c r="F46" s="2">
        <v>255</v>
      </c>
      <c r="G46">
        <f>VLOOKUP(salesdata[[#This Row],[Product]],products[],2,0)</f>
        <v>11.7</v>
      </c>
      <c r="H46">
        <f>salesdata[[#This Row],[Cost per unit]]*salesdata[[#This Row],[Units]]</f>
        <v>2983.5</v>
      </c>
    </row>
    <row r="47" spans="2:8" x14ac:dyDescent="0.25">
      <c r="B47" t="s">
        <v>2</v>
      </c>
      <c r="C47" t="s">
        <v>37</v>
      </c>
      <c r="D47" t="s">
        <v>19</v>
      </c>
      <c r="E47" s="1">
        <v>238</v>
      </c>
      <c r="F47" s="2">
        <v>18</v>
      </c>
      <c r="G47">
        <f>VLOOKUP(salesdata[[#This Row],[Product]],products[],2,0)</f>
        <v>7.64</v>
      </c>
      <c r="H47">
        <f>salesdata[[#This Row],[Cost per unit]]*salesdata[[#This Row],[Units]]</f>
        <v>137.51999999999998</v>
      </c>
    </row>
    <row r="48" spans="2:8" x14ac:dyDescent="0.25">
      <c r="B48" t="s">
        <v>6</v>
      </c>
      <c r="C48" t="s">
        <v>37</v>
      </c>
      <c r="D48" t="s">
        <v>23</v>
      </c>
      <c r="E48" s="1">
        <v>4949</v>
      </c>
      <c r="F48" s="2">
        <v>189</v>
      </c>
      <c r="G48">
        <f>VLOOKUP(salesdata[[#This Row],[Product]],products[],2,0)</f>
        <v>6.49</v>
      </c>
      <c r="H48">
        <f>salesdata[[#This Row],[Cost per unit]]*salesdata[[#This Row],[Units]]</f>
        <v>1226.6100000000001</v>
      </c>
    </row>
    <row r="49" spans="2:8" x14ac:dyDescent="0.25">
      <c r="B49" t="s">
        <v>5</v>
      </c>
      <c r="C49" t="s">
        <v>38</v>
      </c>
      <c r="D49" t="s">
        <v>32</v>
      </c>
      <c r="E49" s="1">
        <v>5075</v>
      </c>
      <c r="F49" s="2">
        <v>21</v>
      </c>
      <c r="G49">
        <f>VLOOKUP(salesdata[[#This Row],[Product]],products[],2,0)</f>
        <v>8.65</v>
      </c>
      <c r="H49">
        <f>salesdata[[#This Row],[Cost per unit]]*salesdata[[#This Row],[Units]]</f>
        <v>181.65</v>
      </c>
    </row>
    <row r="50" spans="2:8" x14ac:dyDescent="0.25">
      <c r="B50" t="s">
        <v>3</v>
      </c>
      <c r="C50" t="s">
        <v>36</v>
      </c>
      <c r="D50" t="s">
        <v>16</v>
      </c>
      <c r="E50" s="1">
        <v>9198</v>
      </c>
      <c r="F50" s="2">
        <v>36</v>
      </c>
      <c r="G50">
        <f>VLOOKUP(salesdata[[#This Row],[Product]],products[],2,0)</f>
        <v>8.7899999999999991</v>
      </c>
      <c r="H50">
        <f>salesdata[[#This Row],[Cost per unit]]*salesdata[[#This Row],[Units]]</f>
        <v>316.43999999999994</v>
      </c>
    </row>
    <row r="51" spans="2:8" x14ac:dyDescent="0.25">
      <c r="B51" t="s">
        <v>6</v>
      </c>
      <c r="C51" t="s">
        <v>34</v>
      </c>
      <c r="D51" t="s">
        <v>29</v>
      </c>
      <c r="E51" s="1">
        <v>3339</v>
      </c>
      <c r="F51" s="2">
        <v>75</v>
      </c>
      <c r="G51">
        <f>VLOOKUP(salesdata[[#This Row],[Product]],products[],2,0)</f>
        <v>7.16</v>
      </c>
      <c r="H51">
        <f>salesdata[[#This Row],[Cost per unit]]*salesdata[[#This Row],[Units]]</f>
        <v>537</v>
      </c>
    </row>
    <row r="52" spans="2:8" x14ac:dyDescent="0.25">
      <c r="B52" t="s">
        <v>40</v>
      </c>
      <c r="C52" t="s">
        <v>34</v>
      </c>
      <c r="D52" t="s">
        <v>17</v>
      </c>
      <c r="E52" s="1">
        <v>5019</v>
      </c>
      <c r="F52" s="2">
        <v>156</v>
      </c>
      <c r="G52">
        <f>VLOOKUP(salesdata[[#This Row],[Product]],products[],2,0)</f>
        <v>3.11</v>
      </c>
      <c r="H52">
        <f>salesdata[[#This Row],[Cost per unit]]*salesdata[[#This Row],[Units]]</f>
        <v>485.15999999999997</v>
      </c>
    </row>
    <row r="53" spans="2:8" x14ac:dyDescent="0.25">
      <c r="B53" t="s">
        <v>5</v>
      </c>
      <c r="C53" t="s">
        <v>36</v>
      </c>
      <c r="D53" t="s">
        <v>16</v>
      </c>
      <c r="E53" s="1">
        <v>16184</v>
      </c>
      <c r="F53" s="2">
        <v>39</v>
      </c>
      <c r="G53">
        <f>VLOOKUP(salesdata[[#This Row],[Product]],products[],2,0)</f>
        <v>8.7899999999999991</v>
      </c>
      <c r="H53">
        <f>salesdata[[#This Row],[Cost per unit]]*salesdata[[#This Row],[Units]]</f>
        <v>342.80999999999995</v>
      </c>
    </row>
    <row r="54" spans="2:8" x14ac:dyDescent="0.25">
      <c r="B54" t="s">
        <v>6</v>
      </c>
      <c r="C54" t="s">
        <v>36</v>
      </c>
      <c r="D54" t="s">
        <v>21</v>
      </c>
      <c r="E54" s="1">
        <v>497</v>
      </c>
      <c r="F54" s="2">
        <v>63</v>
      </c>
      <c r="G54">
        <f>VLOOKUP(salesdata[[#This Row],[Product]],products[],2,0)</f>
        <v>9</v>
      </c>
      <c r="H54">
        <f>salesdata[[#This Row],[Cost per unit]]*salesdata[[#This Row],[Units]]</f>
        <v>567</v>
      </c>
    </row>
    <row r="55" spans="2:8" x14ac:dyDescent="0.25">
      <c r="B55" t="s">
        <v>2</v>
      </c>
      <c r="C55" t="s">
        <v>36</v>
      </c>
      <c r="D55" t="s">
        <v>29</v>
      </c>
      <c r="E55" s="1">
        <v>8211</v>
      </c>
      <c r="F55" s="2">
        <v>75</v>
      </c>
      <c r="G55">
        <f>VLOOKUP(salesdata[[#This Row],[Product]],products[],2,0)</f>
        <v>7.16</v>
      </c>
      <c r="H55">
        <f>salesdata[[#This Row],[Cost per unit]]*salesdata[[#This Row],[Units]]</f>
        <v>537</v>
      </c>
    </row>
    <row r="56" spans="2:8" x14ac:dyDescent="0.25">
      <c r="B56" t="s">
        <v>2</v>
      </c>
      <c r="C56" t="s">
        <v>38</v>
      </c>
      <c r="D56" t="s">
        <v>28</v>
      </c>
      <c r="E56" s="1">
        <v>6580</v>
      </c>
      <c r="F56" s="2">
        <v>183</v>
      </c>
      <c r="G56">
        <f>VLOOKUP(salesdata[[#This Row],[Product]],products[],2,0)</f>
        <v>10.38</v>
      </c>
      <c r="H56">
        <f>salesdata[[#This Row],[Cost per unit]]*salesdata[[#This Row],[Units]]</f>
        <v>1899.5400000000002</v>
      </c>
    </row>
    <row r="57" spans="2:8" x14ac:dyDescent="0.25">
      <c r="B57" t="s">
        <v>41</v>
      </c>
      <c r="C57" t="s">
        <v>35</v>
      </c>
      <c r="D57" t="s">
        <v>13</v>
      </c>
      <c r="E57" s="1">
        <v>4760</v>
      </c>
      <c r="F57" s="2">
        <v>69</v>
      </c>
      <c r="G57">
        <f>VLOOKUP(salesdata[[#This Row],[Product]],products[],2,0)</f>
        <v>9.33</v>
      </c>
      <c r="H57">
        <f>salesdata[[#This Row],[Cost per unit]]*salesdata[[#This Row],[Units]]</f>
        <v>643.77</v>
      </c>
    </row>
    <row r="58" spans="2:8" x14ac:dyDescent="0.25">
      <c r="B58" t="s">
        <v>40</v>
      </c>
      <c r="C58" t="s">
        <v>36</v>
      </c>
      <c r="D58" t="s">
        <v>25</v>
      </c>
      <c r="E58" s="1">
        <v>5439</v>
      </c>
      <c r="F58" s="2">
        <v>30</v>
      </c>
      <c r="G58">
        <f>VLOOKUP(salesdata[[#This Row],[Product]],products[],2,0)</f>
        <v>13.15</v>
      </c>
      <c r="H58">
        <f>salesdata[[#This Row],[Cost per unit]]*salesdata[[#This Row],[Units]]</f>
        <v>394.5</v>
      </c>
    </row>
    <row r="59" spans="2:8" x14ac:dyDescent="0.25">
      <c r="B59" t="s">
        <v>41</v>
      </c>
      <c r="C59" t="s">
        <v>34</v>
      </c>
      <c r="D59" t="s">
        <v>17</v>
      </c>
      <c r="E59" s="1">
        <v>1463</v>
      </c>
      <c r="F59" s="2">
        <v>39</v>
      </c>
      <c r="G59">
        <f>VLOOKUP(salesdata[[#This Row],[Product]],products[],2,0)</f>
        <v>3.11</v>
      </c>
      <c r="H59">
        <f>salesdata[[#This Row],[Cost per unit]]*salesdata[[#This Row],[Units]]</f>
        <v>121.28999999999999</v>
      </c>
    </row>
    <row r="60" spans="2:8" x14ac:dyDescent="0.25">
      <c r="B60" t="s">
        <v>3</v>
      </c>
      <c r="C60" t="s">
        <v>34</v>
      </c>
      <c r="D60" t="s">
        <v>32</v>
      </c>
      <c r="E60" s="1">
        <v>7777</v>
      </c>
      <c r="F60" s="2">
        <v>504</v>
      </c>
      <c r="G60">
        <f>VLOOKUP(salesdata[[#This Row],[Product]],products[],2,0)</f>
        <v>8.65</v>
      </c>
      <c r="H60">
        <f>salesdata[[#This Row],[Cost per unit]]*salesdata[[#This Row],[Units]]</f>
        <v>4359.6000000000004</v>
      </c>
    </row>
    <row r="61" spans="2:8" x14ac:dyDescent="0.25">
      <c r="B61" t="s">
        <v>9</v>
      </c>
      <c r="C61" t="s">
        <v>37</v>
      </c>
      <c r="D61" t="s">
        <v>29</v>
      </c>
      <c r="E61" s="1">
        <v>1085</v>
      </c>
      <c r="F61" s="2">
        <v>273</v>
      </c>
      <c r="G61">
        <f>VLOOKUP(salesdata[[#This Row],[Product]],products[],2,0)</f>
        <v>7.16</v>
      </c>
      <c r="H61">
        <f>salesdata[[#This Row],[Cost per unit]]*salesdata[[#This Row],[Units]]</f>
        <v>1954.68</v>
      </c>
    </row>
    <row r="62" spans="2:8" x14ac:dyDescent="0.25">
      <c r="B62" t="s">
        <v>5</v>
      </c>
      <c r="C62" t="s">
        <v>37</v>
      </c>
      <c r="D62" t="s">
        <v>31</v>
      </c>
      <c r="E62" s="1">
        <v>182</v>
      </c>
      <c r="F62" s="2">
        <v>48</v>
      </c>
      <c r="G62">
        <f>VLOOKUP(salesdata[[#This Row],[Product]],products[],2,0)</f>
        <v>5.79</v>
      </c>
      <c r="H62">
        <f>salesdata[[#This Row],[Cost per unit]]*salesdata[[#This Row],[Units]]</f>
        <v>277.92</v>
      </c>
    </row>
    <row r="63" spans="2:8" x14ac:dyDescent="0.25">
      <c r="B63" t="s">
        <v>6</v>
      </c>
      <c r="C63" t="s">
        <v>34</v>
      </c>
      <c r="D63" t="s">
        <v>27</v>
      </c>
      <c r="E63" s="1">
        <v>4242</v>
      </c>
      <c r="F63" s="2">
        <v>207</v>
      </c>
      <c r="G63">
        <f>VLOOKUP(salesdata[[#This Row],[Product]],products[],2,0)</f>
        <v>16.73</v>
      </c>
      <c r="H63">
        <f>salesdata[[#This Row],[Cost per unit]]*salesdata[[#This Row],[Units]]</f>
        <v>3463.11</v>
      </c>
    </row>
    <row r="64" spans="2:8" x14ac:dyDescent="0.25">
      <c r="B64" t="s">
        <v>6</v>
      </c>
      <c r="C64" t="s">
        <v>36</v>
      </c>
      <c r="D64" t="s">
        <v>32</v>
      </c>
      <c r="E64" s="1">
        <v>6118</v>
      </c>
      <c r="F64" s="2">
        <v>9</v>
      </c>
      <c r="G64">
        <f>VLOOKUP(salesdata[[#This Row],[Product]],products[],2,0)</f>
        <v>8.65</v>
      </c>
      <c r="H64">
        <f>salesdata[[#This Row],[Cost per unit]]*salesdata[[#This Row],[Units]]</f>
        <v>77.850000000000009</v>
      </c>
    </row>
    <row r="65" spans="2:8" x14ac:dyDescent="0.25">
      <c r="B65" t="s">
        <v>10</v>
      </c>
      <c r="C65" t="s">
        <v>36</v>
      </c>
      <c r="D65" t="s">
        <v>23</v>
      </c>
      <c r="E65" s="1">
        <v>2317</v>
      </c>
      <c r="F65" s="2">
        <v>261</v>
      </c>
      <c r="G65">
        <f>VLOOKUP(salesdata[[#This Row],[Product]],products[],2,0)</f>
        <v>6.49</v>
      </c>
      <c r="H65">
        <f>salesdata[[#This Row],[Cost per unit]]*salesdata[[#This Row],[Units]]</f>
        <v>1693.89</v>
      </c>
    </row>
    <row r="66" spans="2:8" x14ac:dyDescent="0.25">
      <c r="B66" t="s">
        <v>6</v>
      </c>
      <c r="C66" t="s">
        <v>38</v>
      </c>
      <c r="D66" t="s">
        <v>16</v>
      </c>
      <c r="E66" s="1">
        <v>938</v>
      </c>
      <c r="F66" s="2">
        <v>6</v>
      </c>
      <c r="G66">
        <f>VLOOKUP(salesdata[[#This Row],[Product]],products[],2,0)</f>
        <v>8.7899999999999991</v>
      </c>
      <c r="H66">
        <f>salesdata[[#This Row],[Cost per unit]]*salesdata[[#This Row],[Units]]</f>
        <v>52.739999999999995</v>
      </c>
    </row>
    <row r="67" spans="2:8" x14ac:dyDescent="0.25">
      <c r="B67" t="s">
        <v>8</v>
      </c>
      <c r="C67" t="s">
        <v>37</v>
      </c>
      <c r="D67" t="s">
        <v>15</v>
      </c>
      <c r="E67" s="1">
        <v>9709</v>
      </c>
      <c r="F67" s="2">
        <v>30</v>
      </c>
      <c r="G67">
        <f>VLOOKUP(salesdata[[#This Row],[Product]],products[],2,0)</f>
        <v>11.73</v>
      </c>
      <c r="H67">
        <f>salesdata[[#This Row],[Cost per unit]]*salesdata[[#This Row],[Units]]</f>
        <v>351.90000000000003</v>
      </c>
    </row>
    <row r="68" spans="2:8" x14ac:dyDescent="0.25">
      <c r="B68" t="s">
        <v>7</v>
      </c>
      <c r="C68" t="s">
        <v>34</v>
      </c>
      <c r="D68" t="s">
        <v>20</v>
      </c>
      <c r="E68" s="1">
        <v>2205</v>
      </c>
      <c r="F68" s="2">
        <v>138</v>
      </c>
      <c r="G68">
        <f>VLOOKUP(salesdata[[#This Row],[Product]],products[],2,0)</f>
        <v>10.62</v>
      </c>
      <c r="H68">
        <f>salesdata[[#This Row],[Cost per unit]]*salesdata[[#This Row],[Units]]</f>
        <v>1465.56</v>
      </c>
    </row>
    <row r="69" spans="2:8" x14ac:dyDescent="0.25">
      <c r="B69" t="s">
        <v>7</v>
      </c>
      <c r="C69" t="s">
        <v>37</v>
      </c>
      <c r="D69" t="s">
        <v>17</v>
      </c>
      <c r="E69" s="1">
        <v>4487</v>
      </c>
      <c r="F69" s="2">
        <v>111</v>
      </c>
      <c r="G69">
        <f>VLOOKUP(salesdata[[#This Row],[Product]],products[],2,0)</f>
        <v>3.11</v>
      </c>
      <c r="H69">
        <f>salesdata[[#This Row],[Cost per unit]]*salesdata[[#This Row],[Units]]</f>
        <v>345.21</v>
      </c>
    </row>
    <row r="70" spans="2:8" x14ac:dyDescent="0.25">
      <c r="B70" t="s">
        <v>5</v>
      </c>
      <c r="C70" t="s">
        <v>35</v>
      </c>
      <c r="D70" t="s">
        <v>18</v>
      </c>
      <c r="E70" s="1">
        <v>2415</v>
      </c>
      <c r="F70" s="2">
        <v>15</v>
      </c>
      <c r="G70">
        <f>VLOOKUP(salesdata[[#This Row],[Product]],products[],2,0)</f>
        <v>6.47</v>
      </c>
      <c r="H70">
        <f>salesdata[[#This Row],[Cost per unit]]*salesdata[[#This Row],[Units]]</f>
        <v>97.05</v>
      </c>
    </row>
    <row r="71" spans="2:8" x14ac:dyDescent="0.25">
      <c r="B71" t="s">
        <v>40</v>
      </c>
      <c r="C71" t="s">
        <v>34</v>
      </c>
      <c r="D71" t="s">
        <v>19</v>
      </c>
      <c r="E71" s="1">
        <v>4018</v>
      </c>
      <c r="F71" s="2">
        <v>162</v>
      </c>
      <c r="G71">
        <f>VLOOKUP(salesdata[[#This Row],[Product]],products[],2,0)</f>
        <v>7.64</v>
      </c>
      <c r="H71">
        <f>salesdata[[#This Row],[Cost per unit]]*salesdata[[#This Row],[Units]]</f>
        <v>1237.6799999999998</v>
      </c>
    </row>
    <row r="72" spans="2:8" x14ac:dyDescent="0.25">
      <c r="B72" t="s">
        <v>5</v>
      </c>
      <c r="C72" t="s">
        <v>34</v>
      </c>
      <c r="D72" t="s">
        <v>19</v>
      </c>
      <c r="E72" s="1">
        <v>861</v>
      </c>
      <c r="F72" s="2">
        <v>195</v>
      </c>
      <c r="G72">
        <f>VLOOKUP(salesdata[[#This Row],[Product]],products[],2,0)</f>
        <v>7.64</v>
      </c>
      <c r="H72">
        <f>salesdata[[#This Row],[Cost per unit]]*salesdata[[#This Row],[Units]]</f>
        <v>1489.8</v>
      </c>
    </row>
    <row r="73" spans="2:8" x14ac:dyDescent="0.25">
      <c r="B73" t="s">
        <v>10</v>
      </c>
      <c r="C73" t="s">
        <v>38</v>
      </c>
      <c r="D73" t="s">
        <v>14</v>
      </c>
      <c r="E73" s="1">
        <v>5586</v>
      </c>
      <c r="F73" s="2">
        <v>525</v>
      </c>
      <c r="G73">
        <f>VLOOKUP(salesdata[[#This Row],[Product]],products[],2,0)</f>
        <v>11.7</v>
      </c>
      <c r="H73">
        <f>salesdata[[#This Row],[Cost per unit]]*salesdata[[#This Row],[Units]]</f>
        <v>6142.5</v>
      </c>
    </row>
    <row r="74" spans="2:8" x14ac:dyDescent="0.25">
      <c r="B74" t="s">
        <v>7</v>
      </c>
      <c r="C74" t="s">
        <v>34</v>
      </c>
      <c r="D74" t="s">
        <v>33</v>
      </c>
      <c r="E74" s="1">
        <v>2226</v>
      </c>
      <c r="F74" s="2">
        <v>48</v>
      </c>
      <c r="G74">
        <f>VLOOKUP(salesdata[[#This Row],[Product]],products[],2,0)</f>
        <v>12.37</v>
      </c>
      <c r="H74">
        <f>salesdata[[#This Row],[Cost per unit]]*salesdata[[#This Row],[Units]]</f>
        <v>593.76</v>
      </c>
    </row>
    <row r="75" spans="2:8" x14ac:dyDescent="0.25">
      <c r="B75" t="s">
        <v>9</v>
      </c>
      <c r="C75" t="s">
        <v>34</v>
      </c>
      <c r="D75" t="s">
        <v>28</v>
      </c>
      <c r="E75" s="1">
        <v>14329</v>
      </c>
      <c r="F75" s="2">
        <v>150</v>
      </c>
      <c r="G75">
        <f>VLOOKUP(salesdata[[#This Row],[Product]],products[],2,0)</f>
        <v>10.38</v>
      </c>
      <c r="H75">
        <f>salesdata[[#This Row],[Cost per unit]]*salesdata[[#This Row],[Units]]</f>
        <v>1557.0000000000002</v>
      </c>
    </row>
    <row r="76" spans="2:8" x14ac:dyDescent="0.25">
      <c r="B76" t="s">
        <v>9</v>
      </c>
      <c r="C76" t="s">
        <v>34</v>
      </c>
      <c r="D76" t="s">
        <v>20</v>
      </c>
      <c r="E76" s="1">
        <v>8463</v>
      </c>
      <c r="F76" s="2">
        <v>492</v>
      </c>
      <c r="G76">
        <f>VLOOKUP(salesdata[[#This Row],[Product]],products[],2,0)</f>
        <v>10.62</v>
      </c>
      <c r="H76">
        <f>salesdata[[#This Row],[Cost per unit]]*salesdata[[#This Row],[Units]]</f>
        <v>5225.04</v>
      </c>
    </row>
    <row r="77" spans="2:8" x14ac:dyDescent="0.25">
      <c r="B77" t="s">
        <v>5</v>
      </c>
      <c r="C77" t="s">
        <v>34</v>
      </c>
      <c r="D77" t="s">
        <v>29</v>
      </c>
      <c r="E77" s="1">
        <v>2891</v>
      </c>
      <c r="F77" s="2">
        <v>102</v>
      </c>
      <c r="G77">
        <f>VLOOKUP(salesdata[[#This Row],[Product]],products[],2,0)</f>
        <v>7.16</v>
      </c>
      <c r="H77">
        <f>salesdata[[#This Row],[Cost per unit]]*salesdata[[#This Row],[Units]]</f>
        <v>730.32</v>
      </c>
    </row>
    <row r="78" spans="2:8" x14ac:dyDescent="0.25">
      <c r="B78" t="s">
        <v>3</v>
      </c>
      <c r="C78" t="s">
        <v>36</v>
      </c>
      <c r="D78" t="s">
        <v>23</v>
      </c>
      <c r="E78" s="1">
        <v>3773</v>
      </c>
      <c r="F78" s="2">
        <v>165</v>
      </c>
      <c r="G78">
        <f>VLOOKUP(salesdata[[#This Row],[Product]],products[],2,0)</f>
        <v>6.49</v>
      </c>
      <c r="H78">
        <f>salesdata[[#This Row],[Cost per unit]]*salesdata[[#This Row],[Units]]</f>
        <v>1070.8500000000001</v>
      </c>
    </row>
    <row r="79" spans="2:8" x14ac:dyDescent="0.25">
      <c r="B79" t="s">
        <v>41</v>
      </c>
      <c r="C79" t="s">
        <v>36</v>
      </c>
      <c r="D79" t="s">
        <v>28</v>
      </c>
      <c r="E79" s="1">
        <v>854</v>
      </c>
      <c r="F79" s="2">
        <v>309</v>
      </c>
      <c r="G79">
        <f>VLOOKUP(salesdata[[#This Row],[Product]],products[],2,0)</f>
        <v>10.38</v>
      </c>
      <c r="H79">
        <f>salesdata[[#This Row],[Cost per unit]]*salesdata[[#This Row],[Units]]</f>
        <v>3207.42</v>
      </c>
    </row>
    <row r="80" spans="2:8" x14ac:dyDescent="0.25">
      <c r="B80" t="s">
        <v>6</v>
      </c>
      <c r="C80" t="s">
        <v>36</v>
      </c>
      <c r="D80" t="s">
        <v>17</v>
      </c>
      <c r="E80" s="1">
        <v>4970</v>
      </c>
      <c r="F80" s="2">
        <v>156</v>
      </c>
      <c r="G80">
        <f>VLOOKUP(salesdata[[#This Row],[Product]],products[],2,0)</f>
        <v>3.11</v>
      </c>
      <c r="H80">
        <f>salesdata[[#This Row],[Cost per unit]]*salesdata[[#This Row],[Units]]</f>
        <v>485.15999999999997</v>
      </c>
    </row>
    <row r="81" spans="2:8" x14ac:dyDescent="0.25">
      <c r="B81" t="s">
        <v>9</v>
      </c>
      <c r="C81" t="s">
        <v>35</v>
      </c>
      <c r="D81" t="s">
        <v>26</v>
      </c>
      <c r="E81" s="1">
        <v>98</v>
      </c>
      <c r="F81" s="2">
        <v>159</v>
      </c>
      <c r="G81">
        <f>VLOOKUP(salesdata[[#This Row],[Product]],products[],2,0)</f>
        <v>5.6</v>
      </c>
      <c r="H81">
        <f>salesdata[[#This Row],[Cost per unit]]*salesdata[[#This Row],[Units]]</f>
        <v>890.4</v>
      </c>
    </row>
    <row r="82" spans="2:8" x14ac:dyDescent="0.25">
      <c r="B82" t="s">
        <v>5</v>
      </c>
      <c r="C82" t="s">
        <v>35</v>
      </c>
      <c r="D82" t="s">
        <v>15</v>
      </c>
      <c r="E82" s="1">
        <v>13391</v>
      </c>
      <c r="F82" s="2">
        <v>201</v>
      </c>
      <c r="G82">
        <f>VLOOKUP(salesdata[[#This Row],[Product]],products[],2,0)</f>
        <v>11.73</v>
      </c>
      <c r="H82">
        <f>salesdata[[#This Row],[Cost per unit]]*salesdata[[#This Row],[Units]]</f>
        <v>2357.73</v>
      </c>
    </row>
    <row r="83" spans="2:8" x14ac:dyDescent="0.25">
      <c r="B83" t="s">
        <v>8</v>
      </c>
      <c r="C83" t="s">
        <v>39</v>
      </c>
      <c r="D83" t="s">
        <v>31</v>
      </c>
      <c r="E83" s="1">
        <v>8890</v>
      </c>
      <c r="F83" s="2">
        <v>210</v>
      </c>
      <c r="G83">
        <f>VLOOKUP(salesdata[[#This Row],[Product]],products[],2,0)</f>
        <v>5.79</v>
      </c>
      <c r="H83">
        <f>salesdata[[#This Row],[Cost per unit]]*salesdata[[#This Row],[Units]]</f>
        <v>1215.9000000000001</v>
      </c>
    </row>
    <row r="84" spans="2:8" x14ac:dyDescent="0.25">
      <c r="B84" t="s">
        <v>2</v>
      </c>
      <c r="C84" t="s">
        <v>38</v>
      </c>
      <c r="D84" t="s">
        <v>13</v>
      </c>
      <c r="E84" s="1">
        <v>56</v>
      </c>
      <c r="F84" s="2">
        <v>51</v>
      </c>
      <c r="G84">
        <f>VLOOKUP(salesdata[[#This Row],[Product]],products[],2,0)</f>
        <v>9.33</v>
      </c>
      <c r="H84">
        <f>salesdata[[#This Row],[Cost per unit]]*salesdata[[#This Row],[Units]]</f>
        <v>475.83</v>
      </c>
    </row>
    <row r="85" spans="2:8" x14ac:dyDescent="0.25">
      <c r="B85" t="s">
        <v>3</v>
      </c>
      <c r="C85" t="s">
        <v>36</v>
      </c>
      <c r="D85" t="s">
        <v>25</v>
      </c>
      <c r="E85" s="1">
        <v>3339</v>
      </c>
      <c r="F85" s="2">
        <v>39</v>
      </c>
      <c r="G85">
        <f>VLOOKUP(salesdata[[#This Row],[Product]],products[],2,0)</f>
        <v>13.15</v>
      </c>
      <c r="H85">
        <f>salesdata[[#This Row],[Cost per unit]]*salesdata[[#This Row],[Units]]</f>
        <v>512.85</v>
      </c>
    </row>
    <row r="86" spans="2:8" x14ac:dyDescent="0.25">
      <c r="B86" t="s">
        <v>10</v>
      </c>
      <c r="C86" t="s">
        <v>35</v>
      </c>
      <c r="D86" t="s">
        <v>18</v>
      </c>
      <c r="E86" s="1">
        <v>3808</v>
      </c>
      <c r="F86" s="2">
        <v>279</v>
      </c>
      <c r="G86">
        <f>VLOOKUP(salesdata[[#This Row],[Product]],products[],2,0)</f>
        <v>6.47</v>
      </c>
      <c r="H86">
        <f>salesdata[[#This Row],[Cost per unit]]*salesdata[[#This Row],[Units]]</f>
        <v>1805.1299999999999</v>
      </c>
    </row>
    <row r="87" spans="2:8" x14ac:dyDescent="0.25">
      <c r="B87" t="s">
        <v>10</v>
      </c>
      <c r="C87" t="s">
        <v>38</v>
      </c>
      <c r="D87" t="s">
        <v>13</v>
      </c>
      <c r="E87" s="1">
        <v>63</v>
      </c>
      <c r="F87" s="2">
        <v>123</v>
      </c>
      <c r="G87">
        <f>VLOOKUP(salesdata[[#This Row],[Product]],products[],2,0)</f>
        <v>9.33</v>
      </c>
      <c r="H87">
        <f>salesdata[[#This Row],[Cost per unit]]*salesdata[[#This Row],[Units]]</f>
        <v>1147.5899999999999</v>
      </c>
    </row>
    <row r="88" spans="2:8" x14ac:dyDescent="0.25">
      <c r="B88" t="s">
        <v>2</v>
      </c>
      <c r="C88" t="s">
        <v>39</v>
      </c>
      <c r="D88" t="s">
        <v>27</v>
      </c>
      <c r="E88" s="1">
        <v>7812</v>
      </c>
      <c r="F88" s="2">
        <v>81</v>
      </c>
      <c r="G88">
        <f>VLOOKUP(salesdata[[#This Row],[Product]],products[],2,0)</f>
        <v>16.73</v>
      </c>
      <c r="H88">
        <f>salesdata[[#This Row],[Cost per unit]]*salesdata[[#This Row],[Units]]</f>
        <v>1355.13</v>
      </c>
    </row>
    <row r="89" spans="2:8" x14ac:dyDescent="0.25">
      <c r="B89" t="s">
        <v>40</v>
      </c>
      <c r="C89" t="s">
        <v>37</v>
      </c>
      <c r="D89" t="s">
        <v>19</v>
      </c>
      <c r="E89" s="1">
        <v>7693</v>
      </c>
      <c r="F89" s="2">
        <v>21</v>
      </c>
      <c r="G89">
        <f>VLOOKUP(salesdata[[#This Row],[Product]],products[],2,0)</f>
        <v>7.64</v>
      </c>
      <c r="H89">
        <f>salesdata[[#This Row],[Cost per unit]]*salesdata[[#This Row],[Units]]</f>
        <v>160.44</v>
      </c>
    </row>
    <row r="90" spans="2:8" x14ac:dyDescent="0.25">
      <c r="B90" t="s">
        <v>3</v>
      </c>
      <c r="C90" t="s">
        <v>36</v>
      </c>
      <c r="D90" t="s">
        <v>28</v>
      </c>
      <c r="E90" s="1">
        <v>973</v>
      </c>
      <c r="F90" s="2">
        <v>162</v>
      </c>
      <c r="G90">
        <f>VLOOKUP(salesdata[[#This Row],[Product]],products[],2,0)</f>
        <v>10.38</v>
      </c>
      <c r="H90">
        <f>salesdata[[#This Row],[Cost per unit]]*salesdata[[#This Row],[Units]]</f>
        <v>1681.5600000000002</v>
      </c>
    </row>
    <row r="91" spans="2:8" x14ac:dyDescent="0.25">
      <c r="B91" t="s">
        <v>10</v>
      </c>
      <c r="C91" t="s">
        <v>35</v>
      </c>
      <c r="D91" t="s">
        <v>21</v>
      </c>
      <c r="E91" s="1">
        <v>567</v>
      </c>
      <c r="F91" s="2">
        <v>228</v>
      </c>
      <c r="G91">
        <f>VLOOKUP(salesdata[[#This Row],[Product]],products[],2,0)</f>
        <v>9</v>
      </c>
      <c r="H91">
        <f>salesdata[[#This Row],[Cost per unit]]*salesdata[[#This Row],[Units]]</f>
        <v>2052</v>
      </c>
    </row>
    <row r="92" spans="2:8" x14ac:dyDescent="0.25">
      <c r="B92" t="s">
        <v>10</v>
      </c>
      <c r="C92" t="s">
        <v>36</v>
      </c>
      <c r="D92" t="s">
        <v>29</v>
      </c>
      <c r="E92" s="1">
        <v>2471</v>
      </c>
      <c r="F92" s="2">
        <v>342</v>
      </c>
      <c r="G92">
        <f>VLOOKUP(salesdata[[#This Row],[Product]],products[],2,0)</f>
        <v>7.16</v>
      </c>
      <c r="H92">
        <f>salesdata[[#This Row],[Cost per unit]]*salesdata[[#This Row],[Units]]</f>
        <v>2448.7200000000003</v>
      </c>
    </row>
    <row r="93" spans="2:8" x14ac:dyDescent="0.25">
      <c r="B93" t="s">
        <v>5</v>
      </c>
      <c r="C93" t="s">
        <v>38</v>
      </c>
      <c r="D93" t="s">
        <v>13</v>
      </c>
      <c r="E93" s="1">
        <v>7189</v>
      </c>
      <c r="F93" s="2">
        <v>54</v>
      </c>
      <c r="G93">
        <f>VLOOKUP(salesdata[[#This Row],[Product]],products[],2,0)</f>
        <v>9.33</v>
      </c>
      <c r="H93">
        <f>salesdata[[#This Row],[Cost per unit]]*salesdata[[#This Row],[Units]]</f>
        <v>503.82</v>
      </c>
    </row>
    <row r="94" spans="2:8" x14ac:dyDescent="0.25">
      <c r="B94" t="s">
        <v>41</v>
      </c>
      <c r="C94" t="s">
        <v>35</v>
      </c>
      <c r="D94" t="s">
        <v>28</v>
      </c>
      <c r="E94" s="1">
        <v>7455</v>
      </c>
      <c r="F94" s="2">
        <v>216</v>
      </c>
      <c r="G94">
        <f>VLOOKUP(salesdata[[#This Row],[Product]],products[],2,0)</f>
        <v>10.38</v>
      </c>
      <c r="H94">
        <f>salesdata[[#This Row],[Cost per unit]]*salesdata[[#This Row],[Units]]</f>
        <v>2242.0800000000004</v>
      </c>
    </row>
    <row r="95" spans="2:8" x14ac:dyDescent="0.25">
      <c r="B95" t="s">
        <v>3</v>
      </c>
      <c r="C95" t="s">
        <v>34</v>
      </c>
      <c r="D95" t="s">
        <v>26</v>
      </c>
      <c r="E95" s="1">
        <v>3108</v>
      </c>
      <c r="F95" s="2">
        <v>54</v>
      </c>
      <c r="G95">
        <f>VLOOKUP(salesdata[[#This Row],[Product]],products[],2,0)</f>
        <v>5.6</v>
      </c>
      <c r="H95">
        <f>salesdata[[#This Row],[Cost per unit]]*salesdata[[#This Row],[Units]]</f>
        <v>302.39999999999998</v>
      </c>
    </row>
    <row r="96" spans="2:8" x14ac:dyDescent="0.25">
      <c r="B96" t="s">
        <v>6</v>
      </c>
      <c r="C96" t="s">
        <v>38</v>
      </c>
      <c r="D96" t="s">
        <v>25</v>
      </c>
      <c r="E96" s="1">
        <v>469</v>
      </c>
      <c r="F96" s="2">
        <v>75</v>
      </c>
      <c r="G96">
        <f>VLOOKUP(salesdata[[#This Row],[Product]],products[],2,0)</f>
        <v>13.15</v>
      </c>
      <c r="H96">
        <f>salesdata[[#This Row],[Cost per unit]]*salesdata[[#This Row],[Units]]</f>
        <v>986.25</v>
      </c>
    </row>
    <row r="97" spans="2:8" x14ac:dyDescent="0.25">
      <c r="B97" t="s">
        <v>9</v>
      </c>
      <c r="C97" t="s">
        <v>37</v>
      </c>
      <c r="D97" t="s">
        <v>23</v>
      </c>
      <c r="E97" s="1">
        <v>2737</v>
      </c>
      <c r="F97" s="2">
        <v>93</v>
      </c>
      <c r="G97">
        <f>VLOOKUP(salesdata[[#This Row],[Product]],products[],2,0)</f>
        <v>6.49</v>
      </c>
      <c r="H97">
        <f>salesdata[[#This Row],[Cost per unit]]*salesdata[[#This Row],[Units]]</f>
        <v>603.57000000000005</v>
      </c>
    </row>
    <row r="98" spans="2:8" x14ac:dyDescent="0.25">
      <c r="B98" t="s">
        <v>9</v>
      </c>
      <c r="C98" t="s">
        <v>37</v>
      </c>
      <c r="D98" t="s">
        <v>25</v>
      </c>
      <c r="E98" s="1">
        <v>4305</v>
      </c>
      <c r="F98" s="2">
        <v>156</v>
      </c>
      <c r="G98">
        <f>VLOOKUP(salesdata[[#This Row],[Product]],products[],2,0)</f>
        <v>13.15</v>
      </c>
      <c r="H98">
        <f>salesdata[[#This Row],[Cost per unit]]*salesdata[[#This Row],[Units]]</f>
        <v>2051.4</v>
      </c>
    </row>
    <row r="99" spans="2:8" x14ac:dyDescent="0.25">
      <c r="B99" t="s">
        <v>9</v>
      </c>
      <c r="C99" t="s">
        <v>38</v>
      </c>
      <c r="D99" t="s">
        <v>17</v>
      </c>
      <c r="E99" s="1">
        <v>2408</v>
      </c>
      <c r="F99" s="2">
        <v>9</v>
      </c>
      <c r="G99">
        <f>VLOOKUP(salesdata[[#This Row],[Product]],products[],2,0)</f>
        <v>3.11</v>
      </c>
      <c r="H99">
        <f>salesdata[[#This Row],[Cost per unit]]*salesdata[[#This Row],[Units]]</f>
        <v>27.99</v>
      </c>
    </row>
    <row r="100" spans="2:8" x14ac:dyDescent="0.25">
      <c r="B100" t="s">
        <v>3</v>
      </c>
      <c r="C100" t="s">
        <v>36</v>
      </c>
      <c r="D100" t="s">
        <v>19</v>
      </c>
      <c r="E100" s="1">
        <v>1281</v>
      </c>
      <c r="F100" s="2">
        <v>18</v>
      </c>
      <c r="G100">
        <f>VLOOKUP(salesdata[[#This Row],[Product]],products[],2,0)</f>
        <v>7.64</v>
      </c>
      <c r="H100">
        <f>salesdata[[#This Row],[Cost per unit]]*salesdata[[#This Row],[Units]]</f>
        <v>137.51999999999998</v>
      </c>
    </row>
    <row r="101" spans="2:8" x14ac:dyDescent="0.25">
      <c r="B101" t="s">
        <v>40</v>
      </c>
      <c r="C101" t="s">
        <v>35</v>
      </c>
      <c r="D101" t="s">
        <v>32</v>
      </c>
      <c r="E101" s="1">
        <v>12348</v>
      </c>
      <c r="F101" s="2">
        <v>234</v>
      </c>
      <c r="G101">
        <f>VLOOKUP(salesdata[[#This Row],[Product]],products[],2,0)</f>
        <v>8.65</v>
      </c>
      <c r="H101">
        <f>salesdata[[#This Row],[Cost per unit]]*salesdata[[#This Row],[Units]]</f>
        <v>2024.1000000000001</v>
      </c>
    </row>
    <row r="102" spans="2:8" x14ac:dyDescent="0.25">
      <c r="B102" t="s">
        <v>3</v>
      </c>
      <c r="C102" t="s">
        <v>34</v>
      </c>
      <c r="D102" t="s">
        <v>28</v>
      </c>
      <c r="E102" s="1">
        <v>3689</v>
      </c>
      <c r="F102" s="2">
        <v>312</v>
      </c>
      <c r="G102">
        <f>VLOOKUP(salesdata[[#This Row],[Product]],products[],2,0)</f>
        <v>10.38</v>
      </c>
      <c r="H102">
        <f>salesdata[[#This Row],[Cost per unit]]*salesdata[[#This Row],[Units]]</f>
        <v>3238.5600000000004</v>
      </c>
    </row>
    <row r="103" spans="2:8" x14ac:dyDescent="0.25">
      <c r="B103" t="s">
        <v>7</v>
      </c>
      <c r="C103" t="s">
        <v>36</v>
      </c>
      <c r="D103" t="s">
        <v>19</v>
      </c>
      <c r="E103" s="1">
        <v>2870</v>
      </c>
      <c r="F103" s="2">
        <v>300</v>
      </c>
      <c r="G103">
        <f>VLOOKUP(salesdata[[#This Row],[Product]],products[],2,0)</f>
        <v>7.64</v>
      </c>
      <c r="H103">
        <f>salesdata[[#This Row],[Cost per unit]]*salesdata[[#This Row],[Units]]</f>
        <v>2292</v>
      </c>
    </row>
    <row r="104" spans="2:8" x14ac:dyDescent="0.25">
      <c r="B104" t="s">
        <v>2</v>
      </c>
      <c r="C104" t="s">
        <v>36</v>
      </c>
      <c r="D104" t="s">
        <v>27</v>
      </c>
      <c r="E104" s="1">
        <v>798</v>
      </c>
      <c r="F104" s="2">
        <v>519</v>
      </c>
      <c r="G104">
        <f>VLOOKUP(salesdata[[#This Row],[Product]],products[],2,0)</f>
        <v>16.73</v>
      </c>
      <c r="H104">
        <f>salesdata[[#This Row],[Cost per unit]]*salesdata[[#This Row],[Units]]</f>
        <v>8682.8700000000008</v>
      </c>
    </row>
    <row r="105" spans="2:8" x14ac:dyDescent="0.25">
      <c r="B105" t="s">
        <v>41</v>
      </c>
      <c r="C105" t="s">
        <v>37</v>
      </c>
      <c r="D105" t="s">
        <v>21</v>
      </c>
      <c r="E105" s="1">
        <v>2933</v>
      </c>
      <c r="F105" s="2">
        <v>9</v>
      </c>
      <c r="G105">
        <f>VLOOKUP(salesdata[[#This Row],[Product]],products[],2,0)</f>
        <v>9</v>
      </c>
      <c r="H105">
        <f>salesdata[[#This Row],[Cost per unit]]*salesdata[[#This Row],[Units]]</f>
        <v>81</v>
      </c>
    </row>
    <row r="106" spans="2:8" x14ac:dyDescent="0.25">
      <c r="B106" t="s">
        <v>5</v>
      </c>
      <c r="C106" t="s">
        <v>35</v>
      </c>
      <c r="D106" t="s">
        <v>4</v>
      </c>
      <c r="E106" s="1">
        <v>2744</v>
      </c>
      <c r="F106" s="2">
        <v>9</v>
      </c>
      <c r="G106">
        <f>VLOOKUP(salesdata[[#This Row],[Product]],products[],2,0)</f>
        <v>11.88</v>
      </c>
      <c r="H106">
        <f>salesdata[[#This Row],[Cost per unit]]*salesdata[[#This Row],[Units]]</f>
        <v>106.92</v>
      </c>
    </row>
    <row r="107" spans="2:8" x14ac:dyDescent="0.25">
      <c r="B107" t="s">
        <v>40</v>
      </c>
      <c r="C107" t="s">
        <v>36</v>
      </c>
      <c r="D107" t="s">
        <v>33</v>
      </c>
      <c r="E107" s="1">
        <v>9772</v>
      </c>
      <c r="F107" s="2">
        <v>90</v>
      </c>
      <c r="G107">
        <f>VLOOKUP(salesdata[[#This Row],[Product]],products[],2,0)</f>
        <v>12.37</v>
      </c>
      <c r="H107">
        <f>salesdata[[#This Row],[Cost per unit]]*salesdata[[#This Row],[Units]]</f>
        <v>1113.3</v>
      </c>
    </row>
    <row r="108" spans="2:8" x14ac:dyDescent="0.25">
      <c r="B108" t="s">
        <v>7</v>
      </c>
      <c r="C108" t="s">
        <v>34</v>
      </c>
      <c r="D108" t="s">
        <v>25</v>
      </c>
      <c r="E108" s="1">
        <v>1568</v>
      </c>
      <c r="F108" s="2">
        <v>96</v>
      </c>
      <c r="G108">
        <f>VLOOKUP(salesdata[[#This Row],[Product]],products[],2,0)</f>
        <v>13.15</v>
      </c>
      <c r="H108">
        <f>salesdata[[#This Row],[Cost per unit]]*salesdata[[#This Row],[Units]]</f>
        <v>1262.4000000000001</v>
      </c>
    </row>
    <row r="109" spans="2:8" x14ac:dyDescent="0.25">
      <c r="B109" t="s">
        <v>2</v>
      </c>
      <c r="C109" t="s">
        <v>36</v>
      </c>
      <c r="D109" t="s">
        <v>16</v>
      </c>
      <c r="E109" s="1">
        <v>11417</v>
      </c>
      <c r="F109" s="2">
        <v>21</v>
      </c>
      <c r="G109">
        <f>VLOOKUP(salesdata[[#This Row],[Product]],products[],2,0)</f>
        <v>8.7899999999999991</v>
      </c>
      <c r="H109">
        <f>salesdata[[#This Row],[Cost per unit]]*salesdata[[#This Row],[Units]]</f>
        <v>184.58999999999997</v>
      </c>
    </row>
    <row r="110" spans="2:8" x14ac:dyDescent="0.25">
      <c r="B110" t="s">
        <v>40</v>
      </c>
      <c r="C110" t="s">
        <v>34</v>
      </c>
      <c r="D110" t="s">
        <v>26</v>
      </c>
      <c r="E110" s="1">
        <v>6748</v>
      </c>
      <c r="F110" s="2">
        <v>48</v>
      </c>
      <c r="G110">
        <f>VLOOKUP(salesdata[[#This Row],[Product]],products[],2,0)</f>
        <v>5.6</v>
      </c>
      <c r="H110">
        <f>salesdata[[#This Row],[Cost per unit]]*salesdata[[#This Row],[Units]]</f>
        <v>268.79999999999995</v>
      </c>
    </row>
    <row r="111" spans="2:8" x14ac:dyDescent="0.25">
      <c r="B111" t="s">
        <v>10</v>
      </c>
      <c r="C111" t="s">
        <v>36</v>
      </c>
      <c r="D111" t="s">
        <v>27</v>
      </c>
      <c r="E111" s="1">
        <v>1407</v>
      </c>
      <c r="F111" s="2">
        <v>72</v>
      </c>
      <c r="G111">
        <f>VLOOKUP(salesdata[[#This Row],[Product]],products[],2,0)</f>
        <v>16.73</v>
      </c>
      <c r="H111">
        <f>salesdata[[#This Row],[Cost per unit]]*salesdata[[#This Row],[Units]]</f>
        <v>1204.56</v>
      </c>
    </row>
    <row r="112" spans="2:8" x14ac:dyDescent="0.25">
      <c r="B112" t="s">
        <v>8</v>
      </c>
      <c r="C112" t="s">
        <v>35</v>
      </c>
      <c r="D112" t="s">
        <v>29</v>
      </c>
      <c r="E112" s="1">
        <v>2023</v>
      </c>
      <c r="F112" s="2">
        <v>168</v>
      </c>
      <c r="G112">
        <f>VLOOKUP(salesdata[[#This Row],[Product]],products[],2,0)</f>
        <v>7.16</v>
      </c>
      <c r="H112">
        <f>salesdata[[#This Row],[Cost per unit]]*salesdata[[#This Row],[Units]]</f>
        <v>1202.8800000000001</v>
      </c>
    </row>
    <row r="113" spans="2:8" x14ac:dyDescent="0.25">
      <c r="B113" t="s">
        <v>5</v>
      </c>
      <c r="C113" t="s">
        <v>39</v>
      </c>
      <c r="D113" t="s">
        <v>26</v>
      </c>
      <c r="E113" s="1">
        <v>5236</v>
      </c>
      <c r="F113" s="2">
        <v>51</v>
      </c>
      <c r="G113">
        <f>VLOOKUP(salesdata[[#This Row],[Product]],products[],2,0)</f>
        <v>5.6</v>
      </c>
      <c r="H113">
        <f>salesdata[[#This Row],[Cost per unit]]*salesdata[[#This Row],[Units]]</f>
        <v>285.59999999999997</v>
      </c>
    </row>
    <row r="114" spans="2:8" x14ac:dyDescent="0.25">
      <c r="B114" t="s">
        <v>41</v>
      </c>
      <c r="C114" t="s">
        <v>36</v>
      </c>
      <c r="D114" t="s">
        <v>19</v>
      </c>
      <c r="E114" s="1">
        <v>1925</v>
      </c>
      <c r="F114" s="2">
        <v>192</v>
      </c>
      <c r="G114">
        <f>VLOOKUP(salesdata[[#This Row],[Product]],products[],2,0)</f>
        <v>7.64</v>
      </c>
      <c r="H114">
        <f>salesdata[[#This Row],[Cost per unit]]*salesdata[[#This Row],[Units]]</f>
        <v>1466.8799999999999</v>
      </c>
    </row>
    <row r="115" spans="2:8" x14ac:dyDescent="0.25">
      <c r="B115" t="s">
        <v>7</v>
      </c>
      <c r="C115" t="s">
        <v>37</v>
      </c>
      <c r="D115" t="s">
        <v>14</v>
      </c>
      <c r="E115" s="1">
        <v>6608</v>
      </c>
      <c r="F115" s="2">
        <v>225</v>
      </c>
      <c r="G115">
        <f>VLOOKUP(salesdata[[#This Row],[Product]],products[],2,0)</f>
        <v>11.7</v>
      </c>
      <c r="H115">
        <f>salesdata[[#This Row],[Cost per unit]]*salesdata[[#This Row],[Units]]</f>
        <v>2632.5</v>
      </c>
    </row>
    <row r="116" spans="2:8" x14ac:dyDescent="0.25">
      <c r="B116" t="s">
        <v>6</v>
      </c>
      <c r="C116" t="s">
        <v>34</v>
      </c>
      <c r="D116" t="s">
        <v>26</v>
      </c>
      <c r="E116" s="1">
        <v>8008</v>
      </c>
      <c r="F116" s="2">
        <v>456</v>
      </c>
      <c r="G116">
        <f>VLOOKUP(salesdata[[#This Row],[Product]],products[],2,0)</f>
        <v>5.6</v>
      </c>
      <c r="H116">
        <f>salesdata[[#This Row],[Cost per unit]]*salesdata[[#This Row],[Units]]</f>
        <v>2553.6</v>
      </c>
    </row>
    <row r="117" spans="2:8" x14ac:dyDescent="0.25">
      <c r="B117" t="s">
        <v>10</v>
      </c>
      <c r="C117" t="s">
        <v>34</v>
      </c>
      <c r="D117" t="s">
        <v>25</v>
      </c>
      <c r="E117" s="1">
        <v>1428</v>
      </c>
      <c r="F117" s="2">
        <v>93</v>
      </c>
      <c r="G117">
        <f>VLOOKUP(salesdata[[#This Row],[Product]],products[],2,0)</f>
        <v>13.15</v>
      </c>
      <c r="H117">
        <f>salesdata[[#This Row],[Cost per unit]]*salesdata[[#This Row],[Units]]</f>
        <v>1222.95</v>
      </c>
    </row>
    <row r="118" spans="2:8" x14ac:dyDescent="0.25">
      <c r="B118" t="s">
        <v>6</v>
      </c>
      <c r="C118" t="s">
        <v>34</v>
      </c>
      <c r="D118" t="s">
        <v>4</v>
      </c>
      <c r="E118" s="1">
        <v>525</v>
      </c>
      <c r="F118" s="2">
        <v>48</v>
      </c>
      <c r="G118">
        <f>VLOOKUP(salesdata[[#This Row],[Product]],products[],2,0)</f>
        <v>11.88</v>
      </c>
      <c r="H118">
        <f>salesdata[[#This Row],[Cost per unit]]*salesdata[[#This Row],[Units]]</f>
        <v>570.24</v>
      </c>
    </row>
    <row r="119" spans="2:8" x14ac:dyDescent="0.25">
      <c r="B119" t="s">
        <v>6</v>
      </c>
      <c r="C119" t="s">
        <v>37</v>
      </c>
      <c r="D119" t="s">
        <v>18</v>
      </c>
      <c r="E119" s="1">
        <v>1505</v>
      </c>
      <c r="F119" s="2">
        <v>102</v>
      </c>
      <c r="G119">
        <f>VLOOKUP(salesdata[[#This Row],[Product]],products[],2,0)</f>
        <v>6.47</v>
      </c>
      <c r="H119">
        <f>salesdata[[#This Row],[Cost per unit]]*salesdata[[#This Row],[Units]]</f>
        <v>659.93999999999994</v>
      </c>
    </row>
    <row r="120" spans="2:8" x14ac:dyDescent="0.25">
      <c r="B120" t="s">
        <v>7</v>
      </c>
      <c r="C120" t="s">
        <v>35</v>
      </c>
      <c r="D120" t="s">
        <v>30</v>
      </c>
      <c r="E120" s="1">
        <v>6755</v>
      </c>
      <c r="F120" s="2">
        <v>252</v>
      </c>
      <c r="G120">
        <f>VLOOKUP(salesdata[[#This Row],[Product]],products[],2,0)</f>
        <v>14.49</v>
      </c>
      <c r="H120">
        <f>salesdata[[#This Row],[Cost per unit]]*salesdata[[#This Row],[Units]]</f>
        <v>3651.48</v>
      </c>
    </row>
    <row r="121" spans="2:8" x14ac:dyDescent="0.25">
      <c r="B121" t="s">
        <v>2</v>
      </c>
      <c r="C121" t="s">
        <v>37</v>
      </c>
      <c r="D121" t="s">
        <v>18</v>
      </c>
      <c r="E121" s="1">
        <v>11571</v>
      </c>
      <c r="F121" s="2">
        <v>138</v>
      </c>
      <c r="G121">
        <f>VLOOKUP(salesdata[[#This Row],[Product]],products[],2,0)</f>
        <v>6.47</v>
      </c>
      <c r="H121">
        <f>salesdata[[#This Row],[Cost per unit]]*salesdata[[#This Row],[Units]]</f>
        <v>892.86</v>
      </c>
    </row>
    <row r="122" spans="2:8" x14ac:dyDescent="0.25">
      <c r="B122" t="s">
        <v>40</v>
      </c>
      <c r="C122" t="s">
        <v>38</v>
      </c>
      <c r="D122" t="s">
        <v>25</v>
      </c>
      <c r="E122" s="1">
        <v>2541</v>
      </c>
      <c r="F122" s="2">
        <v>90</v>
      </c>
      <c r="G122">
        <f>VLOOKUP(salesdata[[#This Row],[Product]],products[],2,0)</f>
        <v>13.15</v>
      </c>
      <c r="H122">
        <f>salesdata[[#This Row],[Cost per unit]]*salesdata[[#This Row],[Units]]</f>
        <v>1183.5</v>
      </c>
    </row>
    <row r="123" spans="2:8" x14ac:dyDescent="0.25">
      <c r="B123" t="s">
        <v>41</v>
      </c>
      <c r="C123" t="s">
        <v>37</v>
      </c>
      <c r="D123" t="s">
        <v>30</v>
      </c>
      <c r="E123" s="1">
        <v>1526</v>
      </c>
      <c r="F123" s="2">
        <v>240</v>
      </c>
      <c r="G123">
        <f>VLOOKUP(salesdata[[#This Row],[Product]],products[],2,0)</f>
        <v>14.49</v>
      </c>
      <c r="H123">
        <f>salesdata[[#This Row],[Cost per unit]]*salesdata[[#This Row],[Units]]</f>
        <v>3477.6</v>
      </c>
    </row>
    <row r="124" spans="2:8" x14ac:dyDescent="0.25">
      <c r="B124" t="s">
        <v>40</v>
      </c>
      <c r="C124" t="s">
        <v>38</v>
      </c>
      <c r="D124" t="s">
        <v>4</v>
      </c>
      <c r="E124" s="1">
        <v>6125</v>
      </c>
      <c r="F124" s="2">
        <v>102</v>
      </c>
      <c r="G124">
        <f>VLOOKUP(salesdata[[#This Row],[Product]],products[],2,0)</f>
        <v>11.88</v>
      </c>
      <c r="H124">
        <f>salesdata[[#This Row],[Cost per unit]]*salesdata[[#This Row],[Units]]</f>
        <v>1211.76</v>
      </c>
    </row>
    <row r="125" spans="2:8" x14ac:dyDescent="0.25">
      <c r="B125" t="s">
        <v>41</v>
      </c>
      <c r="C125" t="s">
        <v>35</v>
      </c>
      <c r="D125" t="s">
        <v>27</v>
      </c>
      <c r="E125" s="1">
        <v>847</v>
      </c>
      <c r="F125" s="2">
        <v>129</v>
      </c>
      <c r="G125">
        <f>VLOOKUP(salesdata[[#This Row],[Product]],products[],2,0)</f>
        <v>16.73</v>
      </c>
      <c r="H125">
        <f>salesdata[[#This Row],[Cost per unit]]*salesdata[[#This Row],[Units]]</f>
        <v>2158.17</v>
      </c>
    </row>
    <row r="126" spans="2:8" x14ac:dyDescent="0.25">
      <c r="B126" t="s">
        <v>8</v>
      </c>
      <c r="C126" t="s">
        <v>35</v>
      </c>
      <c r="D126" t="s">
        <v>27</v>
      </c>
      <c r="E126" s="1">
        <v>4753</v>
      </c>
      <c r="F126" s="2">
        <v>300</v>
      </c>
      <c r="G126">
        <f>VLOOKUP(salesdata[[#This Row],[Product]],products[],2,0)</f>
        <v>16.73</v>
      </c>
      <c r="H126">
        <f>salesdata[[#This Row],[Cost per unit]]*salesdata[[#This Row],[Units]]</f>
        <v>5019</v>
      </c>
    </row>
    <row r="127" spans="2:8" x14ac:dyDescent="0.25">
      <c r="B127" t="s">
        <v>6</v>
      </c>
      <c r="C127" t="s">
        <v>38</v>
      </c>
      <c r="D127" t="s">
        <v>33</v>
      </c>
      <c r="E127" s="1">
        <v>959</v>
      </c>
      <c r="F127" s="2">
        <v>135</v>
      </c>
      <c r="G127">
        <f>VLOOKUP(salesdata[[#This Row],[Product]],products[],2,0)</f>
        <v>12.37</v>
      </c>
      <c r="H127">
        <f>salesdata[[#This Row],[Cost per unit]]*salesdata[[#This Row],[Units]]</f>
        <v>1669.9499999999998</v>
      </c>
    </row>
    <row r="128" spans="2:8" x14ac:dyDescent="0.25">
      <c r="B128" t="s">
        <v>7</v>
      </c>
      <c r="C128" t="s">
        <v>35</v>
      </c>
      <c r="D128" t="s">
        <v>24</v>
      </c>
      <c r="E128" s="1">
        <v>2793</v>
      </c>
      <c r="F128" s="2">
        <v>114</v>
      </c>
      <c r="G128">
        <f>VLOOKUP(salesdata[[#This Row],[Product]],products[],2,0)</f>
        <v>4.97</v>
      </c>
      <c r="H128">
        <f>salesdata[[#This Row],[Cost per unit]]*salesdata[[#This Row],[Units]]</f>
        <v>566.57999999999993</v>
      </c>
    </row>
    <row r="129" spans="2:8" x14ac:dyDescent="0.25">
      <c r="B129" t="s">
        <v>7</v>
      </c>
      <c r="C129" t="s">
        <v>35</v>
      </c>
      <c r="D129" t="s">
        <v>14</v>
      </c>
      <c r="E129" s="1">
        <v>4606</v>
      </c>
      <c r="F129" s="2">
        <v>63</v>
      </c>
      <c r="G129">
        <f>VLOOKUP(salesdata[[#This Row],[Product]],products[],2,0)</f>
        <v>11.7</v>
      </c>
      <c r="H129">
        <f>salesdata[[#This Row],[Cost per unit]]*salesdata[[#This Row],[Units]]</f>
        <v>737.09999999999991</v>
      </c>
    </row>
    <row r="130" spans="2:8" x14ac:dyDescent="0.25">
      <c r="B130" t="s">
        <v>7</v>
      </c>
      <c r="C130" t="s">
        <v>36</v>
      </c>
      <c r="D130" t="s">
        <v>29</v>
      </c>
      <c r="E130" s="1">
        <v>5551</v>
      </c>
      <c r="F130" s="2">
        <v>252</v>
      </c>
      <c r="G130">
        <f>VLOOKUP(salesdata[[#This Row],[Product]],products[],2,0)</f>
        <v>7.16</v>
      </c>
      <c r="H130">
        <f>salesdata[[#This Row],[Cost per unit]]*salesdata[[#This Row],[Units]]</f>
        <v>1804.32</v>
      </c>
    </row>
    <row r="131" spans="2:8" x14ac:dyDescent="0.25">
      <c r="B131" t="s">
        <v>10</v>
      </c>
      <c r="C131" t="s">
        <v>36</v>
      </c>
      <c r="D131" t="s">
        <v>32</v>
      </c>
      <c r="E131" s="1">
        <v>6657</v>
      </c>
      <c r="F131" s="2">
        <v>303</v>
      </c>
      <c r="G131">
        <f>VLOOKUP(salesdata[[#This Row],[Product]],products[],2,0)</f>
        <v>8.65</v>
      </c>
      <c r="H131">
        <f>salesdata[[#This Row],[Cost per unit]]*salesdata[[#This Row],[Units]]</f>
        <v>2620.9500000000003</v>
      </c>
    </row>
    <row r="132" spans="2:8" x14ac:dyDescent="0.25">
      <c r="B132" t="s">
        <v>7</v>
      </c>
      <c r="C132" t="s">
        <v>39</v>
      </c>
      <c r="D132" t="s">
        <v>17</v>
      </c>
      <c r="E132" s="1">
        <v>4438</v>
      </c>
      <c r="F132" s="2">
        <v>246</v>
      </c>
      <c r="G132">
        <f>VLOOKUP(salesdata[[#This Row],[Product]],products[],2,0)</f>
        <v>3.11</v>
      </c>
      <c r="H132">
        <f>salesdata[[#This Row],[Cost per unit]]*salesdata[[#This Row],[Units]]</f>
        <v>765.06</v>
      </c>
    </row>
    <row r="133" spans="2:8" x14ac:dyDescent="0.25">
      <c r="B133" t="s">
        <v>8</v>
      </c>
      <c r="C133" t="s">
        <v>38</v>
      </c>
      <c r="D133" t="s">
        <v>22</v>
      </c>
      <c r="E133" s="1">
        <v>168</v>
      </c>
      <c r="F133" s="2">
        <v>84</v>
      </c>
      <c r="G133">
        <f>VLOOKUP(salesdata[[#This Row],[Product]],products[],2,0)</f>
        <v>9.77</v>
      </c>
      <c r="H133">
        <f>salesdata[[#This Row],[Cost per unit]]*salesdata[[#This Row],[Units]]</f>
        <v>820.68</v>
      </c>
    </row>
    <row r="134" spans="2:8" x14ac:dyDescent="0.25">
      <c r="B134" t="s">
        <v>7</v>
      </c>
      <c r="C134" t="s">
        <v>34</v>
      </c>
      <c r="D134" t="s">
        <v>17</v>
      </c>
      <c r="E134" s="1">
        <v>7777</v>
      </c>
      <c r="F134" s="2">
        <v>39</v>
      </c>
      <c r="G134">
        <f>VLOOKUP(salesdata[[#This Row],[Product]],products[],2,0)</f>
        <v>3.11</v>
      </c>
      <c r="H134">
        <f>salesdata[[#This Row],[Cost per unit]]*salesdata[[#This Row],[Units]]</f>
        <v>121.28999999999999</v>
      </c>
    </row>
    <row r="135" spans="2:8" x14ac:dyDescent="0.25">
      <c r="B135" t="s">
        <v>5</v>
      </c>
      <c r="C135" t="s">
        <v>36</v>
      </c>
      <c r="D135" t="s">
        <v>17</v>
      </c>
      <c r="E135" s="1">
        <v>3339</v>
      </c>
      <c r="F135" s="2">
        <v>348</v>
      </c>
      <c r="G135">
        <f>VLOOKUP(salesdata[[#This Row],[Product]],products[],2,0)</f>
        <v>3.11</v>
      </c>
      <c r="H135">
        <f>salesdata[[#This Row],[Cost per unit]]*salesdata[[#This Row],[Units]]</f>
        <v>1082.28</v>
      </c>
    </row>
    <row r="136" spans="2:8" x14ac:dyDescent="0.25">
      <c r="B136" t="s">
        <v>7</v>
      </c>
      <c r="C136" t="s">
        <v>37</v>
      </c>
      <c r="D136" t="s">
        <v>33</v>
      </c>
      <c r="E136" s="1">
        <v>6391</v>
      </c>
      <c r="F136" s="2">
        <v>48</v>
      </c>
      <c r="G136">
        <f>VLOOKUP(salesdata[[#This Row],[Product]],products[],2,0)</f>
        <v>12.37</v>
      </c>
      <c r="H136">
        <f>salesdata[[#This Row],[Cost per unit]]*salesdata[[#This Row],[Units]]</f>
        <v>593.76</v>
      </c>
    </row>
    <row r="137" spans="2:8" x14ac:dyDescent="0.25">
      <c r="B137" t="s">
        <v>5</v>
      </c>
      <c r="C137" t="s">
        <v>37</v>
      </c>
      <c r="D137" t="s">
        <v>22</v>
      </c>
      <c r="E137" s="1">
        <v>518</v>
      </c>
      <c r="F137" s="2">
        <v>75</v>
      </c>
      <c r="G137">
        <f>VLOOKUP(salesdata[[#This Row],[Product]],products[],2,0)</f>
        <v>9.77</v>
      </c>
      <c r="H137">
        <f>salesdata[[#This Row],[Cost per unit]]*salesdata[[#This Row],[Units]]</f>
        <v>732.75</v>
      </c>
    </row>
    <row r="138" spans="2:8" x14ac:dyDescent="0.25">
      <c r="B138" t="s">
        <v>7</v>
      </c>
      <c r="C138" t="s">
        <v>38</v>
      </c>
      <c r="D138" t="s">
        <v>28</v>
      </c>
      <c r="E138" s="1">
        <v>5677</v>
      </c>
      <c r="F138" s="2">
        <v>258</v>
      </c>
      <c r="G138">
        <f>VLOOKUP(salesdata[[#This Row],[Product]],products[],2,0)</f>
        <v>10.38</v>
      </c>
      <c r="H138">
        <f>salesdata[[#This Row],[Cost per unit]]*salesdata[[#This Row],[Units]]</f>
        <v>2678.0400000000004</v>
      </c>
    </row>
    <row r="139" spans="2:8" x14ac:dyDescent="0.25">
      <c r="B139" t="s">
        <v>6</v>
      </c>
      <c r="C139" t="s">
        <v>39</v>
      </c>
      <c r="D139" t="s">
        <v>17</v>
      </c>
      <c r="E139" s="1">
        <v>6048</v>
      </c>
      <c r="F139" s="2">
        <v>27</v>
      </c>
      <c r="G139">
        <f>VLOOKUP(salesdata[[#This Row],[Product]],products[],2,0)</f>
        <v>3.11</v>
      </c>
      <c r="H139">
        <f>salesdata[[#This Row],[Cost per unit]]*salesdata[[#This Row],[Units]]</f>
        <v>83.97</v>
      </c>
    </row>
    <row r="140" spans="2:8" x14ac:dyDescent="0.25">
      <c r="B140" t="s">
        <v>8</v>
      </c>
      <c r="C140" t="s">
        <v>38</v>
      </c>
      <c r="D140" t="s">
        <v>32</v>
      </c>
      <c r="E140" s="1">
        <v>3752</v>
      </c>
      <c r="F140" s="2">
        <v>213</v>
      </c>
      <c r="G140">
        <f>VLOOKUP(salesdata[[#This Row],[Product]],products[],2,0)</f>
        <v>8.65</v>
      </c>
      <c r="H140">
        <f>salesdata[[#This Row],[Cost per unit]]*salesdata[[#This Row],[Units]]</f>
        <v>1842.45</v>
      </c>
    </row>
    <row r="141" spans="2:8" x14ac:dyDescent="0.25">
      <c r="B141" t="s">
        <v>5</v>
      </c>
      <c r="C141" t="s">
        <v>35</v>
      </c>
      <c r="D141" t="s">
        <v>29</v>
      </c>
      <c r="E141" s="1">
        <v>4480</v>
      </c>
      <c r="F141" s="2">
        <v>357</v>
      </c>
      <c r="G141">
        <f>VLOOKUP(salesdata[[#This Row],[Product]],products[],2,0)</f>
        <v>7.16</v>
      </c>
      <c r="H141">
        <f>salesdata[[#This Row],[Cost per unit]]*salesdata[[#This Row],[Units]]</f>
        <v>2556.12</v>
      </c>
    </row>
    <row r="142" spans="2:8" x14ac:dyDescent="0.25">
      <c r="B142" t="s">
        <v>9</v>
      </c>
      <c r="C142" t="s">
        <v>37</v>
      </c>
      <c r="D142" t="s">
        <v>4</v>
      </c>
      <c r="E142" s="1">
        <v>259</v>
      </c>
      <c r="F142" s="2">
        <v>207</v>
      </c>
      <c r="G142">
        <f>VLOOKUP(salesdata[[#This Row],[Product]],products[],2,0)</f>
        <v>11.88</v>
      </c>
      <c r="H142">
        <f>salesdata[[#This Row],[Cost per unit]]*salesdata[[#This Row],[Units]]</f>
        <v>2459.1600000000003</v>
      </c>
    </row>
    <row r="143" spans="2:8" x14ac:dyDescent="0.25">
      <c r="B143" t="s">
        <v>8</v>
      </c>
      <c r="C143" t="s">
        <v>37</v>
      </c>
      <c r="D143" t="s">
        <v>30</v>
      </c>
      <c r="E143" s="1">
        <v>42</v>
      </c>
      <c r="F143" s="2">
        <v>150</v>
      </c>
      <c r="G143">
        <f>VLOOKUP(salesdata[[#This Row],[Product]],products[],2,0)</f>
        <v>14.49</v>
      </c>
      <c r="H143">
        <f>salesdata[[#This Row],[Cost per unit]]*salesdata[[#This Row],[Units]]</f>
        <v>2173.5</v>
      </c>
    </row>
    <row r="144" spans="2:8" x14ac:dyDescent="0.25">
      <c r="B144" t="s">
        <v>41</v>
      </c>
      <c r="C144" t="s">
        <v>36</v>
      </c>
      <c r="D144" t="s">
        <v>26</v>
      </c>
      <c r="E144" s="1">
        <v>98</v>
      </c>
      <c r="F144" s="2">
        <v>204</v>
      </c>
      <c r="G144">
        <f>VLOOKUP(salesdata[[#This Row],[Product]],products[],2,0)</f>
        <v>5.6</v>
      </c>
      <c r="H144">
        <f>salesdata[[#This Row],[Cost per unit]]*salesdata[[#This Row],[Units]]</f>
        <v>1142.3999999999999</v>
      </c>
    </row>
    <row r="145" spans="2:8" x14ac:dyDescent="0.25">
      <c r="B145" t="s">
        <v>7</v>
      </c>
      <c r="C145" t="s">
        <v>35</v>
      </c>
      <c r="D145" t="s">
        <v>27</v>
      </c>
      <c r="E145" s="1">
        <v>2478</v>
      </c>
      <c r="F145" s="2">
        <v>21</v>
      </c>
      <c r="G145">
        <f>VLOOKUP(salesdata[[#This Row],[Product]],products[],2,0)</f>
        <v>16.73</v>
      </c>
      <c r="H145">
        <f>salesdata[[#This Row],[Cost per unit]]*salesdata[[#This Row],[Units]]</f>
        <v>351.33</v>
      </c>
    </row>
    <row r="146" spans="2:8" x14ac:dyDescent="0.25">
      <c r="B146" t="s">
        <v>41</v>
      </c>
      <c r="C146" t="s">
        <v>34</v>
      </c>
      <c r="D146" t="s">
        <v>33</v>
      </c>
      <c r="E146" s="1">
        <v>7847</v>
      </c>
      <c r="F146" s="2">
        <v>174</v>
      </c>
      <c r="G146">
        <f>VLOOKUP(salesdata[[#This Row],[Product]],products[],2,0)</f>
        <v>12.37</v>
      </c>
      <c r="H146">
        <f>salesdata[[#This Row],[Cost per unit]]*salesdata[[#This Row],[Units]]</f>
        <v>2152.3799999999997</v>
      </c>
    </row>
    <row r="147" spans="2:8" x14ac:dyDescent="0.25">
      <c r="B147" t="s">
        <v>2</v>
      </c>
      <c r="C147" t="s">
        <v>37</v>
      </c>
      <c r="D147" t="s">
        <v>17</v>
      </c>
      <c r="E147" s="1">
        <v>9926</v>
      </c>
      <c r="F147" s="2">
        <v>201</v>
      </c>
      <c r="G147">
        <f>VLOOKUP(salesdata[[#This Row],[Product]],products[],2,0)</f>
        <v>3.11</v>
      </c>
      <c r="H147">
        <f>salesdata[[#This Row],[Cost per unit]]*salesdata[[#This Row],[Units]]</f>
        <v>625.11</v>
      </c>
    </row>
    <row r="148" spans="2:8" x14ac:dyDescent="0.25">
      <c r="B148" t="s">
        <v>8</v>
      </c>
      <c r="C148" t="s">
        <v>38</v>
      </c>
      <c r="D148" t="s">
        <v>13</v>
      </c>
      <c r="E148" s="1">
        <v>819</v>
      </c>
      <c r="F148" s="2">
        <v>510</v>
      </c>
      <c r="G148">
        <f>VLOOKUP(salesdata[[#This Row],[Product]],products[],2,0)</f>
        <v>9.33</v>
      </c>
      <c r="H148">
        <f>salesdata[[#This Row],[Cost per unit]]*salesdata[[#This Row],[Units]]</f>
        <v>4758.3</v>
      </c>
    </row>
    <row r="149" spans="2:8" x14ac:dyDescent="0.25">
      <c r="B149" t="s">
        <v>6</v>
      </c>
      <c r="C149" t="s">
        <v>39</v>
      </c>
      <c r="D149" t="s">
        <v>29</v>
      </c>
      <c r="E149" s="1">
        <v>3052</v>
      </c>
      <c r="F149" s="2">
        <v>378</v>
      </c>
      <c r="G149">
        <f>VLOOKUP(salesdata[[#This Row],[Product]],products[],2,0)</f>
        <v>7.16</v>
      </c>
      <c r="H149">
        <f>salesdata[[#This Row],[Cost per unit]]*salesdata[[#This Row],[Units]]</f>
        <v>2706.48</v>
      </c>
    </row>
    <row r="150" spans="2:8" x14ac:dyDescent="0.25">
      <c r="B150" t="s">
        <v>9</v>
      </c>
      <c r="C150" t="s">
        <v>34</v>
      </c>
      <c r="D150" t="s">
        <v>21</v>
      </c>
      <c r="E150" s="1">
        <v>6832</v>
      </c>
      <c r="F150" s="2">
        <v>27</v>
      </c>
      <c r="G150">
        <f>VLOOKUP(salesdata[[#This Row],[Product]],products[],2,0)</f>
        <v>9</v>
      </c>
      <c r="H150">
        <f>salesdata[[#This Row],[Cost per unit]]*salesdata[[#This Row],[Units]]</f>
        <v>243</v>
      </c>
    </row>
    <row r="151" spans="2:8" x14ac:dyDescent="0.25">
      <c r="B151" t="s">
        <v>2</v>
      </c>
      <c r="C151" t="s">
        <v>39</v>
      </c>
      <c r="D151" t="s">
        <v>16</v>
      </c>
      <c r="E151" s="1">
        <v>2016</v>
      </c>
      <c r="F151" s="2">
        <v>117</v>
      </c>
      <c r="G151">
        <f>VLOOKUP(salesdata[[#This Row],[Product]],products[],2,0)</f>
        <v>8.7899999999999991</v>
      </c>
      <c r="H151">
        <f>salesdata[[#This Row],[Cost per unit]]*salesdata[[#This Row],[Units]]</f>
        <v>1028.4299999999998</v>
      </c>
    </row>
    <row r="152" spans="2:8" x14ac:dyDescent="0.25">
      <c r="B152" t="s">
        <v>6</v>
      </c>
      <c r="C152" t="s">
        <v>38</v>
      </c>
      <c r="D152" t="s">
        <v>21</v>
      </c>
      <c r="E152" s="1">
        <v>7322</v>
      </c>
      <c r="F152" s="2">
        <v>36</v>
      </c>
      <c r="G152">
        <f>VLOOKUP(salesdata[[#This Row],[Product]],products[],2,0)</f>
        <v>9</v>
      </c>
      <c r="H152">
        <f>salesdata[[#This Row],[Cost per unit]]*salesdata[[#This Row],[Units]]</f>
        <v>324</v>
      </c>
    </row>
    <row r="153" spans="2:8" x14ac:dyDescent="0.25">
      <c r="B153" t="s">
        <v>8</v>
      </c>
      <c r="C153" t="s">
        <v>35</v>
      </c>
      <c r="D153" t="s">
        <v>33</v>
      </c>
      <c r="E153" s="1">
        <v>357</v>
      </c>
      <c r="F153" s="2">
        <v>126</v>
      </c>
      <c r="G153">
        <f>VLOOKUP(salesdata[[#This Row],[Product]],products[],2,0)</f>
        <v>12.37</v>
      </c>
      <c r="H153">
        <f>salesdata[[#This Row],[Cost per unit]]*salesdata[[#This Row],[Units]]</f>
        <v>1558.62</v>
      </c>
    </row>
    <row r="154" spans="2:8" x14ac:dyDescent="0.25">
      <c r="B154" t="s">
        <v>9</v>
      </c>
      <c r="C154" t="s">
        <v>39</v>
      </c>
      <c r="D154" t="s">
        <v>25</v>
      </c>
      <c r="E154" s="1">
        <v>3192</v>
      </c>
      <c r="F154" s="2">
        <v>72</v>
      </c>
      <c r="G154">
        <f>VLOOKUP(salesdata[[#This Row],[Product]],products[],2,0)</f>
        <v>13.15</v>
      </c>
      <c r="H154">
        <f>salesdata[[#This Row],[Cost per unit]]*salesdata[[#This Row],[Units]]</f>
        <v>946.80000000000007</v>
      </c>
    </row>
    <row r="155" spans="2:8" x14ac:dyDescent="0.25">
      <c r="B155" t="s">
        <v>7</v>
      </c>
      <c r="C155" t="s">
        <v>36</v>
      </c>
      <c r="D155" t="s">
        <v>22</v>
      </c>
      <c r="E155" s="1">
        <v>8435</v>
      </c>
      <c r="F155" s="2">
        <v>42</v>
      </c>
      <c r="G155">
        <f>VLOOKUP(salesdata[[#This Row],[Product]],products[],2,0)</f>
        <v>9.77</v>
      </c>
      <c r="H155">
        <f>salesdata[[#This Row],[Cost per unit]]*salesdata[[#This Row],[Units]]</f>
        <v>410.34</v>
      </c>
    </row>
    <row r="156" spans="2:8" x14ac:dyDescent="0.25">
      <c r="B156" t="s">
        <v>40</v>
      </c>
      <c r="C156" t="s">
        <v>39</v>
      </c>
      <c r="D156" t="s">
        <v>29</v>
      </c>
      <c r="E156" s="1">
        <v>0</v>
      </c>
      <c r="F156" s="2">
        <v>135</v>
      </c>
      <c r="G156">
        <f>VLOOKUP(salesdata[[#This Row],[Product]],products[],2,0)</f>
        <v>7.16</v>
      </c>
      <c r="H156">
        <f>salesdata[[#This Row],[Cost per unit]]*salesdata[[#This Row],[Units]]</f>
        <v>966.6</v>
      </c>
    </row>
    <row r="157" spans="2:8" x14ac:dyDescent="0.25">
      <c r="B157" t="s">
        <v>7</v>
      </c>
      <c r="C157" t="s">
        <v>34</v>
      </c>
      <c r="D157" t="s">
        <v>24</v>
      </c>
      <c r="E157" s="1">
        <v>8862</v>
      </c>
      <c r="F157" s="2">
        <v>189</v>
      </c>
      <c r="G157">
        <f>VLOOKUP(salesdata[[#This Row],[Product]],products[],2,0)</f>
        <v>4.97</v>
      </c>
      <c r="H157">
        <f>salesdata[[#This Row],[Cost per unit]]*salesdata[[#This Row],[Units]]</f>
        <v>939.32999999999993</v>
      </c>
    </row>
    <row r="158" spans="2:8" x14ac:dyDescent="0.25">
      <c r="B158" t="s">
        <v>6</v>
      </c>
      <c r="C158" t="s">
        <v>37</v>
      </c>
      <c r="D158" t="s">
        <v>28</v>
      </c>
      <c r="E158" s="1">
        <v>3556</v>
      </c>
      <c r="F158" s="2">
        <v>459</v>
      </c>
      <c r="G158">
        <f>VLOOKUP(salesdata[[#This Row],[Product]],products[],2,0)</f>
        <v>10.38</v>
      </c>
      <c r="H158">
        <f>salesdata[[#This Row],[Cost per unit]]*salesdata[[#This Row],[Units]]</f>
        <v>4764.42</v>
      </c>
    </row>
    <row r="159" spans="2:8" x14ac:dyDescent="0.25">
      <c r="B159" t="s">
        <v>5</v>
      </c>
      <c r="C159" t="s">
        <v>34</v>
      </c>
      <c r="D159" t="s">
        <v>15</v>
      </c>
      <c r="E159" s="1">
        <v>7280</v>
      </c>
      <c r="F159" s="2">
        <v>201</v>
      </c>
      <c r="G159">
        <f>VLOOKUP(salesdata[[#This Row],[Product]],products[],2,0)</f>
        <v>11.73</v>
      </c>
      <c r="H159">
        <f>salesdata[[#This Row],[Cost per unit]]*salesdata[[#This Row],[Units]]</f>
        <v>2357.73</v>
      </c>
    </row>
    <row r="160" spans="2:8" x14ac:dyDescent="0.25">
      <c r="B160" t="s">
        <v>6</v>
      </c>
      <c r="C160" t="s">
        <v>34</v>
      </c>
      <c r="D160" t="s">
        <v>30</v>
      </c>
      <c r="E160" s="1">
        <v>3402</v>
      </c>
      <c r="F160" s="2">
        <v>366</v>
      </c>
      <c r="G160">
        <f>VLOOKUP(salesdata[[#This Row],[Product]],products[],2,0)</f>
        <v>14.49</v>
      </c>
      <c r="H160">
        <f>salesdata[[#This Row],[Cost per unit]]*salesdata[[#This Row],[Units]]</f>
        <v>5303.34</v>
      </c>
    </row>
    <row r="161" spans="2:8" x14ac:dyDescent="0.25">
      <c r="B161" t="s">
        <v>3</v>
      </c>
      <c r="C161" t="s">
        <v>37</v>
      </c>
      <c r="D161" t="s">
        <v>29</v>
      </c>
      <c r="E161" s="1">
        <v>4592</v>
      </c>
      <c r="F161" s="2">
        <v>324</v>
      </c>
      <c r="G161">
        <f>VLOOKUP(salesdata[[#This Row],[Product]],products[],2,0)</f>
        <v>7.16</v>
      </c>
      <c r="H161">
        <f>salesdata[[#This Row],[Cost per unit]]*salesdata[[#This Row],[Units]]</f>
        <v>2319.84</v>
      </c>
    </row>
    <row r="162" spans="2:8" x14ac:dyDescent="0.25">
      <c r="B162" t="s">
        <v>9</v>
      </c>
      <c r="C162" t="s">
        <v>35</v>
      </c>
      <c r="D162" t="s">
        <v>15</v>
      </c>
      <c r="E162" s="1">
        <v>7833</v>
      </c>
      <c r="F162" s="2">
        <v>243</v>
      </c>
      <c r="G162">
        <f>VLOOKUP(salesdata[[#This Row],[Product]],products[],2,0)</f>
        <v>11.73</v>
      </c>
      <c r="H162">
        <f>salesdata[[#This Row],[Cost per unit]]*salesdata[[#This Row],[Units]]</f>
        <v>2850.3900000000003</v>
      </c>
    </row>
    <row r="163" spans="2:8" x14ac:dyDescent="0.25">
      <c r="B163" t="s">
        <v>2</v>
      </c>
      <c r="C163" t="s">
        <v>39</v>
      </c>
      <c r="D163" t="s">
        <v>21</v>
      </c>
      <c r="E163" s="1">
        <v>7651</v>
      </c>
      <c r="F163" s="2">
        <v>213</v>
      </c>
      <c r="G163">
        <f>VLOOKUP(salesdata[[#This Row],[Product]],products[],2,0)</f>
        <v>9</v>
      </c>
      <c r="H163">
        <f>salesdata[[#This Row],[Cost per unit]]*salesdata[[#This Row],[Units]]</f>
        <v>1917</v>
      </c>
    </row>
    <row r="164" spans="2:8" x14ac:dyDescent="0.25">
      <c r="B164" t="s">
        <v>40</v>
      </c>
      <c r="C164" t="s">
        <v>35</v>
      </c>
      <c r="D164" t="s">
        <v>30</v>
      </c>
      <c r="E164" s="1">
        <v>2275</v>
      </c>
      <c r="F164" s="2">
        <v>447</v>
      </c>
      <c r="G164">
        <f>VLOOKUP(salesdata[[#This Row],[Product]],products[],2,0)</f>
        <v>14.49</v>
      </c>
      <c r="H164">
        <f>salesdata[[#This Row],[Cost per unit]]*salesdata[[#This Row],[Units]]</f>
        <v>6477.03</v>
      </c>
    </row>
    <row r="165" spans="2:8" x14ac:dyDescent="0.25">
      <c r="B165" t="s">
        <v>40</v>
      </c>
      <c r="C165" t="s">
        <v>38</v>
      </c>
      <c r="D165" t="s">
        <v>13</v>
      </c>
      <c r="E165" s="1">
        <v>5670</v>
      </c>
      <c r="F165" s="2">
        <v>297</v>
      </c>
      <c r="G165">
        <f>VLOOKUP(salesdata[[#This Row],[Product]],products[],2,0)</f>
        <v>9.33</v>
      </c>
      <c r="H165">
        <f>salesdata[[#This Row],[Cost per unit]]*salesdata[[#This Row],[Units]]</f>
        <v>2771.01</v>
      </c>
    </row>
    <row r="166" spans="2:8" x14ac:dyDescent="0.25">
      <c r="B166" t="s">
        <v>7</v>
      </c>
      <c r="C166" t="s">
        <v>35</v>
      </c>
      <c r="D166" t="s">
        <v>16</v>
      </c>
      <c r="E166" s="1">
        <v>2135</v>
      </c>
      <c r="F166" s="2">
        <v>27</v>
      </c>
      <c r="G166">
        <f>VLOOKUP(salesdata[[#This Row],[Product]],products[],2,0)</f>
        <v>8.7899999999999991</v>
      </c>
      <c r="H166">
        <f>salesdata[[#This Row],[Cost per unit]]*salesdata[[#This Row],[Units]]</f>
        <v>237.32999999999998</v>
      </c>
    </row>
    <row r="167" spans="2:8" x14ac:dyDescent="0.25">
      <c r="B167" t="s">
        <v>40</v>
      </c>
      <c r="C167" t="s">
        <v>34</v>
      </c>
      <c r="D167" t="s">
        <v>23</v>
      </c>
      <c r="E167" s="1">
        <v>2779</v>
      </c>
      <c r="F167" s="2">
        <v>75</v>
      </c>
      <c r="G167">
        <f>VLOOKUP(salesdata[[#This Row],[Product]],products[],2,0)</f>
        <v>6.49</v>
      </c>
      <c r="H167">
        <f>salesdata[[#This Row],[Cost per unit]]*salesdata[[#This Row],[Units]]</f>
        <v>486.75</v>
      </c>
    </row>
    <row r="168" spans="2:8" x14ac:dyDescent="0.25">
      <c r="B168" t="s">
        <v>10</v>
      </c>
      <c r="C168" t="s">
        <v>39</v>
      </c>
      <c r="D168" t="s">
        <v>33</v>
      </c>
      <c r="E168" s="1">
        <v>12950</v>
      </c>
      <c r="F168" s="2">
        <v>30</v>
      </c>
      <c r="G168">
        <f>VLOOKUP(salesdata[[#This Row],[Product]],products[],2,0)</f>
        <v>12.37</v>
      </c>
      <c r="H168">
        <f>salesdata[[#This Row],[Cost per unit]]*salesdata[[#This Row],[Units]]</f>
        <v>371.09999999999997</v>
      </c>
    </row>
    <row r="169" spans="2:8" x14ac:dyDescent="0.25">
      <c r="B169" t="s">
        <v>7</v>
      </c>
      <c r="C169" t="s">
        <v>36</v>
      </c>
      <c r="D169" t="s">
        <v>18</v>
      </c>
      <c r="E169" s="1">
        <v>2646</v>
      </c>
      <c r="F169" s="2">
        <v>177</v>
      </c>
      <c r="G169">
        <f>VLOOKUP(salesdata[[#This Row],[Product]],products[],2,0)</f>
        <v>6.47</v>
      </c>
      <c r="H169">
        <f>salesdata[[#This Row],[Cost per unit]]*salesdata[[#This Row],[Units]]</f>
        <v>1145.19</v>
      </c>
    </row>
    <row r="170" spans="2:8" x14ac:dyDescent="0.25">
      <c r="B170" t="s">
        <v>40</v>
      </c>
      <c r="C170" t="s">
        <v>34</v>
      </c>
      <c r="D170" t="s">
        <v>33</v>
      </c>
      <c r="E170" s="1">
        <v>3794</v>
      </c>
      <c r="F170" s="2">
        <v>159</v>
      </c>
      <c r="G170">
        <f>VLOOKUP(salesdata[[#This Row],[Product]],products[],2,0)</f>
        <v>12.37</v>
      </c>
      <c r="H170">
        <f>salesdata[[#This Row],[Cost per unit]]*salesdata[[#This Row],[Units]]</f>
        <v>1966.83</v>
      </c>
    </row>
    <row r="171" spans="2:8" x14ac:dyDescent="0.25">
      <c r="B171" t="s">
        <v>3</v>
      </c>
      <c r="C171" t="s">
        <v>35</v>
      </c>
      <c r="D171" t="s">
        <v>33</v>
      </c>
      <c r="E171" s="1">
        <v>819</v>
      </c>
      <c r="F171" s="2">
        <v>306</v>
      </c>
      <c r="G171">
        <f>VLOOKUP(salesdata[[#This Row],[Product]],products[],2,0)</f>
        <v>12.37</v>
      </c>
      <c r="H171">
        <f>salesdata[[#This Row],[Cost per unit]]*salesdata[[#This Row],[Units]]</f>
        <v>3785.22</v>
      </c>
    </row>
    <row r="172" spans="2:8" x14ac:dyDescent="0.25">
      <c r="B172" t="s">
        <v>3</v>
      </c>
      <c r="C172" t="s">
        <v>34</v>
      </c>
      <c r="D172" t="s">
        <v>20</v>
      </c>
      <c r="E172" s="1">
        <v>2583</v>
      </c>
      <c r="F172" s="2">
        <v>18</v>
      </c>
      <c r="G172">
        <f>VLOOKUP(salesdata[[#This Row],[Product]],products[],2,0)</f>
        <v>10.62</v>
      </c>
      <c r="H172">
        <f>salesdata[[#This Row],[Cost per unit]]*salesdata[[#This Row],[Units]]</f>
        <v>191.16</v>
      </c>
    </row>
    <row r="173" spans="2:8" x14ac:dyDescent="0.25">
      <c r="B173" t="s">
        <v>7</v>
      </c>
      <c r="C173" t="s">
        <v>35</v>
      </c>
      <c r="D173" t="s">
        <v>19</v>
      </c>
      <c r="E173" s="1">
        <v>4585</v>
      </c>
      <c r="F173" s="2">
        <v>240</v>
      </c>
      <c r="G173">
        <f>VLOOKUP(salesdata[[#This Row],[Product]],products[],2,0)</f>
        <v>7.64</v>
      </c>
      <c r="H173">
        <f>salesdata[[#This Row],[Cost per unit]]*salesdata[[#This Row],[Units]]</f>
        <v>1833.6</v>
      </c>
    </row>
    <row r="174" spans="2:8" x14ac:dyDescent="0.25">
      <c r="B174" t="s">
        <v>5</v>
      </c>
      <c r="C174" t="s">
        <v>34</v>
      </c>
      <c r="D174" t="s">
        <v>33</v>
      </c>
      <c r="E174" s="1">
        <v>1652</v>
      </c>
      <c r="F174" s="2">
        <v>93</v>
      </c>
      <c r="G174">
        <f>VLOOKUP(salesdata[[#This Row],[Product]],products[],2,0)</f>
        <v>12.37</v>
      </c>
      <c r="H174">
        <f>salesdata[[#This Row],[Cost per unit]]*salesdata[[#This Row],[Units]]</f>
        <v>1150.4099999999999</v>
      </c>
    </row>
    <row r="175" spans="2:8" x14ac:dyDescent="0.25">
      <c r="B175" t="s">
        <v>10</v>
      </c>
      <c r="C175" t="s">
        <v>34</v>
      </c>
      <c r="D175" t="s">
        <v>26</v>
      </c>
      <c r="E175" s="1">
        <v>4991</v>
      </c>
      <c r="F175" s="2">
        <v>9</v>
      </c>
      <c r="G175">
        <f>VLOOKUP(salesdata[[#This Row],[Product]],products[],2,0)</f>
        <v>5.6</v>
      </c>
      <c r="H175">
        <f>salesdata[[#This Row],[Cost per unit]]*salesdata[[#This Row],[Units]]</f>
        <v>50.4</v>
      </c>
    </row>
    <row r="176" spans="2:8" x14ac:dyDescent="0.25">
      <c r="B176" t="s">
        <v>8</v>
      </c>
      <c r="C176" t="s">
        <v>34</v>
      </c>
      <c r="D176" t="s">
        <v>16</v>
      </c>
      <c r="E176" s="1">
        <v>2009</v>
      </c>
      <c r="F176" s="2">
        <v>219</v>
      </c>
      <c r="G176">
        <f>VLOOKUP(salesdata[[#This Row],[Product]],products[],2,0)</f>
        <v>8.7899999999999991</v>
      </c>
      <c r="H176">
        <f>salesdata[[#This Row],[Cost per unit]]*salesdata[[#This Row],[Units]]</f>
        <v>1925.0099999999998</v>
      </c>
    </row>
    <row r="177" spans="2:8" x14ac:dyDescent="0.25">
      <c r="B177" t="s">
        <v>2</v>
      </c>
      <c r="C177" t="s">
        <v>39</v>
      </c>
      <c r="D177" t="s">
        <v>22</v>
      </c>
      <c r="E177" s="1">
        <v>1568</v>
      </c>
      <c r="F177" s="2">
        <v>141</v>
      </c>
      <c r="G177">
        <f>VLOOKUP(salesdata[[#This Row],[Product]],products[],2,0)</f>
        <v>9.77</v>
      </c>
      <c r="H177">
        <f>salesdata[[#This Row],[Cost per unit]]*salesdata[[#This Row],[Units]]</f>
        <v>1377.57</v>
      </c>
    </row>
    <row r="178" spans="2:8" x14ac:dyDescent="0.25">
      <c r="B178" t="s">
        <v>41</v>
      </c>
      <c r="C178" t="s">
        <v>37</v>
      </c>
      <c r="D178" t="s">
        <v>20</v>
      </c>
      <c r="E178" s="1">
        <v>3388</v>
      </c>
      <c r="F178" s="2">
        <v>123</v>
      </c>
      <c r="G178">
        <f>VLOOKUP(salesdata[[#This Row],[Product]],products[],2,0)</f>
        <v>10.62</v>
      </c>
      <c r="H178">
        <f>salesdata[[#This Row],[Cost per unit]]*salesdata[[#This Row],[Units]]</f>
        <v>1306.26</v>
      </c>
    </row>
    <row r="179" spans="2:8" x14ac:dyDescent="0.25">
      <c r="B179" t="s">
        <v>40</v>
      </c>
      <c r="C179" t="s">
        <v>38</v>
      </c>
      <c r="D179" t="s">
        <v>24</v>
      </c>
      <c r="E179" s="1">
        <v>623</v>
      </c>
      <c r="F179" s="2">
        <v>51</v>
      </c>
      <c r="G179">
        <f>VLOOKUP(salesdata[[#This Row],[Product]],products[],2,0)</f>
        <v>4.97</v>
      </c>
      <c r="H179">
        <f>salesdata[[#This Row],[Cost per unit]]*salesdata[[#This Row],[Units]]</f>
        <v>253.47</v>
      </c>
    </row>
    <row r="180" spans="2:8" x14ac:dyDescent="0.25">
      <c r="B180" t="s">
        <v>6</v>
      </c>
      <c r="C180" t="s">
        <v>36</v>
      </c>
      <c r="D180" t="s">
        <v>4</v>
      </c>
      <c r="E180" s="1">
        <v>10073</v>
      </c>
      <c r="F180" s="2">
        <v>120</v>
      </c>
      <c r="G180">
        <f>VLOOKUP(salesdata[[#This Row],[Product]],products[],2,0)</f>
        <v>11.88</v>
      </c>
      <c r="H180">
        <f>salesdata[[#This Row],[Cost per unit]]*salesdata[[#This Row],[Units]]</f>
        <v>1425.6000000000001</v>
      </c>
    </row>
    <row r="181" spans="2:8" x14ac:dyDescent="0.25">
      <c r="B181" t="s">
        <v>8</v>
      </c>
      <c r="C181" t="s">
        <v>39</v>
      </c>
      <c r="D181" t="s">
        <v>26</v>
      </c>
      <c r="E181" s="1">
        <v>1561</v>
      </c>
      <c r="F181" s="2">
        <v>27</v>
      </c>
      <c r="G181">
        <f>VLOOKUP(salesdata[[#This Row],[Product]],products[],2,0)</f>
        <v>5.6</v>
      </c>
      <c r="H181">
        <f>salesdata[[#This Row],[Cost per unit]]*salesdata[[#This Row],[Units]]</f>
        <v>151.19999999999999</v>
      </c>
    </row>
    <row r="182" spans="2:8" x14ac:dyDescent="0.25">
      <c r="B182" t="s">
        <v>9</v>
      </c>
      <c r="C182" t="s">
        <v>36</v>
      </c>
      <c r="D182" t="s">
        <v>27</v>
      </c>
      <c r="E182" s="1">
        <v>11522</v>
      </c>
      <c r="F182" s="2">
        <v>204</v>
      </c>
      <c r="G182">
        <f>VLOOKUP(salesdata[[#This Row],[Product]],products[],2,0)</f>
        <v>16.73</v>
      </c>
      <c r="H182">
        <f>salesdata[[#This Row],[Cost per unit]]*salesdata[[#This Row],[Units]]</f>
        <v>3412.92</v>
      </c>
    </row>
    <row r="183" spans="2:8" x14ac:dyDescent="0.25">
      <c r="B183" t="s">
        <v>6</v>
      </c>
      <c r="C183" t="s">
        <v>38</v>
      </c>
      <c r="D183" t="s">
        <v>13</v>
      </c>
      <c r="E183" s="1">
        <v>2317</v>
      </c>
      <c r="F183" s="2">
        <v>123</v>
      </c>
      <c r="G183">
        <f>VLOOKUP(salesdata[[#This Row],[Product]],products[],2,0)</f>
        <v>9.33</v>
      </c>
      <c r="H183">
        <f>salesdata[[#This Row],[Cost per unit]]*salesdata[[#This Row],[Units]]</f>
        <v>1147.5899999999999</v>
      </c>
    </row>
    <row r="184" spans="2:8" x14ac:dyDescent="0.25">
      <c r="B184" t="s">
        <v>10</v>
      </c>
      <c r="C184" t="s">
        <v>37</v>
      </c>
      <c r="D184" t="s">
        <v>28</v>
      </c>
      <c r="E184" s="1">
        <v>3059</v>
      </c>
      <c r="F184" s="2">
        <v>27</v>
      </c>
      <c r="G184">
        <f>VLOOKUP(salesdata[[#This Row],[Product]],products[],2,0)</f>
        <v>10.38</v>
      </c>
      <c r="H184">
        <f>salesdata[[#This Row],[Cost per unit]]*salesdata[[#This Row],[Units]]</f>
        <v>280.26000000000005</v>
      </c>
    </row>
    <row r="185" spans="2:8" x14ac:dyDescent="0.25">
      <c r="B185" t="s">
        <v>41</v>
      </c>
      <c r="C185" t="s">
        <v>37</v>
      </c>
      <c r="D185" t="s">
        <v>26</v>
      </c>
      <c r="E185" s="1">
        <v>2324</v>
      </c>
      <c r="F185" s="2">
        <v>177</v>
      </c>
      <c r="G185">
        <f>VLOOKUP(salesdata[[#This Row],[Product]],products[],2,0)</f>
        <v>5.6</v>
      </c>
      <c r="H185">
        <f>salesdata[[#This Row],[Cost per unit]]*salesdata[[#This Row],[Units]]</f>
        <v>991.19999999999993</v>
      </c>
    </row>
    <row r="186" spans="2:8" x14ac:dyDescent="0.25">
      <c r="B186" t="s">
        <v>3</v>
      </c>
      <c r="C186" t="s">
        <v>39</v>
      </c>
      <c r="D186" t="s">
        <v>26</v>
      </c>
      <c r="E186" s="1">
        <v>4956</v>
      </c>
      <c r="F186" s="2">
        <v>171</v>
      </c>
      <c r="G186">
        <f>VLOOKUP(salesdata[[#This Row],[Product]],products[],2,0)</f>
        <v>5.6</v>
      </c>
      <c r="H186">
        <f>salesdata[[#This Row],[Cost per unit]]*salesdata[[#This Row],[Units]]</f>
        <v>957.59999999999991</v>
      </c>
    </row>
    <row r="187" spans="2:8" x14ac:dyDescent="0.25">
      <c r="B187" t="s">
        <v>10</v>
      </c>
      <c r="C187" t="s">
        <v>34</v>
      </c>
      <c r="D187" t="s">
        <v>19</v>
      </c>
      <c r="E187" s="1">
        <v>5355</v>
      </c>
      <c r="F187" s="2">
        <v>204</v>
      </c>
      <c r="G187">
        <f>VLOOKUP(salesdata[[#This Row],[Product]],products[],2,0)</f>
        <v>7.64</v>
      </c>
      <c r="H187">
        <f>salesdata[[#This Row],[Cost per unit]]*salesdata[[#This Row],[Units]]</f>
        <v>1558.56</v>
      </c>
    </row>
    <row r="188" spans="2:8" x14ac:dyDescent="0.25">
      <c r="B188" t="s">
        <v>3</v>
      </c>
      <c r="C188" t="s">
        <v>34</v>
      </c>
      <c r="D188" t="s">
        <v>14</v>
      </c>
      <c r="E188" s="1">
        <v>7259</v>
      </c>
      <c r="F188" s="2">
        <v>276</v>
      </c>
      <c r="G188">
        <f>VLOOKUP(salesdata[[#This Row],[Product]],products[],2,0)</f>
        <v>11.7</v>
      </c>
      <c r="H188">
        <f>salesdata[[#This Row],[Cost per unit]]*salesdata[[#This Row],[Units]]</f>
        <v>3229.2</v>
      </c>
    </row>
    <row r="189" spans="2:8" x14ac:dyDescent="0.25">
      <c r="B189" t="s">
        <v>8</v>
      </c>
      <c r="C189" t="s">
        <v>37</v>
      </c>
      <c r="D189" t="s">
        <v>26</v>
      </c>
      <c r="E189" s="1">
        <v>6279</v>
      </c>
      <c r="F189" s="2">
        <v>45</v>
      </c>
      <c r="G189">
        <f>VLOOKUP(salesdata[[#This Row],[Product]],products[],2,0)</f>
        <v>5.6</v>
      </c>
      <c r="H189">
        <f>salesdata[[#This Row],[Cost per unit]]*salesdata[[#This Row],[Units]]</f>
        <v>251.99999999999997</v>
      </c>
    </row>
    <row r="190" spans="2:8" x14ac:dyDescent="0.25">
      <c r="B190" t="s">
        <v>40</v>
      </c>
      <c r="C190" t="s">
        <v>38</v>
      </c>
      <c r="D190" t="s">
        <v>29</v>
      </c>
      <c r="E190" s="1">
        <v>2541</v>
      </c>
      <c r="F190" s="2">
        <v>45</v>
      </c>
      <c r="G190">
        <f>VLOOKUP(salesdata[[#This Row],[Product]],products[],2,0)</f>
        <v>7.16</v>
      </c>
      <c r="H190">
        <f>salesdata[[#This Row],[Cost per unit]]*salesdata[[#This Row],[Units]]</f>
        <v>322.2</v>
      </c>
    </row>
    <row r="191" spans="2:8" x14ac:dyDescent="0.25">
      <c r="B191" t="s">
        <v>6</v>
      </c>
      <c r="C191" t="s">
        <v>35</v>
      </c>
      <c r="D191" t="s">
        <v>27</v>
      </c>
      <c r="E191" s="1">
        <v>3864</v>
      </c>
      <c r="F191" s="2">
        <v>177</v>
      </c>
      <c r="G191">
        <f>VLOOKUP(salesdata[[#This Row],[Product]],products[],2,0)</f>
        <v>16.73</v>
      </c>
      <c r="H191">
        <f>salesdata[[#This Row],[Cost per unit]]*salesdata[[#This Row],[Units]]</f>
        <v>2961.21</v>
      </c>
    </row>
    <row r="192" spans="2:8" x14ac:dyDescent="0.25">
      <c r="B192" t="s">
        <v>5</v>
      </c>
      <c r="C192" t="s">
        <v>36</v>
      </c>
      <c r="D192" t="s">
        <v>13</v>
      </c>
      <c r="E192" s="1">
        <v>6146</v>
      </c>
      <c r="F192" s="2">
        <v>63</v>
      </c>
      <c r="G192">
        <f>VLOOKUP(salesdata[[#This Row],[Product]],products[],2,0)</f>
        <v>9.33</v>
      </c>
      <c r="H192">
        <f>salesdata[[#This Row],[Cost per unit]]*salesdata[[#This Row],[Units]]</f>
        <v>587.79</v>
      </c>
    </row>
    <row r="193" spans="2:8" x14ac:dyDescent="0.25">
      <c r="B193" t="s">
        <v>9</v>
      </c>
      <c r="C193" t="s">
        <v>39</v>
      </c>
      <c r="D193" t="s">
        <v>18</v>
      </c>
      <c r="E193" s="1">
        <v>2639</v>
      </c>
      <c r="F193" s="2">
        <v>204</v>
      </c>
      <c r="G193">
        <f>VLOOKUP(salesdata[[#This Row],[Product]],products[],2,0)</f>
        <v>6.47</v>
      </c>
      <c r="H193">
        <f>salesdata[[#This Row],[Cost per unit]]*salesdata[[#This Row],[Units]]</f>
        <v>1319.8799999999999</v>
      </c>
    </row>
    <row r="194" spans="2:8" x14ac:dyDescent="0.25">
      <c r="B194" t="s">
        <v>8</v>
      </c>
      <c r="C194" t="s">
        <v>37</v>
      </c>
      <c r="D194" t="s">
        <v>22</v>
      </c>
      <c r="E194" s="1">
        <v>1890</v>
      </c>
      <c r="F194" s="2">
        <v>195</v>
      </c>
      <c r="G194">
        <f>VLOOKUP(salesdata[[#This Row],[Product]],products[],2,0)</f>
        <v>9.77</v>
      </c>
      <c r="H194">
        <f>salesdata[[#This Row],[Cost per unit]]*salesdata[[#This Row],[Units]]</f>
        <v>1905.1499999999999</v>
      </c>
    </row>
    <row r="195" spans="2:8" x14ac:dyDescent="0.25">
      <c r="B195" t="s">
        <v>7</v>
      </c>
      <c r="C195" t="s">
        <v>34</v>
      </c>
      <c r="D195" t="s">
        <v>14</v>
      </c>
      <c r="E195" s="1">
        <v>1932</v>
      </c>
      <c r="F195" s="2">
        <v>369</v>
      </c>
      <c r="G195">
        <f>VLOOKUP(salesdata[[#This Row],[Product]],products[],2,0)</f>
        <v>11.7</v>
      </c>
      <c r="H195">
        <f>salesdata[[#This Row],[Cost per unit]]*salesdata[[#This Row],[Units]]</f>
        <v>4317.3</v>
      </c>
    </row>
    <row r="196" spans="2:8" x14ac:dyDescent="0.25">
      <c r="B196" t="s">
        <v>3</v>
      </c>
      <c r="C196" t="s">
        <v>34</v>
      </c>
      <c r="D196" t="s">
        <v>25</v>
      </c>
      <c r="E196" s="1">
        <v>6300</v>
      </c>
      <c r="F196" s="2">
        <v>42</v>
      </c>
      <c r="G196">
        <f>VLOOKUP(salesdata[[#This Row],[Product]],products[],2,0)</f>
        <v>13.15</v>
      </c>
      <c r="H196">
        <f>salesdata[[#This Row],[Cost per unit]]*salesdata[[#This Row],[Units]]</f>
        <v>552.30000000000007</v>
      </c>
    </row>
    <row r="197" spans="2:8" x14ac:dyDescent="0.25">
      <c r="B197" t="s">
        <v>6</v>
      </c>
      <c r="C197" t="s">
        <v>37</v>
      </c>
      <c r="D197" t="s">
        <v>30</v>
      </c>
      <c r="E197" s="1">
        <v>560</v>
      </c>
      <c r="F197" s="2">
        <v>81</v>
      </c>
      <c r="G197">
        <f>VLOOKUP(salesdata[[#This Row],[Product]],products[],2,0)</f>
        <v>14.49</v>
      </c>
      <c r="H197">
        <f>salesdata[[#This Row],[Cost per unit]]*salesdata[[#This Row],[Units]]</f>
        <v>1173.69</v>
      </c>
    </row>
    <row r="198" spans="2:8" x14ac:dyDescent="0.25">
      <c r="B198" t="s">
        <v>9</v>
      </c>
      <c r="C198" t="s">
        <v>37</v>
      </c>
      <c r="D198" t="s">
        <v>26</v>
      </c>
      <c r="E198" s="1">
        <v>2856</v>
      </c>
      <c r="F198" s="2">
        <v>246</v>
      </c>
      <c r="G198">
        <f>VLOOKUP(salesdata[[#This Row],[Product]],products[],2,0)</f>
        <v>5.6</v>
      </c>
      <c r="H198">
        <f>salesdata[[#This Row],[Cost per unit]]*salesdata[[#This Row],[Units]]</f>
        <v>1377.6</v>
      </c>
    </row>
    <row r="199" spans="2:8" x14ac:dyDescent="0.25">
      <c r="B199" t="s">
        <v>9</v>
      </c>
      <c r="C199" t="s">
        <v>34</v>
      </c>
      <c r="D199" t="s">
        <v>17</v>
      </c>
      <c r="E199" s="1">
        <v>707</v>
      </c>
      <c r="F199" s="2">
        <v>174</v>
      </c>
      <c r="G199">
        <f>VLOOKUP(salesdata[[#This Row],[Product]],products[],2,0)</f>
        <v>3.11</v>
      </c>
      <c r="H199">
        <f>salesdata[[#This Row],[Cost per unit]]*salesdata[[#This Row],[Units]]</f>
        <v>541.14</v>
      </c>
    </row>
    <row r="200" spans="2:8" x14ac:dyDescent="0.25">
      <c r="B200" t="s">
        <v>8</v>
      </c>
      <c r="C200" t="s">
        <v>35</v>
      </c>
      <c r="D200" t="s">
        <v>30</v>
      </c>
      <c r="E200" s="1">
        <v>3598</v>
      </c>
      <c r="F200" s="2">
        <v>81</v>
      </c>
      <c r="G200">
        <f>VLOOKUP(salesdata[[#This Row],[Product]],products[],2,0)</f>
        <v>14.49</v>
      </c>
      <c r="H200">
        <f>salesdata[[#This Row],[Cost per unit]]*salesdata[[#This Row],[Units]]</f>
        <v>1173.69</v>
      </c>
    </row>
    <row r="201" spans="2:8" x14ac:dyDescent="0.25">
      <c r="B201" t="s">
        <v>40</v>
      </c>
      <c r="C201" t="s">
        <v>35</v>
      </c>
      <c r="D201" t="s">
        <v>22</v>
      </c>
      <c r="E201" s="1">
        <v>6853</v>
      </c>
      <c r="F201" s="2">
        <v>372</v>
      </c>
      <c r="G201">
        <f>VLOOKUP(salesdata[[#This Row],[Product]],products[],2,0)</f>
        <v>9.77</v>
      </c>
      <c r="H201">
        <f>salesdata[[#This Row],[Cost per unit]]*salesdata[[#This Row],[Units]]</f>
        <v>3634.44</v>
      </c>
    </row>
    <row r="202" spans="2:8" x14ac:dyDescent="0.25">
      <c r="B202" t="s">
        <v>40</v>
      </c>
      <c r="C202" t="s">
        <v>35</v>
      </c>
      <c r="D202" t="s">
        <v>16</v>
      </c>
      <c r="E202" s="1">
        <v>4725</v>
      </c>
      <c r="F202" s="2">
        <v>174</v>
      </c>
      <c r="G202">
        <f>VLOOKUP(salesdata[[#This Row],[Product]],products[],2,0)</f>
        <v>8.7899999999999991</v>
      </c>
      <c r="H202">
        <f>salesdata[[#This Row],[Cost per unit]]*salesdata[[#This Row],[Units]]</f>
        <v>1529.4599999999998</v>
      </c>
    </row>
    <row r="203" spans="2:8" x14ac:dyDescent="0.25">
      <c r="B203" t="s">
        <v>41</v>
      </c>
      <c r="C203" t="s">
        <v>36</v>
      </c>
      <c r="D203" t="s">
        <v>32</v>
      </c>
      <c r="E203" s="1">
        <v>10304</v>
      </c>
      <c r="F203" s="2">
        <v>84</v>
      </c>
      <c r="G203">
        <f>VLOOKUP(salesdata[[#This Row],[Product]],products[],2,0)</f>
        <v>8.65</v>
      </c>
      <c r="H203">
        <f>salesdata[[#This Row],[Cost per unit]]*salesdata[[#This Row],[Units]]</f>
        <v>726.6</v>
      </c>
    </row>
    <row r="204" spans="2:8" x14ac:dyDescent="0.25">
      <c r="B204" t="s">
        <v>41</v>
      </c>
      <c r="C204" t="s">
        <v>34</v>
      </c>
      <c r="D204" t="s">
        <v>16</v>
      </c>
      <c r="E204" s="1">
        <v>1274</v>
      </c>
      <c r="F204" s="2">
        <v>225</v>
      </c>
      <c r="G204">
        <f>VLOOKUP(salesdata[[#This Row],[Product]],products[],2,0)</f>
        <v>8.7899999999999991</v>
      </c>
      <c r="H204">
        <f>salesdata[[#This Row],[Cost per unit]]*salesdata[[#This Row],[Units]]</f>
        <v>1977.7499999999998</v>
      </c>
    </row>
    <row r="205" spans="2:8" x14ac:dyDescent="0.25">
      <c r="B205" t="s">
        <v>5</v>
      </c>
      <c r="C205" t="s">
        <v>36</v>
      </c>
      <c r="D205" t="s">
        <v>30</v>
      </c>
      <c r="E205" s="1">
        <v>1526</v>
      </c>
      <c r="F205" s="2">
        <v>105</v>
      </c>
      <c r="G205">
        <f>VLOOKUP(salesdata[[#This Row],[Product]],products[],2,0)</f>
        <v>14.49</v>
      </c>
      <c r="H205">
        <f>salesdata[[#This Row],[Cost per unit]]*salesdata[[#This Row],[Units]]</f>
        <v>1521.45</v>
      </c>
    </row>
    <row r="206" spans="2:8" x14ac:dyDescent="0.25">
      <c r="B206" t="s">
        <v>40</v>
      </c>
      <c r="C206" t="s">
        <v>39</v>
      </c>
      <c r="D206" t="s">
        <v>28</v>
      </c>
      <c r="E206" s="1">
        <v>3101</v>
      </c>
      <c r="F206" s="2">
        <v>225</v>
      </c>
      <c r="G206">
        <f>VLOOKUP(salesdata[[#This Row],[Product]],products[],2,0)</f>
        <v>10.38</v>
      </c>
      <c r="H206">
        <f>salesdata[[#This Row],[Cost per unit]]*salesdata[[#This Row],[Units]]</f>
        <v>2335.5</v>
      </c>
    </row>
    <row r="207" spans="2:8" x14ac:dyDescent="0.25">
      <c r="B207" t="s">
        <v>2</v>
      </c>
      <c r="C207" t="s">
        <v>37</v>
      </c>
      <c r="D207" t="s">
        <v>14</v>
      </c>
      <c r="E207" s="1">
        <v>1057</v>
      </c>
      <c r="F207" s="2">
        <v>54</v>
      </c>
      <c r="G207">
        <f>VLOOKUP(salesdata[[#This Row],[Product]],products[],2,0)</f>
        <v>11.7</v>
      </c>
      <c r="H207">
        <f>salesdata[[#This Row],[Cost per unit]]*salesdata[[#This Row],[Units]]</f>
        <v>631.79999999999995</v>
      </c>
    </row>
    <row r="208" spans="2:8" x14ac:dyDescent="0.25">
      <c r="B208" t="s">
        <v>7</v>
      </c>
      <c r="C208" t="s">
        <v>37</v>
      </c>
      <c r="D208" t="s">
        <v>26</v>
      </c>
      <c r="E208" s="1">
        <v>5306</v>
      </c>
      <c r="F208" s="2">
        <v>0</v>
      </c>
      <c r="G208">
        <f>VLOOKUP(salesdata[[#This Row],[Product]],products[],2,0)</f>
        <v>5.6</v>
      </c>
      <c r="H208">
        <f>salesdata[[#This Row],[Cost per unit]]*salesdata[[#This Row],[Units]]</f>
        <v>0</v>
      </c>
    </row>
    <row r="209" spans="2:8" x14ac:dyDescent="0.25">
      <c r="B209" t="s">
        <v>5</v>
      </c>
      <c r="C209" t="s">
        <v>39</v>
      </c>
      <c r="D209" t="s">
        <v>24</v>
      </c>
      <c r="E209" s="1">
        <v>4018</v>
      </c>
      <c r="F209" s="2">
        <v>171</v>
      </c>
      <c r="G209">
        <f>VLOOKUP(salesdata[[#This Row],[Product]],products[],2,0)</f>
        <v>4.97</v>
      </c>
      <c r="H209">
        <f>salesdata[[#This Row],[Cost per unit]]*salesdata[[#This Row],[Units]]</f>
        <v>849.87</v>
      </c>
    </row>
    <row r="210" spans="2:8" x14ac:dyDescent="0.25">
      <c r="B210" t="s">
        <v>9</v>
      </c>
      <c r="C210" t="s">
        <v>34</v>
      </c>
      <c r="D210" t="s">
        <v>16</v>
      </c>
      <c r="E210" s="1">
        <v>938</v>
      </c>
      <c r="F210" s="2">
        <v>189</v>
      </c>
      <c r="G210">
        <f>VLOOKUP(salesdata[[#This Row],[Product]],products[],2,0)</f>
        <v>8.7899999999999991</v>
      </c>
      <c r="H210">
        <f>salesdata[[#This Row],[Cost per unit]]*salesdata[[#This Row],[Units]]</f>
        <v>1661.31</v>
      </c>
    </row>
    <row r="211" spans="2:8" x14ac:dyDescent="0.25">
      <c r="B211" t="s">
        <v>7</v>
      </c>
      <c r="C211" t="s">
        <v>38</v>
      </c>
      <c r="D211" t="s">
        <v>18</v>
      </c>
      <c r="E211" s="1">
        <v>1778</v>
      </c>
      <c r="F211" s="2">
        <v>270</v>
      </c>
      <c r="G211">
        <f>VLOOKUP(salesdata[[#This Row],[Product]],products[],2,0)</f>
        <v>6.47</v>
      </c>
      <c r="H211">
        <f>salesdata[[#This Row],[Cost per unit]]*salesdata[[#This Row],[Units]]</f>
        <v>1746.8999999999999</v>
      </c>
    </row>
    <row r="212" spans="2:8" x14ac:dyDescent="0.25">
      <c r="B212" t="s">
        <v>6</v>
      </c>
      <c r="C212" t="s">
        <v>39</v>
      </c>
      <c r="D212" t="s">
        <v>30</v>
      </c>
      <c r="E212" s="1">
        <v>1638</v>
      </c>
      <c r="F212" s="2">
        <v>63</v>
      </c>
      <c r="G212">
        <f>VLOOKUP(salesdata[[#This Row],[Product]],products[],2,0)</f>
        <v>14.49</v>
      </c>
      <c r="H212">
        <f>salesdata[[#This Row],[Cost per unit]]*salesdata[[#This Row],[Units]]</f>
        <v>912.87</v>
      </c>
    </row>
    <row r="213" spans="2:8" x14ac:dyDescent="0.25">
      <c r="B213" t="s">
        <v>41</v>
      </c>
      <c r="C213" t="s">
        <v>38</v>
      </c>
      <c r="D213" t="s">
        <v>25</v>
      </c>
      <c r="E213" s="1">
        <v>154</v>
      </c>
      <c r="F213" s="2">
        <v>21</v>
      </c>
      <c r="G213">
        <f>VLOOKUP(salesdata[[#This Row],[Product]],products[],2,0)</f>
        <v>13.15</v>
      </c>
      <c r="H213">
        <f>salesdata[[#This Row],[Cost per unit]]*salesdata[[#This Row],[Units]]</f>
        <v>276.15000000000003</v>
      </c>
    </row>
    <row r="214" spans="2:8" x14ac:dyDescent="0.25">
      <c r="B214" t="s">
        <v>7</v>
      </c>
      <c r="C214" t="s">
        <v>37</v>
      </c>
      <c r="D214" t="s">
        <v>22</v>
      </c>
      <c r="E214" s="1">
        <v>9835</v>
      </c>
      <c r="F214" s="2">
        <v>207</v>
      </c>
      <c r="G214">
        <f>VLOOKUP(salesdata[[#This Row],[Product]],products[],2,0)</f>
        <v>9.77</v>
      </c>
      <c r="H214">
        <f>salesdata[[#This Row],[Cost per unit]]*salesdata[[#This Row],[Units]]</f>
        <v>2022.3899999999999</v>
      </c>
    </row>
    <row r="215" spans="2:8" x14ac:dyDescent="0.25">
      <c r="B215" t="s">
        <v>9</v>
      </c>
      <c r="C215" t="s">
        <v>37</v>
      </c>
      <c r="D215" t="s">
        <v>20</v>
      </c>
      <c r="E215" s="1">
        <v>7273</v>
      </c>
      <c r="F215" s="2">
        <v>96</v>
      </c>
      <c r="G215">
        <f>VLOOKUP(salesdata[[#This Row],[Product]],products[],2,0)</f>
        <v>10.62</v>
      </c>
      <c r="H215">
        <f>salesdata[[#This Row],[Cost per unit]]*salesdata[[#This Row],[Units]]</f>
        <v>1019.52</v>
      </c>
    </row>
    <row r="216" spans="2:8" x14ac:dyDescent="0.25">
      <c r="B216" t="s">
        <v>5</v>
      </c>
      <c r="C216" t="s">
        <v>39</v>
      </c>
      <c r="D216" t="s">
        <v>22</v>
      </c>
      <c r="E216" s="1">
        <v>6909</v>
      </c>
      <c r="F216" s="2">
        <v>81</v>
      </c>
      <c r="G216">
        <f>VLOOKUP(salesdata[[#This Row],[Product]],products[],2,0)</f>
        <v>9.77</v>
      </c>
      <c r="H216">
        <f>salesdata[[#This Row],[Cost per unit]]*salesdata[[#This Row],[Units]]</f>
        <v>791.37</v>
      </c>
    </row>
    <row r="217" spans="2:8" x14ac:dyDescent="0.25">
      <c r="B217" t="s">
        <v>9</v>
      </c>
      <c r="C217" t="s">
        <v>39</v>
      </c>
      <c r="D217" t="s">
        <v>24</v>
      </c>
      <c r="E217" s="1">
        <v>3920</v>
      </c>
      <c r="F217" s="2">
        <v>306</v>
      </c>
      <c r="G217">
        <f>VLOOKUP(salesdata[[#This Row],[Product]],products[],2,0)</f>
        <v>4.97</v>
      </c>
      <c r="H217">
        <f>salesdata[[#This Row],[Cost per unit]]*salesdata[[#This Row],[Units]]</f>
        <v>1520.82</v>
      </c>
    </row>
    <row r="218" spans="2:8" x14ac:dyDescent="0.25">
      <c r="B218" t="s">
        <v>10</v>
      </c>
      <c r="C218" t="s">
        <v>39</v>
      </c>
      <c r="D218" t="s">
        <v>21</v>
      </c>
      <c r="E218" s="1">
        <v>4858</v>
      </c>
      <c r="F218" s="2">
        <v>279</v>
      </c>
      <c r="G218">
        <f>VLOOKUP(salesdata[[#This Row],[Product]],products[],2,0)</f>
        <v>9</v>
      </c>
      <c r="H218">
        <f>salesdata[[#This Row],[Cost per unit]]*salesdata[[#This Row],[Units]]</f>
        <v>2511</v>
      </c>
    </row>
    <row r="219" spans="2:8" x14ac:dyDescent="0.25">
      <c r="B219" t="s">
        <v>2</v>
      </c>
      <c r="C219" t="s">
        <v>38</v>
      </c>
      <c r="D219" t="s">
        <v>4</v>
      </c>
      <c r="E219" s="1">
        <v>3549</v>
      </c>
      <c r="F219" s="2">
        <v>3</v>
      </c>
      <c r="G219">
        <f>VLOOKUP(salesdata[[#This Row],[Product]],products[],2,0)</f>
        <v>11.88</v>
      </c>
      <c r="H219">
        <f>salesdata[[#This Row],[Cost per unit]]*salesdata[[#This Row],[Units]]</f>
        <v>35.64</v>
      </c>
    </row>
    <row r="220" spans="2:8" x14ac:dyDescent="0.25">
      <c r="B220" t="s">
        <v>7</v>
      </c>
      <c r="C220" t="s">
        <v>39</v>
      </c>
      <c r="D220" t="s">
        <v>27</v>
      </c>
      <c r="E220" s="1">
        <v>966</v>
      </c>
      <c r="F220" s="2">
        <v>198</v>
      </c>
      <c r="G220">
        <f>VLOOKUP(salesdata[[#This Row],[Product]],products[],2,0)</f>
        <v>16.73</v>
      </c>
      <c r="H220">
        <f>salesdata[[#This Row],[Cost per unit]]*salesdata[[#This Row],[Units]]</f>
        <v>3312.54</v>
      </c>
    </row>
    <row r="221" spans="2:8" x14ac:dyDescent="0.25">
      <c r="B221" t="s">
        <v>5</v>
      </c>
      <c r="C221" t="s">
        <v>39</v>
      </c>
      <c r="D221" t="s">
        <v>18</v>
      </c>
      <c r="E221" s="1">
        <v>385</v>
      </c>
      <c r="F221" s="2">
        <v>249</v>
      </c>
      <c r="G221">
        <f>VLOOKUP(salesdata[[#This Row],[Product]],products[],2,0)</f>
        <v>6.47</v>
      </c>
      <c r="H221">
        <f>salesdata[[#This Row],[Cost per unit]]*salesdata[[#This Row],[Units]]</f>
        <v>1611.03</v>
      </c>
    </row>
    <row r="222" spans="2:8" x14ac:dyDescent="0.25">
      <c r="B222" t="s">
        <v>6</v>
      </c>
      <c r="C222" t="s">
        <v>34</v>
      </c>
      <c r="D222" t="s">
        <v>16</v>
      </c>
      <c r="E222" s="1">
        <v>2219</v>
      </c>
      <c r="F222" s="2">
        <v>75</v>
      </c>
      <c r="G222">
        <f>VLOOKUP(salesdata[[#This Row],[Product]],products[],2,0)</f>
        <v>8.7899999999999991</v>
      </c>
      <c r="H222">
        <f>salesdata[[#This Row],[Cost per unit]]*salesdata[[#This Row],[Units]]</f>
        <v>659.24999999999989</v>
      </c>
    </row>
    <row r="223" spans="2:8" x14ac:dyDescent="0.25">
      <c r="B223" t="s">
        <v>9</v>
      </c>
      <c r="C223" t="s">
        <v>36</v>
      </c>
      <c r="D223" t="s">
        <v>32</v>
      </c>
      <c r="E223" s="1">
        <v>2954</v>
      </c>
      <c r="F223" s="2">
        <v>189</v>
      </c>
      <c r="G223">
        <f>VLOOKUP(salesdata[[#This Row],[Product]],products[],2,0)</f>
        <v>8.65</v>
      </c>
      <c r="H223">
        <f>salesdata[[#This Row],[Cost per unit]]*salesdata[[#This Row],[Units]]</f>
        <v>1634.8500000000001</v>
      </c>
    </row>
    <row r="224" spans="2:8" x14ac:dyDescent="0.25">
      <c r="B224" t="s">
        <v>7</v>
      </c>
      <c r="C224" t="s">
        <v>36</v>
      </c>
      <c r="D224" t="s">
        <v>32</v>
      </c>
      <c r="E224" s="1">
        <v>280</v>
      </c>
      <c r="F224" s="2">
        <v>87</v>
      </c>
      <c r="G224">
        <f>VLOOKUP(salesdata[[#This Row],[Product]],products[],2,0)</f>
        <v>8.65</v>
      </c>
      <c r="H224">
        <f>salesdata[[#This Row],[Cost per unit]]*salesdata[[#This Row],[Units]]</f>
        <v>752.55000000000007</v>
      </c>
    </row>
    <row r="225" spans="2:8" x14ac:dyDescent="0.25">
      <c r="B225" t="s">
        <v>41</v>
      </c>
      <c r="C225" t="s">
        <v>36</v>
      </c>
      <c r="D225" t="s">
        <v>30</v>
      </c>
      <c r="E225" s="1">
        <v>6118</v>
      </c>
      <c r="F225" s="2">
        <v>174</v>
      </c>
      <c r="G225">
        <f>VLOOKUP(salesdata[[#This Row],[Product]],products[],2,0)</f>
        <v>14.49</v>
      </c>
      <c r="H225">
        <f>salesdata[[#This Row],[Cost per unit]]*salesdata[[#This Row],[Units]]</f>
        <v>2521.2600000000002</v>
      </c>
    </row>
    <row r="226" spans="2:8" x14ac:dyDescent="0.25">
      <c r="B226" t="s">
        <v>2</v>
      </c>
      <c r="C226" t="s">
        <v>39</v>
      </c>
      <c r="D226" t="s">
        <v>15</v>
      </c>
      <c r="E226" s="1">
        <v>4802</v>
      </c>
      <c r="F226" s="2">
        <v>36</v>
      </c>
      <c r="G226">
        <f>VLOOKUP(salesdata[[#This Row],[Product]],products[],2,0)</f>
        <v>11.73</v>
      </c>
      <c r="H226">
        <f>salesdata[[#This Row],[Cost per unit]]*salesdata[[#This Row],[Units]]</f>
        <v>422.28000000000003</v>
      </c>
    </row>
    <row r="227" spans="2:8" x14ac:dyDescent="0.25">
      <c r="B227" t="s">
        <v>9</v>
      </c>
      <c r="C227" t="s">
        <v>38</v>
      </c>
      <c r="D227" t="s">
        <v>24</v>
      </c>
      <c r="E227" s="1">
        <v>4137</v>
      </c>
      <c r="F227" s="2">
        <v>60</v>
      </c>
      <c r="G227">
        <f>VLOOKUP(salesdata[[#This Row],[Product]],products[],2,0)</f>
        <v>4.97</v>
      </c>
      <c r="H227">
        <f>salesdata[[#This Row],[Cost per unit]]*salesdata[[#This Row],[Units]]</f>
        <v>298.2</v>
      </c>
    </row>
    <row r="228" spans="2:8" x14ac:dyDescent="0.25">
      <c r="B228" t="s">
        <v>3</v>
      </c>
      <c r="C228" t="s">
        <v>35</v>
      </c>
      <c r="D228" t="s">
        <v>23</v>
      </c>
      <c r="E228" s="1">
        <v>2023</v>
      </c>
      <c r="F228" s="2">
        <v>78</v>
      </c>
      <c r="G228">
        <f>VLOOKUP(salesdata[[#This Row],[Product]],products[],2,0)</f>
        <v>6.49</v>
      </c>
      <c r="H228">
        <f>salesdata[[#This Row],[Cost per unit]]*salesdata[[#This Row],[Units]]</f>
        <v>506.22</v>
      </c>
    </row>
    <row r="229" spans="2:8" x14ac:dyDescent="0.25">
      <c r="B229" t="s">
        <v>9</v>
      </c>
      <c r="C229" t="s">
        <v>36</v>
      </c>
      <c r="D229" t="s">
        <v>30</v>
      </c>
      <c r="E229" s="1">
        <v>9051</v>
      </c>
      <c r="F229" s="2">
        <v>57</v>
      </c>
      <c r="G229">
        <f>VLOOKUP(salesdata[[#This Row],[Product]],products[],2,0)</f>
        <v>14.49</v>
      </c>
      <c r="H229">
        <f>salesdata[[#This Row],[Cost per unit]]*salesdata[[#This Row],[Units]]</f>
        <v>825.93000000000006</v>
      </c>
    </row>
    <row r="230" spans="2:8" x14ac:dyDescent="0.25">
      <c r="B230" t="s">
        <v>9</v>
      </c>
      <c r="C230" t="s">
        <v>37</v>
      </c>
      <c r="D230" t="s">
        <v>28</v>
      </c>
      <c r="E230" s="1">
        <v>2919</v>
      </c>
      <c r="F230" s="2">
        <v>45</v>
      </c>
      <c r="G230">
        <f>VLOOKUP(salesdata[[#This Row],[Product]],products[],2,0)</f>
        <v>10.38</v>
      </c>
      <c r="H230">
        <f>salesdata[[#This Row],[Cost per unit]]*salesdata[[#This Row],[Units]]</f>
        <v>467.1</v>
      </c>
    </row>
    <row r="231" spans="2:8" x14ac:dyDescent="0.25">
      <c r="B231" t="s">
        <v>41</v>
      </c>
      <c r="C231" t="s">
        <v>38</v>
      </c>
      <c r="D231" t="s">
        <v>22</v>
      </c>
      <c r="E231" s="1">
        <v>5915</v>
      </c>
      <c r="F231" s="2">
        <v>3</v>
      </c>
      <c r="G231">
        <f>VLOOKUP(salesdata[[#This Row],[Product]],products[],2,0)</f>
        <v>9.77</v>
      </c>
      <c r="H231">
        <f>salesdata[[#This Row],[Cost per unit]]*salesdata[[#This Row],[Units]]</f>
        <v>29.31</v>
      </c>
    </row>
    <row r="232" spans="2:8" x14ac:dyDescent="0.25">
      <c r="B232" t="s">
        <v>10</v>
      </c>
      <c r="C232" t="s">
        <v>35</v>
      </c>
      <c r="D232" t="s">
        <v>15</v>
      </c>
      <c r="E232" s="1">
        <v>2562</v>
      </c>
      <c r="F232" s="2">
        <v>6</v>
      </c>
      <c r="G232">
        <f>VLOOKUP(salesdata[[#This Row],[Product]],products[],2,0)</f>
        <v>11.73</v>
      </c>
      <c r="H232">
        <f>salesdata[[#This Row],[Cost per unit]]*salesdata[[#This Row],[Units]]</f>
        <v>70.38</v>
      </c>
    </row>
    <row r="233" spans="2:8" x14ac:dyDescent="0.25">
      <c r="B233" t="s">
        <v>5</v>
      </c>
      <c r="C233" t="s">
        <v>37</v>
      </c>
      <c r="D233" t="s">
        <v>25</v>
      </c>
      <c r="E233" s="1">
        <v>8813</v>
      </c>
      <c r="F233" s="2">
        <v>21</v>
      </c>
      <c r="G233">
        <f>VLOOKUP(salesdata[[#This Row],[Product]],products[],2,0)</f>
        <v>13.15</v>
      </c>
      <c r="H233">
        <f>salesdata[[#This Row],[Cost per unit]]*salesdata[[#This Row],[Units]]</f>
        <v>276.15000000000003</v>
      </c>
    </row>
    <row r="234" spans="2:8" x14ac:dyDescent="0.25">
      <c r="B234" t="s">
        <v>5</v>
      </c>
      <c r="C234" t="s">
        <v>36</v>
      </c>
      <c r="D234" t="s">
        <v>18</v>
      </c>
      <c r="E234" s="1">
        <v>6111</v>
      </c>
      <c r="F234" s="2">
        <v>3</v>
      </c>
      <c r="G234">
        <f>VLOOKUP(salesdata[[#This Row],[Product]],products[],2,0)</f>
        <v>6.47</v>
      </c>
      <c r="H234">
        <f>salesdata[[#This Row],[Cost per unit]]*salesdata[[#This Row],[Units]]</f>
        <v>19.41</v>
      </c>
    </row>
    <row r="235" spans="2:8" x14ac:dyDescent="0.25">
      <c r="B235" t="s">
        <v>8</v>
      </c>
      <c r="C235" t="s">
        <v>34</v>
      </c>
      <c r="D235" t="s">
        <v>31</v>
      </c>
      <c r="E235" s="1">
        <v>3507</v>
      </c>
      <c r="F235" s="2">
        <v>288</v>
      </c>
      <c r="G235">
        <f>VLOOKUP(salesdata[[#This Row],[Product]],products[],2,0)</f>
        <v>5.79</v>
      </c>
      <c r="H235">
        <f>salesdata[[#This Row],[Cost per unit]]*salesdata[[#This Row],[Units]]</f>
        <v>1667.52</v>
      </c>
    </row>
    <row r="236" spans="2:8" x14ac:dyDescent="0.25">
      <c r="B236" t="s">
        <v>6</v>
      </c>
      <c r="C236" t="s">
        <v>36</v>
      </c>
      <c r="D236" t="s">
        <v>13</v>
      </c>
      <c r="E236" s="1">
        <v>4319</v>
      </c>
      <c r="F236" s="2">
        <v>30</v>
      </c>
      <c r="G236">
        <f>VLOOKUP(salesdata[[#This Row],[Product]],products[],2,0)</f>
        <v>9.33</v>
      </c>
      <c r="H236">
        <f>salesdata[[#This Row],[Cost per unit]]*salesdata[[#This Row],[Units]]</f>
        <v>279.89999999999998</v>
      </c>
    </row>
    <row r="237" spans="2:8" x14ac:dyDescent="0.25">
      <c r="B237" t="s">
        <v>40</v>
      </c>
      <c r="C237" t="s">
        <v>38</v>
      </c>
      <c r="D237" t="s">
        <v>26</v>
      </c>
      <c r="E237" s="1">
        <v>609</v>
      </c>
      <c r="F237" s="2">
        <v>87</v>
      </c>
      <c r="G237">
        <f>VLOOKUP(salesdata[[#This Row],[Product]],products[],2,0)</f>
        <v>5.6</v>
      </c>
      <c r="H237">
        <f>salesdata[[#This Row],[Cost per unit]]*salesdata[[#This Row],[Units]]</f>
        <v>487.2</v>
      </c>
    </row>
    <row r="238" spans="2:8" x14ac:dyDescent="0.25">
      <c r="B238" t="s">
        <v>40</v>
      </c>
      <c r="C238" t="s">
        <v>39</v>
      </c>
      <c r="D238" t="s">
        <v>27</v>
      </c>
      <c r="E238" s="1">
        <v>6370</v>
      </c>
      <c r="F238" s="2">
        <v>30</v>
      </c>
      <c r="G238">
        <f>VLOOKUP(salesdata[[#This Row],[Product]],products[],2,0)</f>
        <v>16.73</v>
      </c>
      <c r="H238">
        <f>salesdata[[#This Row],[Cost per unit]]*salesdata[[#This Row],[Units]]</f>
        <v>501.90000000000003</v>
      </c>
    </row>
    <row r="239" spans="2:8" x14ac:dyDescent="0.25">
      <c r="B239" t="s">
        <v>5</v>
      </c>
      <c r="C239" t="s">
        <v>38</v>
      </c>
      <c r="D239" t="s">
        <v>19</v>
      </c>
      <c r="E239" s="1">
        <v>5474</v>
      </c>
      <c r="F239" s="2">
        <v>168</v>
      </c>
      <c r="G239">
        <f>VLOOKUP(salesdata[[#This Row],[Product]],products[],2,0)</f>
        <v>7.64</v>
      </c>
      <c r="H239">
        <f>salesdata[[#This Row],[Cost per unit]]*salesdata[[#This Row],[Units]]</f>
        <v>1283.52</v>
      </c>
    </row>
    <row r="240" spans="2:8" x14ac:dyDescent="0.25">
      <c r="B240" t="s">
        <v>40</v>
      </c>
      <c r="C240" t="s">
        <v>36</v>
      </c>
      <c r="D240" t="s">
        <v>27</v>
      </c>
      <c r="E240" s="1">
        <v>3164</v>
      </c>
      <c r="F240" s="2">
        <v>306</v>
      </c>
      <c r="G240">
        <f>VLOOKUP(salesdata[[#This Row],[Product]],products[],2,0)</f>
        <v>16.73</v>
      </c>
      <c r="H240">
        <f>salesdata[[#This Row],[Cost per unit]]*salesdata[[#This Row],[Units]]</f>
        <v>5119.38</v>
      </c>
    </row>
    <row r="241" spans="2:8" x14ac:dyDescent="0.25">
      <c r="B241" t="s">
        <v>6</v>
      </c>
      <c r="C241" t="s">
        <v>35</v>
      </c>
      <c r="D241" t="s">
        <v>4</v>
      </c>
      <c r="E241" s="1">
        <v>1302</v>
      </c>
      <c r="F241" s="2">
        <v>402</v>
      </c>
      <c r="G241">
        <f>VLOOKUP(salesdata[[#This Row],[Product]],products[],2,0)</f>
        <v>11.88</v>
      </c>
      <c r="H241">
        <f>salesdata[[#This Row],[Cost per unit]]*salesdata[[#This Row],[Units]]</f>
        <v>4775.76</v>
      </c>
    </row>
    <row r="242" spans="2:8" x14ac:dyDescent="0.25">
      <c r="B242" t="s">
        <v>3</v>
      </c>
      <c r="C242" t="s">
        <v>37</v>
      </c>
      <c r="D242" t="s">
        <v>28</v>
      </c>
      <c r="E242" s="1">
        <v>7308</v>
      </c>
      <c r="F242" s="2">
        <v>327</v>
      </c>
      <c r="G242">
        <f>VLOOKUP(salesdata[[#This Row],[Product]],products[],2,0)</f>
        <v>10.38</v>
      </c>
      <c r="H242">
        <f>salesdata[[#This Row],[Cost per unit]]*salesdata[[#This Row],[Units]]</f>
        <v>3394.26</v>
      </c>
    </row>
    <row r="243" spans="2:8" x14ac:dyDescent="0.25">
      <c r="B243" t="s">
        <v>40</v>
      </c>
      <c r="C243" t="s">
        <v>37</v>
      </c>
      <c r="D243" t="s">
        <v>27</v>
      </c>
      <c r="E243" s="1">
        <v>6132</v>
      </c>
      <c r="F243" s="2">
        <v>93</v>
      </c>
      <c r="G243">
        <f>VLOOKUP(salesdata[[#This Row],[Product]],products[],2,0)</f>
        <v>16.73</v>
      </c>
      <c r="H243">
        <f>salesdata[[#This Row],[Cost per unit]]*salesdata[[#This Row],[Units]]</f>
        <v>1555.89</v>
      </c>
    </row>
    <row r="244" spans="2:8" x14ac:dyDescent="0.25">
      <c r="B244" t="s">
        <v>10</v>
      </c>
      <c r="C244" t="s">
        <v>35</v>
      </c>
      <c r="D244" t="s">
        <v>14</v>
      </c>
      <c r="E244" s="1">
        <v>3472</v>
      </c>
      <c r="F244" s="2">
        <v>96</v>
      </c>
      <c r="G244">
        <f>VLOOKUP(salesdata[[#This Row],[Product]],products[],2,0)</f>
        <v>11.7</v>
      </c>
      <c r="H244">
        <f>salesdata[[#This Row],[Cost per unit]]*salesdata[[#This Row],[Units]]</f>
        <v>1123.1999999999998</v>
      </c>
    </row>
    <row r="245" spans="2:8" x14ac:dyDescent="0.25">
      <c r="B245" t="s">
        <v>8</v>
      </c>
      <c r="C245" t="s">
        <v>39</v>
      </c>
      <c r="D245" t="s">
        <v>18</v>
      </c>
      <c r="E245" s="1">
        <v>9660</v>
      </c>
      <c r="F245" s="2">
        <v>27</v>
      </c>
      <c r="G245">
        <f>VLOOKUP(salesdata[[#This Row],[Product]],products[],2,0)</f>
        <v>6.47</v>
      </c>
      <c r="H245">
        <f>salesdata[[#This Row],[Cost per unit]]*salesdata[[#This Row],[Units]]</f>
        <v>174.69</v>
      </c>
    </row>
    <row r="246" spans="2:8" x14ac:dyDescent="0.25">
      <c r="B246" t="s">
        <v>9</v>
      </c>
      <c r="C246" t="s">
        <v>38</v>
      </c>
      <c r="D246" t="s">
        <v>26</v>
      </c>
      <c r="E246" s="1">
        <v>2436</v>
      </c>
      <c r="F246" s="2">
        <v>99</v>
      </c>
      <c r="G246">
        <f>VLOOKUP(salesdata[[#This Row],[Product]],products[],2,0)</f>
        <v>5.6</v>
      </c>
      <c r="H246">
        <f>salesdata[[#This Row],[Cost per unit]]*salesdata[[#This Row],[Units]]</f>
        <v>554.4</v>
      </c>
    </row>
    <row r="247" spans="2:8" x14ac:dyDescent="0.25">
      <c r="B247" t="s">
        <v>9</v>
      </c>
      <c r="C247" t="s">
        <v>38</v>
      </c>
      <c r="D247" t="s">
        <v>33</v>
      </c>
      <c r="E247" s="1">
        <v>9506</v>
      </c>
      <c r="F247" s="2">
        <v>87</v>
      </c>
      <c r="G247">
        <f>VLOOKUP(salesdata[[#This Row],[Product]],products[],2,0)</f>
        <v>12.37</v>
      </c>
      <c r="H247">
        <f>salesdata[[#This Row],[Cost per unit]]*salesdata[[#This Row],[Units]]</f>
        <v>1076.1899999999998</v>
      </c>
    </row>
    <row r="248" spans="2:8" x14ac:dyDescent="0.25">
      <c r="B248" t="s">
        <v>10</v>
      </c>
      <c r="C248" t="s">
        <v>37</v>
      </c>
      <c r="D248" t="s">
        <v>21</v>
      </c>
      <c r="E248" s="1">
        <v>245</v>
      </c>
      <c r="F248" s="2">
        <v>288</v>
      </c>
      <c r="G248">
        <f>VLOOKUP(salesdata[[#This Row],[Product]],products[],2,0)</f>
        <v>9</v>
      </c>
      <c r="H248">
        <f>salesdata[[#This Row],[Cost per unit]]*salesdata[[#This Row],[Units]]</f>
        <v>2592</v>
      </c>
    </row>
    <row r="249" spans="2:8" x14ac:dyDescent="0.25">
      <c r="B249" t="s">
        <v>8</v>
      </c>
      <c r="C249" t="s">
        <v>35</v>
      </c>
      <c r="D249" t="s">
        <v>20</v>
      </c>
      <c r="E249" s="1">
        <v>2702</v>
      </c>
      <c r="F249" s="2">
        <v>363</v>
      </c>
      <c r="G249">
        <f>VLOOKUP(salesdata[[#This Row],[Product]],products[],2,0)</f>
        <v>10.62</v>
      </c>
      <c r="H249">
        <f>salesdata[[#This Row],[Cost per unit]]*salesdata[[#This Row],[Units]]</f>
        <v>3855.0599999999995</v>
      </c>
    </row>
    <row r="250" spans="2:8" x14ac:dyDescent="0.25">
      <c r="B250" t="s">
        <v>10</v>
      </c>
      <c r="C250" t="s">
        <v>34</v>
      </c>
      <c r="D250" t="s">
        <v>17</v>
      </c>
      <c r="E250" s="1">
        <v>700</v>
      </c>
      <c r="F250" s="2">
        <v>87</v>
      </c>
      <c r="G250">
        <f>VLOOKUP(salesdata[[#This Row],[Product]],products[],2,0)</f>
        <v>3.11</v>
      </c>
      <c r="H250">
        <f>salesdata[[#This Row],[Cost per unit]]*salesdata[[#This Row],[Units]]</f>
        <v>270.57</v>
      </c>
    </row>
    <row r="251" spans="2:8" x14ac:dyDescent="0.25">
      <c r="B251" t="s">
        <v>6</v>
      </c>
      <c r="C251" t="s">
        <v>34</v>
      </c>
      <c r="D251" t="s">
        <v>17</v>
      </c>
      <c r="E251" s="1">
        <v>3759</v>
      </c>
      <c r="F251" s="2">
        <v>150</v>
      </c>
      <c r="G251">
        <f>VLOOKUP(salesdata[[#This Row],[Product]],products[],2,0)</f>
        <v>3.11</v>
      </c>
      <c r="H251">
        <f>salesdata[[#This Row],[Cost per unit]]*salesdata[[#This Row],[Units]]</f>
        <v>466.5</v>
      </c>
    </row>
    <row r="252" spans="2:8" x14ac:dyDescent="0.25">
      <c r="B252" t="s">
        <v>2</v>
      </c>
      <c r="C252" t="s">
        <v>35</v>
      </c>
      <c r="D252" t="s">
        <v>17</v>
      </c>
      <c r="E252" s="1">
        <v>1589</v>
      </c>
      <c r="F252" s="2">
        <v>303</v>
      </c>
      <c r="G252">
        <f>VLOOKUP(salesdata[[#This Row],[Product]],products[],2,0)</f>
        <v>3.11</v>
      </c>
      <c r="H252">
        <f>salesdata[[#This Row],[Cost per unit]]*salesdata[[#This Row],[Units]]</f>
        <v>942.32999999999993</v>
      </c>
    </row>
    <row r="253" spans="2:8" x14ac:dyDescent="0.25">
      <c r="B253" t="s">
        <v>7</v>
      </c>
      <c r="C253" t="s">
        <v>35</v>
      </c>
      <c r="D253" t="s">
        <v>28</v>
      </c>
      <c r="E253" s="1">
        <v>5194</v>
      </c>
      <c r="F253" s="2">
        <v>288</v>
      </c>
      <c r="G253">
        <f>VLOOKUP(salesdata[[#This Row],[Product]],products[],2,0)</f>
        <v>10.38</v>
      </c>
      <c r="H253">
        <f>salesdata[[#This Row],[Cost per unit]]*salesdata[[#This Row],[Units]]</f>
        <v>2989.44</v>
      </c>
    </row>
    <row r="254" spans="2:8" x14ac:dyDescent="0.25">
      <c r="B254" t="s">
        <v>10</v>
      </c>
      <c r="C254" t="s">
        <v>36</v>
      </c>
      <c r="D254" t="s">
        <v>13</v>
      </c>
      <c r="E254" s="1">
        <v>945</v>
      </c>
      <c r="F254" s="2">
        <v>75</v>
      </c>
      <c r="G254">
        <f>VLOOKUP(salesdata[[#This Row],[Product]],products[],2,0)</f>
        <v>9.33</v>
      </c>
      <c r="H254">
        <f>salesdata[[#This Row],[Cost per unit]]*salesdata[[#This Row],[Units]]</f>
        <v>699.75</v>
      </c>
    </row>
    <row r="255" spans="2:8" x14ac:dyDescent="0.25">
      <c r="B255" t="s">
        <v>40</v>
      </c>
      <c r="C255" t="s">
        <v>38</v>
      </c>
      <c r="D255" t="s">
        <v>31</v>
      </c>
      <c r="E255" s="1">
        <v>1988</v>
      </c>
      <c r="F255" s="2">
        <v>39</v>
      </c>
      <c r="G255">
        <f>VLOOKUP(salesdata[[#This Row],[Product]],products[],2,0)</f>
        <v>5.79</v>
      </c>
      <c r="H255">
        <f>salesdata[[#This Row],[Cost per unit]]*salesdata[[#This Row],[Units]]</f>
        <v>225.81</v>
      </c>
    </row>
    <row r="256" spans="2:8" x14ac:dyDescent="0.25">
      <c r="B256" t="s">
        <v>6</v>
      </c>
      <c r="C256" t="s">
        <v>34</v>
      </c>
      <c r="D256" t="s">
        <v>32</v>
      </c>
      <c r="E256" s="1">
        <v>6734</v>
      </c>
      <c r="F256" s="2">
        <v>123</v>
      </c>
      <c r="G256">
        <f>VLOOKUP(salesdata[[#This Row],[Product]],products[],2,0)</f>
        <v>8.65</v>
      </c>
      <c r="H256">
        <f>salesdata[[#This Row],[Cost per unit]]*salesdata[[#This Row],[Units]]</f>
        <v>1063.95</v>
      </c>
    </row>
    <row r="257" spans="2:8" x14ac:dyDescent="0.25">
      <c r="B257" t="s">
        <v>40</v>
      </c>
      <c r="C257" t="s">
        <v>36</v>
      </c>
      <c r="D257" t="s">
        <v>4</v>
      </c>
      <c r="E257" s="1">
        <v>217</v>
      </c>
      <c r="F257" s="2">
        <v>36</v>
      </c>
      <c r="G257">
        <f>VLOOKUP(salesdata[[#This Row],[Product]],products[],2,0)</f>
        <v>11.88</v>
      </c>
      <c r="H257">
        <f>salesdata[[#This Row],[Cost per unit]]*salesdata[[#This Row],[Units]]</f>
        <v>427.68</v>
      </c>
    </row>
    <row r="258" spans="2:8" x14ac:dyDescent="0.25">
      <c r="B258" t="s">
        <v>5</v>
      </c>
      <c r="C258" t="s">
        <v>34</v>
      </c>
      <c r="D258" t="s">
        <v>22</v>
      </c>
      <c r="E258" s="1">
        <v>6279</v>
      </c>
      <c r="F258" s="2">
        <v>237</v>
      </c>
      <c r="G258">
        <f>VLOOKUP(salesdata[[#This Row],[Product]],products[],2,0)</f>
        <v>9.77</v>
      </c>
      <c r="H258">
        <f>salesdata[[#This Row],[Cost per unit]]*salesdata[[#This Row],[Units]]</f>
        <v>2315.4899999999998</v>
      </c>
    </row>
    <row r="259" spans="2:8" x14ac:dyDescent="0.25">
      <c r="B259" t="s">
        <v>40</v>
      </c>
      <c r="C259" t="s">
        <v>36</v>
      </c>
      <c r="D259" t="s">
        <v>13</v>
      </c>
      <c r="E259" s="1">
        <v>4424</v>
      </c>
      <c r="F259" s="2">
        <v>201</v>
      </c>
      <c r="G259">
        <f>VLOOKUP(salesdata[[#This Row],[Product]],products[],2,0)</f>
        <v>9.33</v>
      </c>
      <c r="H259">
        <f>salesdata[[#This Row],[Cost per unit]]*salesdata[[#This Row],[Units]]</f>
        <v>1875.33</v>
      </c>
    </row>
    <row r="260" spans="2:8" x14ac:dyDescent="0.25">
      <c r="B260" t="s">
        <v>2</v>
      </c>
      <c r="C260" t="s">
        <v>36</v>
      </c>
      <c r="D260" t="s">
        <v>17</v>
      </c>
      <c r="E260" s="1">
        <v>189</v>
      </c>
      <c r="F260" s="2">
        <v>48</v>
      </c>
      <c r="G260">
        <f>VLOOKUP(salesdata[[#This Row],[Product]],products[],2,0)</f>
        <v>3.11</v>
      </c>
      <c r="H260">
        <f>salesdata[[#This Row],[Cost per unit]]*salesdata[[#This Row],[Units]]</f>
        <v>149.28</v>
      </c>
    </row>
    <row r="261" spans="2:8" x14ac:dyDescent="0.25">
      <c r="B261" t="s">
        <v>5</v>
      </c>
      <c r="C261" t="s">
        <v>35</v>
      </c>
      <c r="D261" t="s">
        <v>22</v>
      </c>
      <c r="E261" s="1">
        <v>490</v>
      </c>
      <c r="F261" s="2">
        <v>84</v>
      </c>
      <c r="G261">
        <f>VLOOKUP(salesdata[[#This Row],[Product]],products[],2,0)</f>
        <v>9.77</v>
      </c>
      <c r="H261">
        <f>salesdata[[#This Row],[Cost per unit]]*salesdata[[#This Row],[Units]]</f>
        <v>820.68</v>
      </c>
    </row>
    <row r="262" spans="2:8" x14ac:dyDescent="0.25">
      <c r="B262" t="s">
        <v>8</v>
      </c>
      <c r="C262" t="s">
        <v>37</v>
      </c>
      <c r="D262" t="s">
        <v>21</v>
      </c>
      <c r="E262" s="1">
        <v>434</v>
      </c>
      <c r="F262" s="2">
        <v>87</v>
      </c>
      <c r="G262">
        <f>VLOOKUP(salesdata[[#This Row],[Product]],products[],2,0)</f>
        <v>9</v>
      </c>
      <c r="H262">
        <f>salesdata[[#This Row],[Cost per unit]]*salesdata[[#This Row],[Units]]</f>
        <v>783</v>
      </c>
    </row>
    <row r="263" spans="2:8" x14ac:dyDescent="0.25">
      <c r="B263" t="s">
        <v>7</v>
      </c>
      <c r="C263" t="s">
        <v>38</v>
      </c>
      <c r="D263" t="s">
        <v>30</v>
      </c>
      <c r="E263" s="1">
        <v>10129</v>
      </c>
      <c r="F263" s="2">
        <v>312</v>
      </c>
      <c r="G263">
        <f>VLOOKUP(salesdata[[#This Row],[Product]],products[],2,0)</f>
        <v>14.49</v>
      </c>
      <c r="H263">
        <f>salesdata[[#This Row],[Cost per unit]]*salesdata[[#This Row],[Units]]</f>
        <v>4520.88</v>
      </c>
    </row>
    <row r="264" spans="2:8" x14ac:dyDescent="0.25">
      <c r="B264" t="s">
        <v>3</v>
      </c>
      <c r="C264" t="s">
        <v>39</v>
      </c>
      <c r="D264" t="s">
        <v>28</v>
      </c>
      <c r="E264" s="1">
        <v>1652</v>
      </c>
      <c r="F264" s="2">
        <v>102</v>
      </c>
      <c r="G264">
        <f>VLOOKUP(salesdata[[#This Row],[Product]],products[],2,0)</f>
        <v>10.38</v>
      </c>
      <c r="H264">
        <f>salesdata[[#This Row],[Cost per unit]]*salesdata[[#This Row],[Units]]</f>
        <v>1058.76</v>
      </c>
    </row>
    <row r="265" spans="2:8" x14ac:dyDescent="0.25">
      <c r="B265" t="s">
        <v>8</v>
      </c>
      <c r="C265" t="s">
        <v>38</v>
      </c>
      <c r="D265" t="s">
        <v>21</v>
      </c>
      <c r="E265" s="1">
        <v>6433</v>
      </c>
      <c r="F265" s="2">
        <v>78</v>
      </c>
      <c r="G265">
        <f>VLOOKUP(salesdata[[#This Row],[Product]],products[],2,0)</f>
        <v>9</v>
      </c>
      <c r="H265">
        <f>salesdata[[#This Row],[Cost per unit]]*salesdata[[#This Row],[Units]]</f>
        <v>702</v>
      </c>
    </row>
    <row r="266" spans="2:8" x14ac:dyDescent="0.25">
      <c r="B266" t="s">
        <v>3</v>
      </c>
      <c r="C266" t="s">
        <v>34</v>
      </c>
      <c r="D266" t="s">
        <v>23</v>
      </c>
      <c r="E266" s="1">
        <v>2212</v>
      </c>
      <c r="F266" s="2">
        <v>117</v>
      </c>
      <c r="G266">
        <f>VLOOKUP(salesdata[[#This Row],[Product]],products[],2,0)</f>
        <v>6.49</v>
      </c>
      <c r="H266">
        <f>salesdata[[#This Row],[Cost per unit]]*salesdata[[#This Row],[Units]]</f>
        <v>759.33</v>
      </c>
    </row>
    <row r="267" spans="2:8" x14ac:dyDescent="0.25">
      <c r="B267" t="s">
        <v>41</v>
      </c>
      <c r="C267" t="s">
        <v>35</v>
      </c>
      <c r="D267" t="s">
        <v>19</v>
      </c>
      <c r="E267" s="1">
        <v>609</v>
      </c>
      <c r="F267" s="2">
        <v>99</v>
      </c>
      <c r="G267">
        <f>VLOOKUP(salesdata[[#This Row],[Product]],products[],2,0)</f>
        <v>7.64</v>
      </c>
      <c r="H267">
        <f>salesdata[[#This Row],[Cost per unit]]*salesdata[[#This Row],[Units]]</f>
        <v>756.36</v>
      </c>
    </row>
    <row r="268" spans="2:8" x14ac:dyDescent="0.25">
      <c r="B268" t="s">
        <v>40</v>
      </c>
      <c r="C268" t="s">
        <v>35</v>
      </c>
      <c r="D268" t="s">
        <v>24</v>
      </c>
      <c r="E268" s="1">
        <v>1638</v>
      </c>
      <c r="F268" s="2">
        <v>48</v>
      </c>
      <c r="G268">
        <f>VLOOKUP(salesdata[[#This Row],[Product]],products[],2,0)</f>
        <v>4.97</v>
      </c>
      <c r="H268">
        <f>salesdata[[#This Row],[Cost per unit]]*salesdata[[#This Row],[Units]]</f>
        <v>238.56</v>
      </c>
    </row>
    <row r="269" spans="2:8" x14ac:dyDescent="0.25">
      <c r="B269" t="s">
        <v>7</v>
      </c>
      <c r="C269" t="s">
        <v>34</v>
      </c>
      <c r="D269" t="s">
        <v>15</v>
      </c>
      <c r="E269" s="1">
        <v>3829</v>
      </c>
      <c r="F269" s="2">
        <v>24</v>
      </c>
      <c r="G269">
        <f>VLOOKUP(salesdata[[#This Row],[Product]],products[],2,0)</f>
        <v>11.73</v>
      </c>
      <c r="H269">
        <f>salesdata[[#This Row],[Cost per unit]]*salesdata[[#This Row],[Units]]</f>
        <v>281.52</v>
      </c>
    </row>
    <row r="270" spans="2:8" x14ac:dyDescent="0.25">
      <c r="B270" t="s">
        <v>40</v>
      </c>
      <c r="C270" t="s">
        <v>39</v>
      </c>
      <c r="D270" t="s">
        <v>15</v>
      </c>
      <c r="E270" s="1">
        <v>5775</v>
      </c>
      <c r="F270" s="2">
        <v>42</v>
      </c>
      <c r="G270">
        <f>VLOOKUP(salesdata[[#This Row],[Product]],products[],2,0)</f>
        <v>11.73</v>
      </c>
      <c r="H270">
        <f>salesdata[[#This Row],[Cost per unit]]*salesdata[[#This Row],[Units]]</f>
        <v>492.66</v>
      </c>
    </row>
    <row r="271" spans="2:8" x14ac:dyDescent="0.25">
      <c r="B271" t="s">
        <v>6</v>
      </c>
      <c r="C271" t="s">
        <v>35</v>
      </c>
      <c r="D271" t="s">
        <v>20</v>
      </c>
      <c r="E271" s="1">
        <v>1071</v>
      </c>
      <c r="F271" s="2">
        <v>270</v>
      </c>
      <c r="G271">
        <f>VLOOKUP(salesdata[[#This Row],[Product]],products[],2,0)</f>
        <v>10.62</v>
      </c>
      <c r="H271">
        <f>salesdata[[#This Row],[Cost per unit]]*salesdata[[#This Row],[Units]]</f>
        <v>2867.3999999999996</v>
      </c>
    </row>
    <row r="272" spans="2:8" x14ac:dyDescent="0.25">
      <c r="B272" t="s">
        <v>8</v>
      </c>
      <c r="C272" t="s">
        <v>36</v>
      </c>
      <c r="D272" t="s">
        <v>23</v>
      </c>
      <c r="E272" s="1">
        <v>5019</v>
      </c>
      <c r="F272" s="2">
        <v>150</v>
      </c>
      <c r="G272">
        <f>VLOOKUP(salesdata[[#This Row],[Product]],products[],2,0)</f>
        <v>6.49</v>
      </c>
      <c r="H272">
        <f>salesdata[[#This Row],[Cost per unit]]*salesdata[[#This Row],[Units]]</f>
        <v>973.5</v>
      </c>
    </row>
    <row r="273" spans="2:8" x14ac:dyDescent="0.25">
      <c r="B273" t="s">
        <v>2</v>
      </c>
      <c r="C273" t="s">
        <v>37</v>
      </c>
      <c r="D273" t="s">
        <v>15</v>
      </c>
      <c r="E273" s="1">
        <v>2863</v>
      </c>
      <c r="F273" s="2">
        <v>42</v>
      </c>
      <c r="G273">
        <f>VLOOKUP(salesdata[[#This Row],[Product]],products[],2,0)</f>
        <v>11.73</v>
      </c>
      <c r="H273">
        <f>salesdata[[#This Row],[Cost per unit]]*salesdata[[#This Row],[Units]]</f>
        <v>492.66</v>
      </c>
    </row>
    <row r="274" spans="2:8" x14ac:dyDescent="0.25">
      <c r="B274" t="s">
        <v>40</v>
      </c>
      <c r="C274" t="s">
        <v>35</v>
      </c>
      <c r="D274" t="s">
        <v>29</v>
      </c>
      <c r="E274" s="1">
        <v>1617</v>
      </c>
      <c r="F274" s="2">
        <v>126</v>
      </c>
      <c r="G274">
        <f>VLOOKUP(salesdata[[#This Row],[Product]],products[],2,0)</f>
        <v>7.16</v>
      </c>
      <c r="H274">
        <f>salesdata[[#This Row],[Cost per unit]]*salesdata[[#This Row],[Units]]</f>
        <v>902.16</v>
      </c>
    </row>
    <row r="275" spans="2:8" x14ac:dyDescent="0.25">
      <c r="B275" t="s">
        <v>6</v>
      </c>
      <c r="C275" t="s">
        <v>37</v>
      </c>
      <c r="D275" t="s">
        <v>26</v>
      </c>
      <c r="E275" s="1">
        <v>6818</v>
      </c>
      <c r="F275" s="2">
        <v>6</v>
      </c>
      <c r="G275">
        <f>VLOOKUP(salesdata[[#This Row],[Product]],products[],2,0)</f>
        <v>5.6</v>
      </c>
      <c r="H275">
        <f>salesdata[[#This Row],[Cost per unit]]*salesdata[[#This Row],[Units]]</f>
        <v>33.599999999999994</v>
      </c>
    </row>
    <row r="276" spans="2:8" x14ac:dyDescent="0.25">
      <c r="B276" t="s">
        <v>3</v>
      </c>
      <c r="C276" t="s">
        <v>35</v>
      </c>
      <c r="D276" t="s">
        <v>15</v>
      </c>
      <c r="E276" s="1">
        <v>6657</v>
      </c>
      <c r="F276" s="2">
        <v>276</v>
      </c>
      <c r="G276">
        <f>VLOOKUP(salesdata[[#This Row],[Product]],products[],2,0)</f>
        <v>11.73</v>
      </c>
      <c r="H276">
        <f>salesdata[[#This Row],[Cost per unit]]*salesdata[[#This Row],[Units]]</f>
        <v>3237.48</v>
      </c>
    </row>
    <row r="277" spans="2:8" x14ac:dyDescent="0.25">
      <c r="B277" t="s">
        <v>3</v>
      </c>
      <c r="C277" t="s">
        <v>34</v>
      </c>
      <c r="D277" t="s">
        <v>17</v>
      </c>
      <c r="E277" s="1">
        <v>2919</v>
      </c>
      <c r="F277" s="2">
        <v>93</v>
      </c>
      <c r="G277">
        <f>VLOOKUP(salesdata[[#This Row],[Product]],products[],2,0)</f>
        <v>3.11</v>
      </c>
      <c r="H277">
        <f>salesdata[[#This Row],[Cost per unit]]*salesdata[[#This Row],[Units]]</f>
        <v>289.22999999999996</v>
      </c>
    </row>
    <row r="278" spans="2:8" x14ac:dyDescent="0.25">
      <c r="B278" t="s">
        <v>2</v>
      </c>
      <c r="C278" t="s">
        <v>36</v>
      </c>
      <c r="D278" t="s">
        <v>31</v>
      </c>
      <c r="E278" s="1">
        <v>3094</v>
      </c>
      <c r="F278" s="2">
        <v>246</v>
      </c>
      <c r="G278">
        <f>VLOOKUP(salesdata[[#This Row],[Product]],products[],2,0)</f>
        <v>5.79</v>
      </c>
      <c r="H278">
        <f>salesdata[[#This Row],[Cost per unit]]*salesdata[[#This Row],[Units]]</f>
        <v>1424.34</v>
      </c>
    </row>
    <row r="279" spans="2:8" x14ac:dyDescent="0.25">
      <c r="B279" t="s">
        <v>6</v>
      </c>
      <c r="C279" t="s">
        <v>39</v>
      </c>
      <c r="D279" t="s">
        <v>24</v>
      </c>
      <c r="E279" s="1">
        <v>2989</v>
      </c>
      <c r="F279" s="2">
        <v>3</v>
      </c>
      <c r="G279">
        <f>VLOOKUP(salesdata[[#This Row],[Product]],products[],2,0)</f>
        <v>4.97</v>
      </c>
      <c r="H279">
        <f>salesdata[[#This Row],[Cost per unit]]*salesdata[[#This Row],[Units]]</f>
        <v>14.91</v>
      </c>
    </row>
    <row r="280" spans="2:8" x14ac:dyDescent="0.25">
      <c r="B280" t="s">
        <v>8</v>
      </c>
      <c r="C280" t="s">
        <v>38</v>
      </c>
      <c r="D280" t="s">
        <v>27</v>
      </c>
      <c r="E280" s="1">
        <v>2268</v>
      </c>
      <c r="F280" s="2">
        <v>63</v>
      </c>
      <c r="G280">
        <f>VLOOKUP(salesdata[[#This Row],[Product]],products[],2,0)</f>
        <v>16.73</v>
      </c>
      <c r="H280">
        <f>salesdata[[#This Row],[Cost per unit]]*salesdata[[#This Row],[Units]]</f>
        <v>1053.99</v>
      </c>
    </row>
    <row r="281" spans="2:8" x14ac:dyDescent="0.25">
      <c r="B281" t="s">
        <v>5</v>
      </c>
      <c r="C281" t="s">
        <v>35</v>
      </c>
      <c r="D281" t="s">
        <v>31</v>
      </c>
      <c r="E281" s="1">
        <v>4753</v>
      </c>
      <c r="F281" s="2">
        <v>246</v>
      </c>
      <c r="G281">
        <f>VLOOKUP(salesdata[[#This Row],[Product]],products[],2,0)</f>
        <v>5.79</v>
      </c>
      <c r="H281">
        <f>salesdata[[#This Row],[Cost per unit]]*salesdata[[#This Row],[Units]]</f>
        <v>1424.34</v>
      </c>
    </row>
    <row r="282" spans="2:8" x14ac:dyDescent="0.25">
      <c r="B282" t="s">
        <v>2</v>
      </c>
      <c r="C282" t="s">
        <v>34</v>
      </c>
      <c r="D282" t="s">
        <v>19</v>
      </c>
      <c r="E282" s="1">
        <v>7511</v>
      </c>
      <c r="F282" s="2">
        <v>120</v>
      </c>
      <c r="G282">
        <f>VLOOKUP(salesdata[[#This Row],[Product]],products[],2,0)</f>
        <v>7.64</v>
      </c>
      <c r="H282">
        <f>salesdata[[#This Row],[Cost per unit]]*salesdata[[#This Row],[Units]]</f>
        <v>916.8</v>
      </c>
    </row>
    <row r="283" spans="2:8" x14ac:dyDescent="0.25">
      <c r="B283" t="s">
        <v>2</v>
      </c>
      <c r="C283" t="s">
        <v>38</v>
      </c>
      <c r="D283" t="s">
        <v>31</v>
      </c>
      <c r="E283" s="1">
        <v>4326</v>
      </c>
      <c r="F283" s="2">
        <v>348</v>
      </c>
      <c r="G283">
        <f>VLOOKUP(salesdata[[#This Row],[Product]],products[],2,0)</f>
        <v>5.79</v>
      </c>
      <c r="H283">
        <f>salesdata[[#This Row],[Cost per unit]]*salesdata[[#This Row],[Units]]</f>
        <v>2014.92</v>
      </c>
    </row>
    <row r="284" spans="2:8" x14ac:dyDescent="0.25">
      <c r="B284" t="s">
        <v>41</v>
      </c>
      <c r="C284" t="s">
        <v>34</v>
      </c>
      <c r="D284" t="s">
        <v>23</v>
      </c>
      <c r="E284" s="1">
        <v>4935</v>
      </c>
      <c r="F284" s="2">
        <v>126</v>
      </c>
      <c r="G284">
        <f>VLOOKUP(salesdata[[#This Row],[Product]],products[],2,0)</f>
        <v>6.49</v>
      </c>
      <c r="H284">
        <f>salesdata[[#This Row],[Cost per unit]]*salesdata[[#This Row],[Units]]</f>
        <v>817.74</v>
      </c>
    </row>
    <row r="285" spans="2:8" x14ac:dyDescent="0.25">
      <c r="B285" t="s">
        <v>6</v>
      </c>
      <c r="C285" t="s">
        <v>35</v>
      </c>
      <c r="D285" t="s">
        <v>30</v>
      </c>
      <c r="E285" s="1">
        <v>4781</v>
      </c>
      <c r="F285" s="2">
        <v>123</v>
      </c>
      <c r="G285">
        <f>VLOOKUP(salesdata[[#This Row],[Product]],products[],2,0)</f>
        <v>14.49</v>
      </c>
      <c r="H285">
        <f>salesdata[[#This Row],[Cost per unit]]*salesdata[[#This Row],[Units]]</f>
        <v>1782.27</v>
      </c>
    </row>
    <row r="286" spans="2:8" x14ac:dyDescent="0.25">
      <c r="B286" t="s">
        <v>5</v>
      </c>
      <c r="C286" t="s">
        <v>38</v>
      </c>
      <c r="D286" t="s">
        <v>25</v>
      </c>
      <c r="E286" s="1">
        <v>7483</v>
      </c>
      <c r="F286" s="2">
        <v>45</v>
      </c>
      <c r="G286">
        <f>VLOOKUP(salesdata[[#This Row],[Product]],products[],2,0)</f>
        <v>13.15</v>
      </c>
      <c r="H286">
        <f>salesdata[[#This Row],[Cost per unit]]*salesdata[[#This Row],[Units]]</f>
        <v>591.75</v>
      </c>
    </row>
    <row r="287" spans="2:8" x14ac:dyDescent="0.25">
      <c r="B287" t="s">
        <v>10</v>
      </c>
      <c r="C287" t="s">
        <v>38</v>
      </c>
      <c r="D287" t="s">
        <v>4</v>
      </c>
      <c r="E287" s="1">
        <v>6860</v>
      </c>
      <c r="F287" s="2">
        <v>126</v>
      </c>
      <c r="G287">
        <f>VLOOKUP(salesdata[[#This Row],[Product]],products[],2,0)</f>
        <v>11.88</v>
      </c>
      <c r="H287">
        <f>salesdata[[#This Row],[Cost per unit]]*salesdata[[#This Row],[Units]]</f>
        <v>1496.88</v>
      </c>
    </row>
    <row r="288" spans="2:8" x14ac:dyDescent="0.25">
      <c r="B288" t="s">
        <v>40</v>
      </c>
      <c r="C288" t="s">
        <v>37</v>
      </c>
      <c r="D288" t="s">
        <v>29</v>
      </c>
      <c r="E288" s="1">
        <v>9002</v>
      </c>
      <c r="F288" s="2">
        <v>72</v>
      </c>
      <c r="G288">
        <f>VLOOKUP(salesdata[[#This Row],[Product]],products[],2,0)</f>
        <v>7.16</v>
      </c>
      <c r="H288">
        <f>salesdata[[#This Row],[Cost per unit]]*salesdata[[#This Row],[Units]]</f>
        <v>515.52</v>
      </c>
    </row>
    <row r="289" spans="2:8" x14ac:dyDescent="0.25">
      <c r="B289" t="s">
        <v>6</v>
      </c>
      <c r="C289" t="s">
        <v>36</v>
      </c>
      <c r="D289" t="s">
        <v>29</v>
      </c>
      <c r="E289" s="1">
        <v>1400</v>
      </c>
      <c r="F289" s="2">
        <v>135</v>
      </c>
      <c r="G289">
        <f>VLOOKUP(salesdata[[#This Row],[Product]],products[],2,0)</f>
        <v>7.16</v>
      </c>
      <c r="H289">
        <f>salesdata[[#This Row],[Cost per unit]]*salesdata[[#This Row],[Units]]</f>
        <v>966.6</v>
      </c>
    </row>
    <row r="290" spans="2:8" x14ac:dyDescent="0.25">
      <c r="B290" t="s">
        <v>10</v>
      </c>
      <c r="C290" t="s">
        <v>34</v>
      </c>
      <c r="D290" t="s">
        <v>22</v>
      </c>
      <c r="E290" s="1">
        <v>4053</v>
      </c>
      <c r="F290" s="2">
        <v>24</v>
      </c>
      <c r="G290">
        <f>VLOOKUP(salesdata[[#This Row],[Product]],products[],2,0)</f>
        <v>9.77</v>
      </c>
      <c r="H290">
        <f>salesdata[[#This Row],[Cost per unit]]*salesdata[[#This Row],[Units]]</f>
        <v>234.48</v>
      </c>
    </row>
    <row r="291" spans="2:8" x14ac:dyDescent="0.25">
      <c r="B291" t="s">
        <v>7</v>
      </c>
      <c r="C291" t="s">
        <v>36</v>
      </c>
      <c r="D291" t="s">
        <v>31</v>
      </c>
      <c r="E291" s="1">
        <v>2149</v>
      </c>
      <c r="F291" s="2">
        <v>117</v>
      </c>
      <c r="G291">
        <f>VLOOKUP(salesdata[[#This Row],[Product]],products[],2,0)</f>
        <v>5.79</v>
      </c>
      <c r="H291">
        <f>salesdata[[#This Row],[Cost per unit]]*salesdata[[#This Row],[Units]]</f>
        <v>677.43</v>
      </c>
    </row>
    <row r="292" spans="2:8" x14ac:dyDescent="0.25">
      <c r="B292" t="s">
        <v>3</v>
      </c>
      <c r="C292" t="s">
        <v>39</v>
      </c>
      <c r="D292" t="s">
        <v>29</v>
      </c>
      <c r="E292" s="1">
        <v>3640</v>
      </c>
      <c r="F292" s="2">
        <v>51</v>
      </c>
      <c r="G292">
        <f>VLOOKUP(salesdata[[#This Row],[Product]],products[],2,0)</f>
        <v>7.16</v>
      </c>
      <c r="H292">
        <f>salesdata[[#This Row],[Cost per unit]]*salesdata[[#This Row],[Units]]</f>
        <v>365.16</v>
      </c>
    </row>
    <row r="293" spans="2:8" x14ac:dyDescent="0.25">
      <c r="B293" t="s">
        <v>2</v>
      </c>
      <c r="C293" t="s">
        <v>39</v>
      </c>
      <c r="D293" t="s">
        <v>23</v>
      </c>
      <c r="E293" s="1">
        <v>630</v>
      </c>
      <c r="F293" s="2">
        <v>36</v>
      </c>
      <c r="G293">
        <f>VLOOKUP(salesdata[[#This Row],[Product]],products[],2,0)</f>
        <v>6.49</v>
      </c>
      <c r="H293">
        <f>salesdata[[#This Row],[Cost per unit]]*salesdata[[#This Row],[Units]]</f>
        <v>233.64000000000001</v>
      </c>
    </row>
    <row r="294" spans="2:8" x14ac:dyDescent="0.25">
      <c r="B294" t="s">
        <v>9</v>
      </c>
      <c r="C294" t="s">
        <v>35</v>
      </c>
      <c r="D294" t="s">
        <v>27</v>
      </c>
      <c r="E294" s="1">
        <v>2429</v>
      </c>
      <c r="F294" s="2">
        <v>144</v>
      </c>
      <c r="G294">
        <f>VLOOKUP(salesdata[[#This Row],[Product]],products[],2,0)</f>
        <v>16.73</v>
      </c>
      <c r="H294">
        <f>salesdata[[#This Row],[Cost per unit]]*salesdata[[#This Row],[Units]]</f>
        <v>2409.12</v>
      </c>
    </row>
    <row r="295" spans="2:8" x14ac:dyDescent="0.25">
      <c r="B295" t="s">
        <v>9</v>
      </c>
      <c r="C295" t="s">
        <v>36</v>
      </c>
      <c r="D295" t="s">
        <v>25</v>
      </c>
      <c r="E295" s="1">
        <v>2142</v>
      </c>
      <c r="F295" s="2">
        <v>114</v>
      </c>
      <c r="G295">
        <f>VLOOKUP(salesdata[[#This Row],[Product]],products[],2,0)</f>
        <v>13.15</v>
      </c>
      <c r="H295">
        <f>salesdata[[#This Row],[Cost per unit]]*salesdata[[#This Row],[Units]]</f>
        <v>1499.1000000000001</v>
      </c>
    </row>
    <row r="296" spans="2:8" x14ac:dyDescent="0.25">
      <c r="B296" t="s">
        <v>7</v>
      </c>
      <c r="C296" t="s">
        <v>37</v>
      </c>
      <c r="D296" t="s">
        <v>30</v>
      </c>
      <c r="E296" s="1">
        <v>6454</v>
      </c>
      <c r="F296" s="2">
        <v>54</v>
      </c>
      <c r="G296">
        <f>VLOOKUP(salesdata[[#This Row],[Product]],products[],2,0)</f>
        <v>14.49</v>
      </c>
      <c r="H296">
        <f>salesdata[[#This Row],[Cost per unit]]*salesdata[[#This Row],[Units]]</f>
        <v>782.46</v>
      </c>
    </row>
    <row r="297" spans="2:8" x14ac:dyDescent="0.25">
      <c r="B297" t="s">
        <v>7</v>
      </c>
      <c r="C297" t="s">
        <v>37</v>
      </c>
      <c r="D297" t="s">
        <v>16</v>
      </c>
      <c r="E297" s="1">
        <v>4487</v>
      </c>
      <c r="F297" s="2">
        <v>333</v>
      </c>
      <c r="G297">
        <f>VLOOKUP(salesdata[[#This Row],[Product]],products[],2,0)</f>
        <v>8.7899999999999991</v>
      </c>
      <c r="H297">
        <f>salesdata[[#This Row],[Cost per unit]]*salesdata[[#This Row],[Units]]</f>
        <v>2927.0699999999997</v>
      </c>
    </row>
    <row r="298" spans="2:8" x14ac:dyDescent="0.25">
      <c r="B298" t="s">
        <v>3</v>
      </c>
      <c r="C298" t="s">
        <v>37</v>
      </c>
      <c r="D298" t="s">
        <v>4</v>
      </c>
      <c r="E298" s="1">
        <v>938</v>
      </c>
      <c r="F298" s="2">
        <v>366</v>
      </c>
      <c r="G298">
        <f>VLOOKUP(salesdata[[#This Row],[Product]],products[],2,0)</f>
        <v>11.88</v>
      </c>
      <c r="H298">
        <f>salesdata[[#This Row],[Cost per unit]]*salesdata[[#This Row],[Units]]</f>
        <v>4348.08</v>
      </c>
    </row>
    <row r="299" spans="2:8" x14ac:dyDescent="0.25">
      <c r="B299" t="s">
        <v>3</v>
      </c>
      <c r="C299" t="s">
        <v>38</v>
      </c>
      <c r="D299" t="s">
        <v>26</v>
      </c>
      <c r="E299" s="1">
        <v>8841</v>
      </c>
      <c r="F299" s="2">
        <v>303</v>
      </c>
      <c r="G299">
        <f>VLOOKUP(salesdata[[#This Row],[Product]],products[],2,0)</f>
        <v>5.6</v>
      </c>
      <c r="H299">
        <f>salesdata[[#This Row],[Cost per unit]]*salesdata[[#This Row],[Units]]</f>
        <v>1696.8</v>
      </c>
    </row>
    <row r="300" spans="2:8" x14ac:dyDescent="0.25">
      <c r="B300" t="s">
        <v>2</v>
      </c>
      <c r="C300" t="s">
        <v>39</v>
      </c>
      <c r="D300" t="s">
        <v>33</v>
      </c>
      <c r="E300" s="1">
        <v>4018</v>
      </c>
      <c r="F300" s="2">
        <v>126</v>
      </c>
      <c r="G300">
        <f>VLOOKUP(salesdata[[#This Row],[Product]],products[],2,0)</f>
        <v>12.37</v>
      </c>
      <c r="H300">
        <f>salesdata[[#This Row],[Cost per unit]]*salesdata[[#This Row],[Units]]</f>
        <v>1558.62</v>
      </c>
    </row>
    <row r="301" spans="2:8" x14ac:dyDescent="0.25">
      <c r="B301" t="s">
        <v>41</v>
      </c>
      <c r="C301" t="s">
        <v>37</v>
      </c>
      <c r="D301" t="s">
        <v>15</v>
      </c>
      <c r="E301" s="1">
        <v>714</v>
      </c>
      <c r="F301" s="2">
        <v>231</v>
      </c>
      <c r="G301">
        <f>VLOOKUP(salesdata[[#This Row],[Product]],products[],2,0)</f>
        <v>11.73</v>
      </c>
      <c r="H301">
        <f>salesdata[[#This Row],[Cost per unit]]*salesdata[[#This Row],[Units]]</f>
        <v>2709.63</v>
      </c>
    </row>
    <row r="302" spans="2:8" x14ac:dyDescent="0.25">
      <c r="B302" t="s">
        <v>9</v>
      </c>
      <c r="C302" t="s">
        <v>38</v>
      </c>
      <c r="D302" t="s">
        <v>25</v>
      </c>
      <c r="E302" s="1">
        <v>3850</v>
      </c>
      <c r="F302" s="2">
        <v>102</v>
      </c>
      <c r="G302">
        <f>VLOOKUP(salesdata[[#This Row],[Product]],products[],2,0)</f>
        <v>13.15</v>
      </c>
      <c r="H302">
        <f>salesdata[[#This Row],[Cost per unit]]*salesdata[[#This Row],[Units]]</f>
        <v>1341.3</v>
      </c>
    </row>
    <row r="303" spans="2:8" x14ac:dyDescent="0.25">
      <c r="E303" s="1"/>
      <c r="F303" s="2"/>
    </row>
    <row r="304" spans="2:8" x14ac:dyDescent="0.25">
      <c r="E304" s="1"/>
      <c r="F304" s="2"/>
    </row>
    <row r="305" spans="5:6" x14ac:dyDescent="0.25">
      <c r="E305" s="1"/>
      <c r="F305" s="2"/>
    </row>
    <row r="306" spans="5:6" x14ac:dyDescent="0.25">
      <c r="E306" s="1"/>
      <c r="F306" s="2"/>
    </row>
    <row r="307" spans="5:6" x14ac:dyDescent="0.25">
      <c r="E307" s="1"/>
      <c r="F307" s="2"/>
    </row>
    <row r="308" spans="5:6" x14ac:dyDescent="0.25">
      <c r="E308" s="1"/>
      <c r="F308" s="2"/>
    </row>
    <row r="309" spans="5:6" x14ac:dyDescent="0.25">
      <c r="E309" s="1"/>
      <c r="F309" s="2"/>
    </row>
    <row r="310" spans="5:6" x14ac:dyDescent="0.25">
      <c r="E310" s="1"/>
      <c r="F310" s="2"/>
    </row>
    <row r="311" spans="5:6" x14ac:dyDescent="0.25">
      <c r="E311" s="1"/>
      <c r="F311" s="2"/>
    </row>
    <row r="312" spans="5:6" x14ac:dyDescent="0.25">
      <c r="E312" s="1"/>
      <c r="F312" s="2"/>
    </row>
    <row r="313" spans="5:6" x14ac:dyDescent="0.25">
      <c r="E313" s="1"/>
      <c r="F313" s="2"/>
    </row>
    <row r="314" spans="5:6" x14ac:dyDescent="0.25">
      <c r="E314" s="1"/>
      <c r="F314" s="2"/>
    </row>
    <row r="315" spans="5:6" x14ac:dyDescent="0.25">
      <c r="E315" s="1"/>
      <c r="F315" s="2"/>
    </row>
    <row r="316" spans="5:6" x14ac:dyDescent="0.25">
      <c r="E316" s="1"/>
      <c r="F316" s="2"/>
    </row>
    <row r="317" spans="5:6" x14ac:dyDescent="0.25">
      <c r="E317" s="1"/>
      <c r="F317" s="2"/>
    </row>
    <row r="318" spans="5:6" x14ac:dyDescent="0.25">
      <c r="E318" s="1"/>
      <c r="F318" s="2"/>
    </row>
    <row r="319" spans="5:6" x14ac:dyDescent="0.25">
      <c r="E319" s="1"/>
      <c r="F319" s="2"/>
    </row>
    <row r="320" spans="5:6" x14ac:dyDescent="0.25">
      <c r="E320" s="1"/>
      <c r="F320" s="2"/>
    </row>
    <row r="321" spans="5:6" x14ac:dyDescent="0.25">
      <c r="E321" s="1"/>
      <c r="F321" s="2"/>
    </row>
    <row r="322" spans="5:6" x14ac:dyDescent="0.25">
      <c r="E322" s="1"/>
      <c r="F322" s="2"/>
    </row>
    <row r="323" spans="5:6" x14ac:dyDescent="0.25">
      <c r="E323" s="1"/>
      <c r="F323" s="2"/>
    </row>
    <row r="324" spans="5:6" x14ac:dyDescent="0.25">
      <c r="E324" s="1"/>
      <c r="F324" s="2"/>
    </row>
    <row r="325" spans="5:6" x14ac:dyDescent="0.25">
      <c r="E325" s="1"/>
      <c r="F325" s="2"/>
    </row>
    <row r="326" spans="5:6" x14ac:dyDescent="0.25">
      <c r="E326" s="1"/>
      <c r="F326" s="2"/>
    </row>
    <row r="327" spans="5:6" x14ac:dyDescent="0.25">
      <c r="E327" s="1"/>
      <c r="F327" s="2"/>
    </row>
    <row r="328" spans="5:6" x14ac:dyDescent="0.25">
      <c r="E328" s="1"/>
      <c r="F328" s="2"/>
    </row>
    <row r="329" spans="5:6" x14ac:dyDescent="0.25">
      <c r="E329" s="1"/>
      <c r="F329" s="2"/>
    </row>
    <row r="330" spans="5:6" x14ac:dyDescent="0.25">
      <c r="E330" s="1"/>
      <c r="F330" s="2"/>
    </row>
    <row r="331" spans="5:6" x14ac:dyDescent="0.25">
      <c r="E331" s="1"/>
      <c r="F331" s="2"/>
    </row>
    <row r="332" spans="5:6" x14ac:dyDescent="0.25">
      <c r="E332" s="1"/>
      <c r="F332" s="2"/>
    </row>
    <row r="333" spans="5:6" x14ac:dyDescent="0.25">
      <c r="E333" s="1"/>
      <c r="F333" s="2"/>
    </row>
    <row r="334" spans="5:6" x14ac:dyDescent="0.25">
      <c r="E334" s="1"/>
      <c r="F334" s="2"/>
    </row>
    <row r="335" spans="5:6" x14ac:dyDescent="0.25">
      <c r="E335" s="1"/>
      <c r="F335" s="2"/>
    </row>
    <row r="336" spans="5:6" x14ac:dyDescent="0.25">
      <c r="E336" s="1"/>
      <c r="F336" s="2"/>
    </row>
    <row r="337" spans="5:6" x14ac:dyDescent="0.25">
      <c r="E337" s="1"/>
      <c r="F337" s="2"/>
    </row>
    <row r="338" spans="5:6" x14ac:dyDescent="0.25">
      <c r="E338" s="1"/>
      <c r="F338" s="2"/>
    </row>
    <row r="339" spans="5:6" x14ac:dyDescent="0.25">
      <c r="E339" s="1"/>
      <c r="F339" s="2"/>
    </row>
    <row r="340" spans="5:6" x14ac:dyDescent="0.25">
      <c r="E340" s="1"/>
      <c r="F340" s="2"/>
    </row>
    <row r="341" spans="5:6" x14ac:dyDescent="0.25">
      <c r="E341" s="1"/>
      <c r="F341" s="2"/>
    </row>
    <row r="342" spans="5:6" x14ac:dyDescent="0.25">
      <c r="E342" s="1"/>
      <c r="F342" s="2"/>
    </row>
    <row r="343" spans="5:6" x14ac:dyDescent="0.25">
      <c r="E343" s="1"/>
      <c r="F343" s="2"/>
    </row>
    <row r="344" spans="5:6" x14ac:dyDescent="0.25">
      <c r="E344" s="1"/>
      <c r="F344" s="2"/>
    </row>
    <row r="345" spans="5:6" x14ac:dyDescent="0.25">
      <c r="E345" s="1"/>
      <c r="F345" s="2"/>
    </row>
    <row r="346" spans="5:6" x14ac:dyDescent="0.25">
      <c r="E346" s="1"/>
      <c r="F346" s="2"/>
    </row>
    <row r="347" spans="5:6" x14ac:dyDescent="0.25">
      <c r="E347" s="1"/>
      <c r="F347" s="2"/>
    </row>
    <row r="348" spans="5:6" x14ac:dyDescent="0.25">
      <c r="E348" s="1"/>
      <c r="F348" s="2"/>
    </row>
    <row r="349" spans="5:6" x14ac:dyDescent="0.25">
      <c r="E349" s="1"/>
      <c r="F349" s="2"/>
    </row>
    <row r="350" spans="5:6" x14ac:dyDescent="0.25">
      <c r="E350" s="1"/>
      <c r="F350" s="2"/>
    </row>
    <row r="351" spans="5:6" x14ac:dyDescent="0.25">
      <c r="E351" s="1"/>
      <c r="F351" s="2"/>
    </row>
    <row r="352" spans="5:6" x14ac:dyDescent="0.25">
      <c r="E352" s="1"/>
      <c r="F352" s="2"/>
    </row>
    <row r="353" spans="5:6" x14ac:dyDescent="0.25">
      <c r="E353" s="1"/>
      <c r="F353" s="2"/>
    </row>
    <row r="354" spans="5:6" x14ac:dyDescent="0.25">
      <c r="E354" s="1"/>
      <c r="F354" s="2"/>
    </row>
    <row r="355" spans="5:6" x14ac:dyDescent="0.25">
      <c r="E355" s="1"/>
      <c r="F355" s="2"/>
    </row>
    <row r="356" spans="5:6" x14ac:dyDescent="0.25">
      <c r="E356" s="1"/>
      <c r="F356" s="2"/>
    </row>
    <row r="357" spans="5:6" x14ac:dyDescent="0.25">
      <c r="E357" s="1"/>
      <c r="F357" s="2"/>
    </row>
    <row r="358" spans="5:6" x14ac:dyDescent="0.25">
      <c r="E358" s="1"/>
      <c r="F358" s="2"/>
    </row>
    <row r="359" spans="5:6" x14ac:dyDescent="0.25">
      <c r="E359" s="1"/>
      <c r="F359" s="2"/>
    </row>
    <row r="360" spans="5:6" x14ac:dyDescent="0.25">
      <c r="E360" s="1"/>
      <c r="F360" s="2"/>
    </row>
    <row r="361" spans="5:6" x14ac:dyDescent="0.25">
      <c r="E361" s="1"/>
      <c r="F361" s="2"/>
    </row>
    <row r="362" spans="5:6" x14ac:dyDescent="0.25">
      <c r="E362" s="1"/>
      <c r="F362" s="2"/>
    </row>
    <row r="363" spans="5:6" x14ac:dyDescent="0.25">
      <c r="E363" s="1"/>
      <c r="F363" s="2"/>
    </row>
    <row r="364" spans="5:6" x14ac:dyDescent="0.25">
      <c r="E364" s="1"/>
      <c r="F364" s="2"/>
    </row>
    <row r="365" spans="5:6" x14ac:dyDescent="0.25">
      <c r="E365" s="1"/>
      <c r="F365" s="2"/>
    </row>
    <row r="366" spans="5:6" x14ac:dyDescent="0.25">
      <c r="E366" s="1"/>
      <c r="F366" s="2"/>
    </row>
    <row r="367" spans="5:6" x14ac:dyDescent="0.25">
      <c r="E367" s="1"/>
      <c r="F367" s="2"/>
    </row>
    <row r="368" spans="5:6" x14ac:dyDescent="0.25">
      <c r="E368" s="1"/>
      <c r="F368" s="2"/>
    </row>
    <row r="369" spans="5:6" x14ac:dyDescent="0.25">
      <c r="E369" s="1"/>
      <c r="F369" s="2"/>
    </row>
    <row r="370" spans="5:6" x14ac:dyDescent="0.25">
      <c r="E370" s="1"/>
      <c r="F370" s="2"/>
    </row>
    <row r="371" spans="5:6" x14ac:dyDescent="0.25">
      <c r="E371" s="1"/>
      <c r="F371" s="2"/>
    </row>
    <row r="372" spans="5:6" x14ac:dyDescent="0.25">
      <c r="E372" s="1"/>
      <c r="F372" s="2"/>
    </row>
    <row r="373" spans="5:6" x14ac:dyDescent="0.25">
      <c r="E373" s="1"/>
      <c r="F373" s="2"/>
    </row>
    <row r="374" spans="5:6" x14ac:dyDescent="0.25">
      <c r="E374" s="1"/>
      <c r="F374" s="2"/>
    </row>
    <row r="375" spans="5:6" x14ac:dyDescent="0.25">
      <c r="E375" s="1"/>
      <c r="F375" s="2"/>
    </row>
    <row r="376" spans="5:6" x14ac:dyDescent="0.25">
      <c r="E376" s="1"/>
      <c r="F376" s="2"/>
    </row>
    <row r="377" spans="5:6" x14ac:dyDescent="0.25">
      <c r="E377" s="1"/>
      <c r="F377" s="2"/>
    </row>
    <row r="378" spans="5:6" x14ac:dyDescent="0.25">
      <c r="E378" s="1"/>
      <c r="F378" s="2"/>
    </row>
    <row r="379" spans="5:6" x14ac:dyDescent="0.25">
      <c r="E379" s="1"/>
      <c r="F379" s="2"/>
    </row>
    <row r="380" spans="5:6" x14ac:dyDescent="0.25">
      <c r="E380" s="1"/>
      <c r="F380" s="2"/>
    </row>
    <row r="381" spans="5:6" x14ac:dyDescent="0.25">
      <c r="E381" s="1"/>
      <c r="F381" s="2"/>
    </row>
    <row r="382" spans="5:6" x14ac:dyDescent="0.25">
      <c r="E382" s="1"/>
      <c r="F382" s="2"/>
    </row>
    <row r="383" spans="5:6" x14ac:dyDescent="0.25">
      <c r="E383" s="1"/>
      <c r="F383" s="2"/>
    </row>
    <row r="384" spans="5:6" x14ac:dyDescent="0.25">
      <c r="E384" s="1"/>
      <c r="F384" s="2"/>
    </row>
    <row r="385" spans="5:6" x14ac:dyDescent="0.25">
      <c r="E385" s="1"/>
      <c r="F385" s="2"/>
    </row>
    <row r="386" spans="5:6" x14ac:dyDescent="0.25">
      <c r="E386" s="1"/>
      <c r="F386" s="2"/>
    </row>
    <row r="387" spans="5:6" x14ac:dyDescent="0.25">
      <c r="E387" s="1"/>
      <c r="F387" s="2"/>
    </row>
    <row r="388" spans="5:6" x14ac:dyDescent="0.25">
      <c r="E388" s="1"/>
      <c r="F388" s="2"/>
    </row>
    <row r="389" spans="5:6" x14ac:dyDescent="0.25">
      <c r="E389" s="1"/>
      <c r="F389" s="2"/>
    </row>
    <row r="390" spans="5:6" x14ac:dyDescent="0.25">
      <c r="E390" s="1"/>
      <c r="F390" s="2"/>
    </row>
    <row r="391" spans="5:6" x14ac:dyDescent="0.25">
      <c r="E391" s="1"/>
      <c r="F391" s="2"/>
    </row>
    <row r="392" spans="5:6" x14ac:dyDescent="0.25">
      <c r="E392" s="1"/>
      <c r="F392" s="2"/>
    </row>
    <row r="393" spans="5:6" x14ac:dyDescent="0.25">
      <c r="E393" s="1"/>
      <c r="F393" s="2"/>
    </row>
    <row r="394" spans="5:6" x14ac:dyDescent="0.25">
      <c r="E394" s="1"/>
      <c r="F394" s="2"/>
    </row>
    <row r="395" spans="5:6" x14ac:dyDescent="0.25">
      <c r="E395" s="1"/>
      <c r="F395" s="2"/>
    </row>
    <row r="396" spans="5:6" x14ac:dyDescent="0.25">
      <c r="E396" s="1"/>
      <c r="F396" s="2"/>
    </row>
    <row r="397" spans="5:6" x14ac:dyDescent="0.25">
      <c r="E397" s="1"/>
      <c r="F397" s="2"/>
    </row>
    <row r="398" spans="5:6" x14ac:dyDescent="0.25">
      <c r="E398" s="1"/>
      <c r="F398" s="2"/>
    </row>
    <row r="399" spans="5:6" x14ac:dyDescent="0.25">
      <c r="E399" s="1"/>
      <c r="F399" s="2"/>
    </row>
    <row r="400" spans="5:6" x14ac:dyDescent="0.25">
      <c r="E400" s="1"/>
      <c r="F400" s="2"/>
    </row>
    <row r="401" spans="5:6" x14ac:dyDescent="0.25">
      <c r="E401" s="1"/>
      <c r="F401" s="2"/>
    </row>
    <row r="402" spans="5:6" x14ac:dyDescent="0.25">
      <c r="E402" s="1"/>
      <c r="F402" s="2"/>
    </row>
    <row r="403" spans="5:6" x14ac:dyDescent="0.25">
      <c r="E403" s="1"/>
      <c r="F403" s="2"/>
    </row>
    <row r="404" spans="5:6" x14ac:dyDescent="0.25">
      <c r="E404" s="1"/>
      <c r="F404" s="2"/>
    </row>
    <row r="405" spans="5:6" x14ac:dyDescent="0.25">
      <c r="E405" s="1"/>
      <c r="F405" s="2"/>
    </row>
    <row r="406" spans="5:6" x14ac:dyDescent="0.25">
      <c r="E406" s="1"/>
      <c r="F406" s="2"/>
    </row>
    <row r="407" spans="5:6" x14ac:dyDescent="0.25">
      <c r="E407" s="1"/>
      <c r="F407" s="2"/>
    </row>
    <row r="408" spans="5:6" x14ac:dyDescent="0.25">
      <c r="E408" s="1"/>
      <c r="F408" s="2"/>
    </row>
    <row r="409" spans="5:6" x14ac:dyDescent="0.25">
      <c r="E409" s="1"/>
      <c r="F409" s="2"/>
    </row>
    <row r="410" spans="5:6" x14ac:dyDescent="0.25">
      <c r="E410" s="1"/>
      <c r="F410" s="2"/>
    </row>
    <row r="411" spans="5:6" x14ac:dyDescent="0.25">
      <c r="E411" s="1"/>
      <c r="F411" s="2"/>
    </row>
    <row r="412" spans="5:6" x14ac:dyDescent="0.25">
      <c r="E412" s="1"/>
      <c r="F412" s="2"/>
    </row>
    <row r="413" spans="5:6" x14ac:dyDescent="0.25">
      <c r="E413" s="1"/>
      <c r="F413" s="2"/>
    </row>
    <row r="414" spans="5:6" x14ac:dyDescent="0.25">
      <c r="E414" s="1"/>
      <c r="F414" s="2"/>
    </row>
    <row r="415" spans="5:6" x14ac:dyDescent="0.25">
      <c r="E415" s="1"/>
      <c r="F415" s="2"/>
    </row>
    <row r="416" spans="5:6" x14ac:dyDescent="0.25">
      <c r="E416" s="1"/>
      <c r="F416" s="2"/>
    </row>
    <row r="417" spans="5:6" x14ac:dyDescent="0.25">
      <c r="E417" s="1"/>
      <c r="F417" s="2"/>
    </row>
    <row r="418" spans="5:6" x14ac:dyDescent="0.25">
      <c r="E418" s="1"/>
      <c r="F418" s="2"/>
    </row>
    <row r="419" spans="5:6" x14ac:dyDescent="0.25">
      <c r="E419" s="1"/>
      <c r="F419" s="2"/>
    </row>
    <row r="420" spans="5:6" x14ac:dyDescent="0.25">
      <c r="E420" s="1"/>
      <c r="F420" s="2"/>
    </row>
    <row r="421" spans="5:6" x14ac:dyDescent="0.25">
      <c r="E421" s="1"/>
      <c r="F421" s="2"/>
    </row>
    <row r="422" spans="5:6" x14ac:dyDescent="0.25">
      <c r="E422" s="1"/>
      <c r="F422" s="2"/>
    </row>
    <row r="423" spans="5:6" x14ac:dyDescent="0.25">
      <c r="E423" s="1"/>
      <c r="F423" s="2"/>
    </row>
    <row r="424" spans="5:6" x14ac:dyDescent="0.25">
      <c r="E424" s="1"/>
      <c r="F424" s="2"/>
    </row>
    <row r="425" spans="5:6" x14ac:dyDescent="0.25">
      <c r="E425" s="1"/>
      <c r="F425" s="2"/>
    </row>
    <row r="426" spans="5:6" x14ac:dyDescent="0.25">
      <c r="E426" s="1"/>
      <c r="F426" s="2"/>
    </row>
    <row r="427" spans="5:6" x14ac:dyDescent="0.25">
      <c r="E427" s="1"/>
      <c r="F427" s="2"/>
    </row>
    <row r="428" spans="5:6" x14ac:dyDescent="0.25">
      <c r="E428" s="1"/>
      <c r="F428" s="2"/>
    </row>
    <row r="429" spans="5:6" x14ac:dyDescent="0.25">
      <c r="E429" s="1"/>
      <c r="F429" s="2"/>
    </row>
    <row r="430" spans="5:6" x14ac:dyDescent="0.25">
      <c r="E430" s="1"/>
      <c r="F430" s="2"/>
    </row>
    <row r="431" spans="5:6" x14ac:dyDescent="0.25">
      <c r="E431" s="1"/>
      <c r="F431" s="2"/>
    </row>
    <row r="432" spans="5:6" x14ac:dyDescent="0.25">
      <c r="E432" s="1"/>
      <c r="F432" s="2"/>
    </row>
    <row r="433" spans="5:6" x14ac:dyDescent="0.25">
      <c r="E433" s="1"/>
      <c r="F433" s="2"/>
    </row>
    <row r="434" spans="5:6" x14ac:dyDescent="0.25">
      <c r="E434" s="1"/>
      <c r="F434" s="2"/>
    </row>
    <row r="435" spans="5:6" x14ac:dyDescent="0.25">
      <c r="E435" s="1"/>
      <c r="F435" s="2"/>
    </row>
    <row r="436" spans="5:6" x14ac:dyDescent="0.25">
      <c r="E436" s="1"/>
      <c r="F436" s="2"/>
    </row>
    <row r="437" spans="5:6" x14ac:dyDescent="0.25">
      <c r="E437" s="1"/>
      <c r="F437" s="2"/>
    </row>
    <row r="438" spans="5:6" x14ac:dyDescent="0.25">
      <c r="E438" s="1"/>
      <c r="F438" s="2"/>
    </row>
    <row r="439" spans="5:6" x14ac:dyDescent="0.25">
      <c r="E439" s="1"/>
      <c r="F439" s="2"/>
    </row>
    <row r="440" spans="5:6" x14ac:dyDescent="0.25">
      <c r="E440" s="1"/>
      <c r="F440" s="2"/>
    </row>
    <row r="441" spans="5:6" x14ac:dyDescent="0.25">
      <c r="E441" s="1"/>
      <c r="F441" s="2"/>
    </row>
    <row r="442" spans="5:6" x14ac:dyDescent="0.25">
      <c r="E442" s="1"/>
      <c r="F442" s="2"/>
    </row>
    <row r="443" spans="5:6" x14ac:dyDescent="0.25">
      <c r="E443" s="1"/>
      <c r="F443" s="2"/>
    </row>
    <row r="444" spans="5:6" x14ac:dyDescent="0.25">
      <c r="E444" s="1"/>
      <c r="F444" s="2"/>
    </row>
    <row r="445" spans="5:6" x14ac:dyDescent="0.25">
      <c r="E445" s="1"/>
      <c r="F445" s="2"/>
    </row>
    <row r="446" spans="5:6" x14ac:dyDescent="0.25">
      <c r="E446" s="1"/>
      <c r="F446" s="2"/>
    </row>
    <row r="447" spans="5:6" x14ac:dyDescent="0.25">
      <c r="E447" s="1"/>
      <c r="F447" s="2"/>
    </row>
    <row r="448" spans="5:6" x14ac:dyDescent="0.25">
      <c r="E448" s="1"/>
      <c r="F448" s="2"/>
    </row>
    <row r="449" spans="5:6" x14ac:dyDescent="0.25">
      <c r="E449" s="1"/>
      <c r="F449" s="2"/>
    </row>
    <row r="450" spans="5:6" x14ac:dyDescent="0.25">
      <c r="E450" s="1"/>
      <c r="F450" s="2"/>
    </row>
    <row r="451" spans="5:6" x14ac:dyDescent="0.25">
      <c r="E451" s="1"/>
      <c r="F451" s="2"/>
    </row>
    <row r="452" spans="5:6" x14ac:dyDescent="0.25">
      <c r="E452" s="1"/>
      <c r="F452" s="2"/>
    </row>
    <row r="453" spans="5:6" x14ac:dyDescent="0.25">
      <c r="E453" s="1"/>
      <c r="F453" s="2"/>
    </row>
    <row r="454" spans="5:6" x14ac:dyDescent="0.25">
      <c r="E454" s="1"/>
      <c r="F454" s="2"/>
    </row>
    <row r="455" spans="5:6" x14ac:dyDescent="0.25">
      <c r="E455" s="1"/>
      <c r="F455" s="2"/>
    </row>
    <row r="456" spans="5:6" x14ac:dyDescent="0.25">
      <c r="E456" s="1"/>
      <c r="F456" s="2"/>
    </row>
    <row r="457" spans="5:6" x14ac:dyDescent="0.25">
      <c r="E457" s="1"/>
      <c r="F457" s="2"/>
    </row>
    <row r="458" spans="5:6" x14ac:dyDescent="0.25">
      <c r="E458" s="1"/>
      <c r="F458" s="2"/>
    </row>
    <row r="459" spans="5:6" x14ac:dyDescent="0.25">
      <c r="E459" s="1"/>
      <c r="F459" s="2"/>
    </row>
    <row r="460" spans="5:6" x14ac:dyDescent="0.25">
      <c r="E460" s="1"/>
      <c r="F460" s="2"/>
    </row>
    <row r="461" spans="5:6" x14ac:dyDescent="0.25">
      <c r="E461" s="1"/>
      <c r="F461" s="2"/>
    </row>
    <row r="462" spans="5:6" x14ac:dyDescent="0.25">
      <c r="E462" s="1"/>
      <c r="F462" s="2"/>
    </row>
    <row r="463" spans="5:6" x14ac:dyDescent="0.25">
      <c r="E463" s="1"/>
      <c r="F463" s="2"/>
    </row>
    <row r="464" spans="5:6" x14ac:dyDescent="0.25">
      <c r="E464" s="1"/>
      <c r="F464" s="2"/>
    </row>
    <row r="465" spans="5:6" x14ac:dyDescent="0.25">
      <c r="E465" s="1"/>
      <c r="F465" s="2"/>
    </row>
    <row r="466" spans="5:6" x14ac:dyDescent="0.25">
      <c r="E466" s="1"/>
      <c r="F466" s="2"/>
    </row>
    <row r="467" spans="5:6" x14ac:dyDescent="0.25">
      <c r="E467" s="1"/>
      <c r="F467" s="2"/>
    </row>
    <row r="468" spans="5:6" x14ac:dyDescent="0.25">
      <c r="E468" s="1"/>
      <c r="F468" s="2"/>
    </row>
    <row r="469" spans="5:6" x14ac:dyDescent="0.25">
      <c r="E469" s="1"/>
      <c r="F469" s="2"/>
    </row>
    <row r="470" spans="5:6" x14ac:dyDescent="0.25">
      <c r="E470" s="1"/>
      <c r="F470" s="2"/>
    </row>
    <row r="471" spans="5:6" x14ac:dyDescent="0.25">
      <c r="E471" s="1"/>
      <c r="F471" s="2"/>
    </row>
    <row r="472" spans="5:6" x14ac:dyDescent="0.25">
      <c r="E472" s="1"/>
      <c r="F472" s="2"/>
    </row>
    <row r="473" spans="5:6" x14ac:dyDescent="0.25">
      <c r="E473" s="1"/>
      <c r="F473" s="2"/>
    </row>
    <row r="474" spans="5:6" x14ac:dyDescent="0.25">
      <c r="E474" s="1"/>
      <c r="F474" s="2"/>
    </row>
    <row r="475" spans="5:6" x14ac:dyDescent="0.25">
      <c r="E475" s="1"/>
      <c r="F475" s="2"/>
    </row>
    <row r="476" spans="5:6" x14ac:dyDescent="0.25">
      <c r="E476" s="1"/>
      <c r="F476" s="2"/>
    </row>
    <row r="477" spans="5:6" x14ac:dyDescent="0.25">
      <c r="E477" s="1"/>
      <c r="F477" s="2"/>
    </row>
    <row r="478" spans="5:6" x14ac:dyDescent="0.25">
      <c r="E478" s="1"/>
      <c r="F478" s="2"/>
    </row>
    <row r="479" spans="5:6" x14ac:dyDescent="0.25">
      <c r="E479" s="1"/>
      <c r="F479" s="2"/>
    </row>
    <row r="480" spans="5:6" x14ac:dyDescent="0.25">
      <c r="E480" s="1"/>
      <c r="F480" s="2"/>
    </row>
    <row r="481" spans="5:6" x14ac:dyDescent="0.25">
      <c r="E481" s="1"/>
      <c r="F481" s="2"/>
    </row>
    <row r="482" spans="5:6" x14ac:dyDescent="0.25">
      <c r="E482" s="1"/>
      <c r="F482" s="2"/>
    </row>
    <row r="483" spans="5:6" x14ac:dyDescent="0.25">
      <c r="E483" s="1"/>
      <c r="F483" s="2"/>
    </row>
    <row r="484" spans="5:6" x14ac:dyDescent="0.25">
      <c r="E484" s="1"/>
      <c r="F484" s="2"/>
    </row>
    <row r="485" spans="5:6" x14ac:dyDescent="0.25">
      <c r="E485" s="1"/>
      <c r="F485" s="2"/>
    </row>
    <row r="486" spans="5:6" x14ac:dyDescent="0.25">
      <c r="E486" s="1"/>
      <c r="F486" s="2"/>
    </row>
    <row r="487" spans="5:6" x14ac:dyDescent="0.25">
      <c r="E487" s="1"/>
      <c r="F487" s="2"/>
    </row>
    <row r="488" spans="5:6" x14ac:dyDescent="0.25">
      <c r="E488" s="1"/>
      <c r="F488" s="2"/>
    </row>
    <row r="489" spans="5:6" x14ac:dyDescent="0.25">
      <c r="E489" s="1"/>
      <c r="F489" s="2"/>
    </row>
    <row r="490" spans="5:6" x14ac:dyDescent="0.25">
      <c r="E490" s="1"/>
      <c r="F490" s="2"/>
    </row>
    <row r="491" spans="5:6" x14ac:dyDescent="0.25">
      <c r="E491" s="1"/>
      <c r="F491" s="2"/>
    </row>
    <row r="492" spans="5:6" x14ac:dyDescent="0.25">
      <c r="E492" s="1"/>
      <c r="F492" s="2"/>
    </row>
    <row r="493" spans="5:6" x14ac:dyDescent="0.25">
      <c r="E493" s="1"/>
      <c r="F493" s="2"/>
    </row>
    <row r="494" spans="5:6" x14ac:dyDescent="0.25">
      <c r="E494" s="1"/>
      <c r="F494" s="2"/>
    </row>
    <row r="495" spans="5:6" x14ac:dyDescent="0.25">
      <c r="E495" s="1"/>
      <c r="F495" s="2"/>
    </row>
    <row r="496" spans="5:6" x14ac:dyDescent="0.25">
      <c r="E496" s="1"/>
      <c r="F496" s="2"/>
    </row>
    <row r="497" spans="5:6" x14ac:dyDescent="0.25">
      <c r="E497" s="1"/>
      <c r="F497" s="2"/>
    </row>
    <row r="498" spans="5:6" x14ac:dyDescent="0.25">
      <c r="E498" s="1"/>
      <c r="F498" s="2"/>
    </row>
    <row r="499" spans="5:6" x14ac:dyDescent="0.25">
      <c r="E499" s="1"/>
      <c r="F499" s="2"/>
    </row>
    <row r="500" spans="5:6" x14ac:dyDescent="0.25">
      <c r="E500" s="1"/>
      <c r="F500" s="2"/>
    </row>
    <row r="501" spans="5:6" x14ac:dyDescent="0.25">
      <c r="E501" s="1"/>
      <c r="F501" s="2"/>
    </row>
    <row r="502" spans="5:6" x14ac:dyDescent="0.25">
      <c r="E502" s="1"/>
      <c r="F502" s="2"/>
    </row>
    <row r="503" spans="5:6" x14ac:dyDescent="0.25">
      <c r="E503" s="1"/>
      <c r="F503" s="2"/>
    </row>
    <row r="504" spans="5:6" x14ac:dyDescent="0.25">
      <c r="E504" s="1"/>
      <c r="F504" s="2"/>
    </row>
    <row r="505" spans="5:6" x14ac:dyDescent="0.25">
      <c r="E505" s="1"/>
      <c r="F505" s="2"/>
    </row>
    <row r="506" spans="5:6" x14ac:dyDescent="0.25">
      <c r="E506" s="1"/>
      <c r="F506" s="2"/>
    </row>
    <row r="507" spans="5:6" x14ac:dyDescent="0.25">
      <c r="E507" s="1"/>
      <c r="F507" s="2"/>
    </row>
    <row r="508" spans="5:6" x14ac:dyDescent="0.25">
      <c r="E508" s="1"/>
      <c r="F508" s="2"/>
    </row>
    <row r="509" spans="5:6" x14ac:dyDescent="0.25">
      <c r="E509" s="1"/>
      <c r="F509" s="2"/>
    </row>
    <row r="510" spans="5:6" x14ac:dyDescent="0.25">
      <c r="E510" s="1"/>
      <c r="F510" s="2"/>
    </row>
    <row r="511" spans="5:6" x14ac:dyDescent="0.25">
      <c r="E511" s="1"/>
      <c r="F511" s="2"/>
    </row>
    <row r="512" spans="5:6" x14ac:dyDescent="0.25">
      <c r="E512" s="1"/>
      <c r="F512" s="2"/>
    </row>
    <row r="513" spans="5:6" x14ac:dyDescent="0.25">
      <c r="E513" s="1"/>
      <c r="F513" s="2"/>
    </row>
    <row r="514" spans="5:6" x14ac:dyDescent="0.25">
      <c r="E514" s="1"/>
      <c r="F514" s="2"/>
    </row>
    <row r="515" spans="5:6" x14ac:dyDescent="0.25">
      <c r="E515" s="1"/>
      <c r="F515" s="2"/>
    </row>
    <row r="516" spans="5:6" x14ac:dyDescent="0.25">
      <c r="E516" s="1"/>
      <c r="F516" s="2"/>
    </row>
    <row r="517" spans="5:6" x14ac:dyDescent="0.25">
      <c r="E517" s="1"/>
      <c r="F517" s="2"/>
    </row>
    <row r="518" spans="5:6" x14ac:dyDescent="0.25">
      <c r="E518" s="1"/>
      <c r="F518" s="2"/>
    </row>
    <row r="519" spans="5:6" x14ac:dyDescent="0.25">
      <c r="E519" s="1"/>
      <c r="F519" s="2"/>
    </row>
    <row r="520" spans="5:6" x14ac:dyDescent="0.25">
      <c r="E520" s="1"/>
      <c r="F520" s="2"/>
    </row>
    <row r="521" spans="5:6" x14ac:dyDescent="0.25">
      <c r="E521" s="1"/>
      <c r="F521" s="2"/>
    </row>
    <row r="522" spans="5:6" x14ac:dyDescent="0.25">
      <c r="E522" s="1"/>
      <c r="F522" s="2"/>
    </row>
    <row r="523" spans="5:6" x14ac:dyDescent="0.25">
      <c r="E523" s="1"/>
      <c r="F523" s="2"/>
    </row>
    <row r="524" spans="5:6" x14ac:dyDescent="0.25">
      <c r="E524" s="1"/>
      <c r="F524" s="2"/>
    </row>
    <row r="525" spans="5:6" x14ac:dyDescent="0.25">
      <c r="E525" s="1"/>
      <c r="F525" s="2"/>
    </row>
    <row r="526" spans="5:6" x14ac:dyDescent="0.25">
      <c r="E526" s="1"/>
      <c r="F526" s="2"/>
    </row>
    <row r="527" spans="5:6" x14ac:dyDescent="0.25">
      <c r="E527" s="1"/>
      <c r="F527" s="2"/>
    </row>
    <row r="528" spans="5:6" x14ac:dyDescent="0.25">
      <c r="E528" s="1"/>
      <c r="F528" s="2"/>
    </row>
    <row r="529" spans="5:6" x14ac:dyDescent="0.25">
      <c r="E529" s="1"/>
      <c r="F529" s="2"/>
    </row>
    <row r="530" spans="5:6" x14ac:dyDescent="0.25">
      <c r="E530" s="1"/>
      <c r="F530" s="2"/>
    </row>
    <row r="531" spans="5:6" x14ac:dyDescent="0.25">
      <c r="E531" s="1"/>
      <c r="F531" s="2"/>
    </row>
    <row r="532" spans="5:6" x14ac:dyDescent="0.25">
      <c r="E532" s="1"/>
      <c r="F532" s="2"/>
    </row>
    <row r="533" spans="5:6" x14ac:dyDescent="0.25">
      <c r="E533" s="1"/>
      <c r="F533" s="2"/>
    </row>
    <row r="534" spans="5:6" x14ac:dyDescent="0.25">
      <c r="E534" s="1"/>
      <c r="F534" s="2"/>
    </row>
    <row r="535" spans="5:6" x14ac:dyDescent="0.25">
      <c r="E535" s="1"/>
      <c r="F535" s="2"/>
    </row>
    <row r="536" spans="5:6" x14ac:dyDescent="0.25">
      <c r="E536" s="1"/>
      <c r="F536" s="2"/>
    </row>
    <row r="537" spans="5:6" x14ac:dyDescent="0.25">
      <c r="E537" s="1"/>
      <c r="F537" s="2"/>
    </row>
    <row r="538" spans="5:6" x14ac:dyDescent="0.25">
      <c r="E538" s="1"/>
      <c r="F538" s="2"/>
    </row>
    <row r="539" spans="5:6" x14ac:dyDescent="0.25">
      <c r="E539" s="1"/>
      <c r="F539" s="2"/>
    </row>
    <row r="540" spans="5:6" x14ac:dyDescent="0.25">
      <c r="E540" s="1"/>
      <c r="F540" s="2"/>
    </row>
    <row r="541" spans="5:6" x14ac:dyDescent="0.25">
      <c r="E541" s="1"/>
      <c r="F541" s="2"/>
    </row>
    <row r="542" spans="5:6" x14ac:dyDescent="0.25">
      <c r="E542" s="1"/>
      <c r="F542" s="2"/>
    </row>
    <row r="543" spans="5:6" x14ac:dyDescent="0.25">
      <c r="E543" s="1"/>
      <c r="F543" s="2"/>
    </row>
    <row r="544" spans="5:6" x14ac:dyDescent="0.25">
      <c r="E544" s="1"/>
      <c r="F544" s="2"/>
    </row>
    <row r="545" spans="5:6" x14ac:dyDescent="0.25">
      <c r="E545" s="1"/>
      <c r="F545" s="2"/>
    </row>
    <row r="546" spans="5:6" x14ac:dyDescent="0.25">
      <c r="E546" s="1"/>
      <c r="F546" s="2"/>
    </row>
    <row r="547" spans="5:6" x14ac:dyDescent="0.25">
      <c r="E547" s="1"/>
      <c r="F547" s="2"/>
    </row>
    <row r="548" spans="5:6" x14ac:dyDescent="0.25">
      <c r="E548" s="1"/>
      <c r="F548" s="2"/>
    </row>
    <row r="549" spans="5:6" x14ac:dyDescent="0.25">
      <c r="E549" s="1"/>
      <c r="F549" s="2"/>
    </row>
    <row r="550" spans="5:6" x14ac:dyDescent="0.25">
      <c r="E550" s="1"/>
      <c r="F550" s="2"/>
    </row>
    <row r="551" spans="5:6" x14ac:dyDescent="0.25">
      <c r="E551" s="1"/>
      <c r="F551" s="2"/>
    </row>
    <row r="552" spans="5:6" x14ac:dyDescent="0.25">
      <c r="E552" s="1"/>
      <c r="F552" s="2"/>
    </row>
    <row r="553" spans="5:6" x14ac:dyDescent="0.25">
      <c r="E553" s="1"/>
      <c r="F553" s="2"/>
    </row>
    <row r="554" spans="5:6" x14ac:dyDescent="0.25">
      <c r="E554" s="1"/>
      <c r="F554" s="2"/>
    </row>
    <row r="555" spans="5:6" x14ac:dyDescent="0.25">
      <c r="E555" s="1"/>
      <c r="F555" s="2"/>
    </row>
    <row r="556" spans="5:6" x14ac:dyDescent="0.25">
      <c r="E556" s="1"/>
      <c r="F556" s="2"/>
    </row>
    <row r="557" spans="5:6" x14ac:dyDescent="0.25">
      <c r="E557" s="1"/>
      <c r="F557" s="2"/>
    </row>
    <row r="558" spans="5:6" x14ac:dyDescent="0.25">
      <c r="E558" s="1"/>
      <c r="F558" s="2"/>
    </row>
    <row r="559" spans="5:6" x14ac:dyDescent="0.25">
      <c r="E559" s="1"/>
      <c r="F559" s="2"/>
    </row>
    <row r="560" spans="5:6" x14ac:dyDescent="0.25">
      <c r="E560" s="1"/>
      <c r="F560" s="2"/>
    </row>
    <row r="561" spans="5:6" x14ac:dyDescent="0.25">
      <c r="E561" s="1"/>
      <c r="F561" s="2"/>
    </row>
    <row r="562" spans="5:6" x14ac:dyDescent="0.25">
      <c r="E562" s="1"/>
      <c r="F562" s="2"/>
    </row>
    <row r="563" spans="5:6" x14ac:dyDescent="0.25">
      <c r="E563" s="1"/>
      <c r="F563" s="2"/>
    </row>
    <row r="564" spans="5:6" x14ac:dyDescent="0.25">
      <c r="E564" s="1"/>
      <c r="F564" s="2"/>
    </row>
    <row r="565" spans="5:6" x14ac:dyDescent="0.25">
      <c r="E565" s="1"/>
      <c r="F565" s="2"/>
    </row>
    <row r="566" spans="5:6" x14ac:dyDescent="0.25">
      <c r="E566" s="1"/>
      <c r="F566" s="2"/>
    </row>
    <row r="567" spans="5:6" x14ac:dyDescent="0.25">
      <c r="E567" s="1"/>
      <c r="F567" s="2"/>
    </row>
    <row r="568" spans="5:6" x14ac:dyDescent="0.25">
      <c r="E568" s="1"/>
      <c r="F568" s="2"/>
    </row>
    <row r="569" spans="5:6" x14ac:dyDescent="0.25">
      <c r="E569" s="1"/>
      <c r="F569" s="2"/>
    </row>
    <row r="570" spans="5:6" x14ac:dyDescent="0.25">
      <c r="E570" s="1"/>
      <c r="F570" s="2"/>
    </row>
    <row r="571" spans="5:6" x14ac:dyDescent="0.25">
      <c r="E571" s="1"/>
      <c r="F571" s="2"/>
    </row>
    <row r="572" spans="5:6" x14ac:dyDescent="0.25">
      <c r="E572" s="1"/>
      <c r="F572" s="2"/>
    </row>
    <row r="573" spans="5:6" x14ac:dyDescent="0.25">
      <c r="E573" s="1"/>
      <c r="F573" s="2"/>
    </row>
    <row r="574" spans="5:6" x14ac:dyDescent="0.25">
      <c r="E574" s="1"/>
      <c r="F574" s="2"/>
    </row>
    <row r="575" spans="5:6" x14ac:dyDescent="0.25">
      <c r="E575" s="1"/>
      <c r="F575" s="2"/>
    </row>
    <row r="576" spans="5:6" x14ac:dyDescent="0.25">
      <c r="E576" s="1"/>
      <c r="F576" s="2"/>
    </row>
    <row r="577" spans="5:6" x14ac:dyDescent="0.25">
      <c r="E577" s="1"/>
      <c r="F577" s="2"/>
    </row>
    <row r="578" spans="5:6" x14ac:dyDescent="0.25">
      <c r="E578" s="1"/>
      <c r="F578" s="2"/>
    </row>
    <row r="579" spans="5:6" x14ac:dyDescent="0.25">
      <c r="E579" s="1"/>
      <c r="F579" s="2"/>
    </row>
    <row r="580" spans="5:6" x14ac:dyDescent="0.25">
      <c r="E580" s="1"/>
      <c r="F580" s="2"/>
    </row>
    <row r="581" spans="5:6" x14ac:dyDescent="0.25">
      <c r="E581" s="1"/>
      <c r="F581" s="2"/>
    </row>
    <row r="582" spans="5:6" x14ac:dyDescent="0.25">
      <c r="E582" s="1"/>
      <c r="F582" s="2"/>
    </row>
    <row r="583" spans="5:6" x14ac:dyDescent="0.25">
      <c r="E583" s="1"/>
      <c r="F583" s="2"/>
    </row>
    <row r="584" spans="5:6" x14ac:dyDescent="0.25">
      <c r="E584" s="1"/>
      <c r="F584" s="2"/>
    </row>
    <row r="585" spans="5:6" x14ac:dyDescent="0.25">
      <c r="E585" s="1"/>
      <c r="F585" s="2"/>
    </row>
    <row r="586" spans="5:6" x14ac:dyDescent="0.25">
      <c r="E586" s="1"/>
      <c r="F586" s="2"/>
    </row>
    <row r="587" spans="5:6" x14ac:dyDescent="0.25">
      <c r="E587" s="1"/>
      <c r="F587" s="2"/>
    </row>
    <row r="588" spans="5:6" x14ac:dyDescent="0.25">
      <c r="E588" s="1"/>
      <c r="F588" s="2"/>
    </row>
    <row r="589" spans="5:6" x14ac:dyDescent="0.25">
      <c r="E589" s="1"/>
      <c r="F589" s="2"/>
    </row>
    <row r="590" spans="5:6" x14ac:dyDescent="0.25">
      <c r="E590" s="1"/>
      <c r="F590" s="2"/>
    </row>
    <row r="591" spans="5:6" x14ac:dyDescent="0.25">
      <c r="E591" s="1"/>
      <c r="F591" s="2"/>
    </row>
    <row r="592" spans="5:6" x14ac:dyDescent="0.25">
      <c r="E592" s="1"/>
      <c r="F592" s="2"/>
    </row>
    <row r="593" spans="5:6" x14ac:dyDescent="0.25">
      <c r="E593" s="1"/>
      <c r="F593" s="2"/>
    </row>
    <row r="594" spans="5:6" x14ac:dyDescent="0.25">
      <c r="E594" s="1"/>
      <c r="F594" s="2"/>
    </row>
    <row r="595" spans="5:6" x14ac:dyDescent="0.25">
      <c r="E595" s="1"/>
      <c r="F595" s="2"/>
    </row>
    <row r="596" spans="5:6" x14ac:dyDescent="0.25">
      <c r="E596" s="1"/>
      <c r="F596" s="2"/>
    </row>
    <row r="597" spans="5:6" x14ac:dyDescent="0.25">
      <c r="E597" s="1"/>
      <c r="F597" s="2"/>
    </row>
    <row r="598" spans="5:6" x14ac:dyDescent="0.25">
      <c r="E598" s="1"/>
      <c r="F598" s="2"/>
    </row>
    <row r="599" spans="5:6" x14ac:dyDescent="0.25">
      <c r="E599" s="1"/>
      <c r="F599" s="2"/>
    </row>
    <row r="600" spans="5:6" x14ac:dyDescent="0.25">
      <c r="E600" s="1"/>
      <c r="F600" s="2"/>
    </row>
    <row r="601" spans="5:6" x14ac:dyDescent="0.25">
      <c r="E601" s="1"/>
      <c r="F601" s="2"/>
    </row>
    <row r="602" spans="5:6" x14ac:dyDescent="0.25">
      <c r="E602" s="1"/>
      <c r="F602" s="2"/>
    </row>
    <row r="603" spans="5:6" x14ac:dyDescent="0.25">
      <c r="E603" s="1"/>
      <c r="F603" s="2"/>
    </row>
    <row r="604" spans="5:6" x14ac:dyDescent="0.25">
      <c r="E604" s="1"/>
      <c r="F604" s="2"/>
    </row>
    <row r="605" spans="5:6" x14ac:dyDescent="0.25">
      <c r="E605" s="1"/>
      <c r="F605" s="2"/>
    </row>
    <row r="606" spans="5:6" x14ac:dyDescent="0.25">
      <c r="E606" s="1"/>
      <c r="F606" s="2"/>
    </row>
    <row r="607" spans="5:6" x14ac:dyDescent="0.25">
      <c r="E607" s="1"/>
      <c r="F607" s="2"/>
    </row>
    <row r="608" spans="5:6" x14ac:dyDescent="0.25">
      <c r="E608" s="1"/>
      <c r="F608" s="2"/>
    </row>
    <row r="609" spans="5:6" x14ac:dyDescent="0.25">
      <c r="E609" s="1"/>
      <c r="F609" s="2"/>
    </row>
    <row r="610" spans="5:6" x14ac:dyDescent="0.25">
      <c r="E610" s="1"/>
      <c r="F610" s="2"/>
    </row>
    <row r="611" spans="5:6" x14ac:dyDescent="0.25">
      <c r="E611" s="1"/>
      <c r="F611" s="2"/>
    </row>
    <row r="612" spans="5:6" x14ac:dyDescent="0.25">
      <c r="E612" s="1"/>
      <c r="F612" s="2"/>
    </row>
    <row r="613" spans="5:6" x14ac:dyDescent="0.25">
      <c r="E613" s="1"/>
      <c r="F613" s="2"/>
    </row>
    <row r="614" spans="5:6" x14ac:dyDescent="0.25">
      <c r="E614" s="1"/>
      <c r="F614" s="2"/>
    </row>
    <row r="615" spans="5:6" x14ac:dyDescent="0.25">
      <c r="E615" s="1"/>
      <c r="F615" s="2"/>
    </row>
    <row r="616" spans="5:6" x14ac:dyDescent="0.25">
      <c r="E616" s="1"/>
      <c r="F616" s="2"/>
    </row>
    <row r="617" spans="5:6" x14ac:dyDescent="0.25">
      <c r="E617" s="1"/>
      <c r="F617" s="2"/>
    </row>
    <row r="618" spans="5:6" x14ac:dyDescent="0.25">
      <c r="E618" s="1"/>
      <c r="F618" s="2"/>
    </row>
    <row r="619" spans="5:6" x14ac:dyDescent="0.25">
      <c r="E619" s="1"/>
      <c r="F619" s="2"/>
    </row>
    <row r="620" spans="5:6" x14ac:dyDescent="0.25">
      <c r="E620" s="1"/>
      <c r="F620" s="2"/>
    </row>
    <row r="621" spans="5:6" x14ac:dyDescent="0.25">
      <c r="E621" s="1"/>
      <c r="F621" s="2"/>
    </row>
    <row r="622" spans="5:6" x14ac:dyDescent="0.25">
      <c r="E622" s="1"/>
      <c r="F622" s="2"/>
    </row>
    <row r="623" spans="5:6" x14ac:dyDescent="0.25">
      <c r="E623" s="1"/>
      <c r="F623" s="2"/>
    </row>
    <row r="624" spans="5:6" x14ac:dyDescent="0.25">
      <c r="E624" s="1"/>
      <c r="F624" s="2"/>
    </row>
    <row r="625" spans="5:6" x14ac:dyDescent="0.25">
      <c r="E625" s="1"/>
      <c r="F625" s="2"/>
    </row>
    <row r="626" spans="5:6" x14ac:dyDescent="0.25">
      <c r="E626" s="1"/>
      <c r="F626" s="2"/>
    </row>
    <row r="627" spans="5:6" x14ac:dyDescent="0.25">
      <c r="E627" s="1"/>
      <c r="F627" s="2"/>
    </row>
    <row r="628" spans="5:6" x14ac:dyDescent="0.25">
      <c r="E628" s="1"/>
      <c r="F628" s="2"/>
    </row>
    <row r="629" spans="5:6" x14ac:dyDescent="0.25">
      <c r="E629" s="1"/>
      <c r="F629" s="2"/>
    </row>
    <row r="630" spans="5:6" x14ac:dyDescent="0.25">
      <c r="E630" s="1"/>
      <c r="F630" s="2"/>
    </row>
    <row r="631" spans="5:6" x14ac:dyDescent="0.25">
      <c r="E631" s="1"/>
      <c r="F631" s="2"/>
    </row>
    <row r="632" spans="5:6" x14ac:dyDescent="0.25">
      <c r="E632" s="1"/>
      <c r="F632" s="2"/>
    </row>
    <row r="633" spans="5:6" x14ac:dyDescent="0.25">
      <c r="E633" s="1"/>
      <c r="F633" s="2"/>
    </row>
    <row r="634" spans="5:6" x14ac:dyDescent="0.25">
      <c r="E634" s="1"/>
      <c r="F634" s="2"/>
    </row>
    <row r="635" spans="5:6" x14ac:dyDescent="0.25">
      <c r="E635" s="1"/>
      <c r="F635" s="2"/>
    </row>
    <row r="636" spans="5:6" x14ac:dyDescent="0.25">
      <c r="E636" s="1"/>
      <c r="F636" s="2"/>
    </row>
    <row r="637" spans="5:6" x14ac:dyDescent="0.25">
      <c r="E637" s="1"/>
      <c r="F637" s="2"/>
    </row>
    <row r="638" spans="5:6" x14ac:dyDescent="0.25">
      <c r="E638" s="1"/>
      <c r="F638" s="2"/>
    </row>
    <row r="639" spans="5:6" x14ac:dyDescent="0.25">
      <c r="E639" s="1"/>
      <c r="F639" s="2"/>
    </row>
    <row r="640" spans="5:6" x14ac:dyDescent="0.25">
      <c r="E640" s="1"/>
      <c r="F640" s="2"/>
    </row>
    <row r="641" spans="5:6" x14ac:dyDescent="0.25">
      <c r="E641" s="1"/>
      <c r="F641" s="2"/>
    </row>
    <row r="642" spans="5:6" x14ac:dyDescent="0.25">
      <c r="E642" s="1"/>
      <c r="F642" s="2"/>
    </row>
    <row r="643" spans="5:6" x14ac:dyDescent="0.25">
      <c r="E643" s="1"/>
      <c r="F643" s="2"/>
    </row>
    <row r="644" spans="5:6" x14ac:dyDescent="0.25">
      <c r="E644" s="1"/>
      <c r="F644" s="2"/>
    </row>
    <row r="645" spans="5:6" x14ac:dyDescent="0.25">
      <c r="E645" s="1"/>
      <c r="F645" s="2"/>
    </row>
    <row r="646" spans="5:6" x14ac:dyDescent="0.25">
      <c r="E646" s="1"/>
      <c r="F646" s="2"/>
    </row>
    <row r="647" spans="5:6" x14ac:dyDescent="0.25">
      <c r="E647" s="1"/>
      <c r="F647" s="2"/>
    </row>
    <row r="648" spans="5:6" x14ac:dyDescent="0.25">
      <c r="E648" s="1"/>
      <c r="F648" s="2"/>
    </row>
    <row r="649" spans="5:6" x14ac:dyDescent="0.25">
      <c r="E649" s="1"/>
      <c r="F649" s="2"/>
    </row>
  </sheetData>
  <pageMargins left="0.7" right="0.7" top="0.75" bottom="0.75" header="0.3" footer="0.3"/>
  <pageSetup orientation="portrait"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24332-52A4-4C42-918C-F8C55F5E49DC}">
  <dimension ref="B2:Q316"/>
  <sheetViews>
    <sheetView showGridLines="0" zoomScaleNormal="100" workbookViewId="0">
      <selection activeCell="K21" sqref="K21"/>
    </sheetView>
  </sheetViews>
  <sheetFormatPr defaultRowHeight="15" x14ac:dyDescent="0.25"/>
  <cols>
    <col min="1" max="1" width="4.7109375" customWidth="1"/>
    <col min="2" max="2" width="2.42578125" customWidth="1"/>
    <col min="3" max="3" width="11" customWidth="1"/>
    <col min="4" max="4" width="12.85546875" customWidth="1"/>
    <col min="7" max="7" width="4.5703125" customWidth="1"/>
    <col min="8" max="8" width="14.85546875" bestFit="1" customWidth="1"/>
    <col min="9" max="9" width="12.5703125" bestFit="1" customWidth="1"/>
    <col min="10" max="10" width="15.140625" customWidth="1"/>
    <col min="11" max="11" width="11.7109375" customWidth="1"/>
    <col min="13" max="13" width="3.7109375" customWidth="1"/>
    <col min="14" max="14" width="19.42578125" bestFit="1" customWidth="1"/>
    <col min="15" max="15" width="12.85546875" bestFit="1" customWidth="1"/>
  </cols>
  <sheetData>
    <row r="2" spans="2:17" x14ac:dyDescent="0.25">
      <c r="B2" s="32" t="s">
        <v>49</v>
      </c>
      <c r="C2" s="30"/>
      <c r="D2" s="30"/>
      <c r="E2" s="30"/>
      <c r="G2" s="39" t="s">
        <v>53</v>
      </c>
      <c r="H2" s="38"/>
      <c r="I2" s="38"/>
      <c r="J2" s="38"/>
      <c r="K2" s="38"/>
      <c r="M2" s="54" t="s">
        <v>70</v>
      </c>
      <c r="N2" s="55"/>
      <c r="O2" s="55"/>
      <c r="P2" s="61"/>
      <c r="Q2" s="61"/>
    </row>
    <row r="3" spans="2:17" ht="9" customHeight="1" x14ac:dyDescent="0.25"/>
    <row r="4" spans="2:17" x14ac:dyDescent="0.25">
      <c r="C4" s="40"/>
      <c r="D4" s="41" t="s">
        <v>1</v>
      </c>
      <c r="E4" s="41" t="s">
        <v>42</v>
      </c>
      <c r="H4" s="45" t="s">
        <v>12</v>
      </c>
      <c r="I4" s="49" t="s">
        <v>64</v>
      </c>
      <c r="J4" s="45" t="s">
        <v>52</v>
      </c>
      <c r="K4" s="49" t="s">
        <v>56</v>
      </c>
      <c r="N4" s="14" t="s">
        <v>0</v>
      </c>
      <c r="O4" s="56" t="s">
        <v>58</v>
      </c>
    </row>
    <row r="5" spans="2:17" x14ac:dyDescent="0.25">
      <c r="C5" s="33" t="s">
        <v>44</v>
      </c>
      <c r="D5" s="34">
        <f>AVERAGE(salesdata[Amount])</f>
        <v>4136.2299999999996</v>
      </c>
      <c r="E5" s="33">
        <f>AVERAGE(salesdata[Units])</f>
        <v>152.19999999999999</v>
      </c>
      <c r="H5" s="46" t="s">
        <v>34</v>
      </c>
      <c r="I5" s="47">
        <v>252469</v>
      </c>
      <c r="J5" s="48">
        <v>252469</v>
      </c>
      <c r="K5" s="48">
        <v>8760</v>
      </c>
      <c r="N5" s="46" t="s">
        <v>24</v>
      </c>
      <c r="O5" s="57">
        <v>33.88697318007663</v>
      </c>
    </row>
    <row r="6" spans="2:17" x14ac:dyDescent="0.25">
      <c r="C6" s="35" t="s">
        <v>45</v>
      </c>
      <c r="D6" s="36">
        <f>MEDIAN(salesdata[Amount])</f>
        <v>3437</v>
      </c>
      <c r="E6" s="35">
        <f>MEDIAN(salesdata[Units])</f>
        <v>124.5</v>
      </c>
      <c r="H6" s="42" t="s">
        <v>36</v>
      </c>
      <c r="I6" s="43">
        <v>237944</v>
      </c>
      <c r="J6" s="44">
        <v>237944</v>
      </c>
      <c r="K6" s="44">
        <v>7302</v>
      </c>
      <c r="N6" s="42" t="s">
        <v>22</v>
      </c>
      <c r="O6" s="58">
        <v>32.301656920077974</v>
      </c>
    </row>
    <row r="7" spans="2:17" x14ac:dyDescent="0.25">
      <c r="C7" s="35" t="s">
        <v>46</v>
      </c>
      <c r="D7" s="36">
        <f>MIN(salesdata[Amount])</f>
        <v>0</v>
      </c>
      <c r="E7" s="35">
        <f>MIN(salesdata[Units])</f>
        <v>0</v>
      </c>
      <c r="H7" s="42" t="s">
        <v>37</v>
      </c>
      <c r="I7" s="43">
        <v>218813</v>
      </c>
      <c r="J7" s="44">
        <v>218813</v>
      </c>
      <c r="K7" s="44">
        <v>7431</v>
      </c>
      <c r="N7" s="42" t="s">
        <v>26</v>
      </c>
      <c r="O7" s="58">
        <v>32.807189542483663</v>
      </c>
    </row>
    <row r="8" spans="2:17" x14ac:dyDescent="0.25">
      <c r="C8" s="35" t="s">
        <v>47</v>
      </c>
      <c r="D8" s="36">
        <f>MAX(salesdata[Amount])</f>
        <v>16184</v>
      </c>
      <c r="E8" s="35">
        <f>MAX(salesdata[Units])</f>
        <v>525</v>
      </c>
      <c r="H8" s="42" t="s">
        <v>35</v>
      </c>
      <c r="I8" s="43">
        <v>189434</v>
      </c>
      <c r="J8" s="44">
        <v>189434</v>
      </c>
      <c r="K8" s="44">
        <v>10158</v>
      </c>
      <c r="N8" s="42" t="s">
        <v>33</v>
      </c>
      <c r="O8" s="58">
        <v>37.303128371089535</v>
      </c>
    </row>
    <row r="9" spans="2:17" x14ac:dyDescent="0.25">
      <c r="C9" s="35" t="s">
        <v>48</v>
      </c>
      <c r="D9" s="36">
        <f>D8-D7</f>
        <v>16184</v>
      </c>
      <c r="E9" s="35">
        <f>E8-E7</f>
        <v>525</v>
      </c>
      <c r="H9" s="42" t="s">
        <v>39</v>
      </c>
      <c r="I9" s="43">
        <v>173530</v>
      </c>
      <c r="J9" s="44">
        <v>173530</v>
      </c>
      <c r="K9" s="44">
        <v>5745</v>
      </c>
      <c r="N9" s="60" t="s">
        <v>15</v>
      </c>
      <c r="O9" s="59">
        <v>44.990867579908674</v>
      </c>
    </row>
    <row r="10" spans="2:17" x14ac:dyDescent="0.25">
      <c r="C10" s="35"/>
      <c r="D10" s="36"/>
      <c r="E10" s="35"/>
      <c r="H10" s="42" t="s">
        <v>38</v>
      </c>
      <c r="I10" s="43">
        <v>168679</v>
      </c>
      <c r="J10" s="44">
        <v>168679</v>
      </c>
      <c r="K10" s="44">
        <v>6264</v>
      </c>
      <c r="N10" s="37"/>
      <c r="O10" s="37"/>
    </row>
    <row r="11" spans="2:17" x14ac:dyDescent="0.25">
      <c r="C11" s="35" t="s">
        <v>50</v>
      </c>
      <c r="D11" s="36">
        <f>_xlfn.PERCENTILE.EXC(salesdata[Amount],0.25)</f>
        <v>1652</v>
      </c>
      <c r="E11" s="35">
        <f>_xlfn.PERCENTILE.EXC(salesdata[Units],0.25)</f>
        <v>54</v>
      </c>
      <c r="H11" s="37"/>
      <c r="I11" s="37"/>
      <c r="J11" s="37"/>
      <c r="K11" s="37"/>
    </row>
    <row r="12" spans="2:17" x14ac:dyDescent="0.25">
      <c r="C12" s="35" t="s">
        <v>69</v>
      </c>
      <c r="D12" s="36">
        <f>_xlfn.PERCENTILE.EXC(salesdata[Amount],0.75)</f>
        <v>6245.75</v>
      </c>
      <c r="E12" s="35">
        <f>_xlfn.PERCENTILE.EXC(salesdata[Units],0.75)</f>
        <v>223.5</v>
      </c>
    </row>
    <row r="13" spans="2:17" x14ac:dyDescent="0.25">
      <c r="C13" s="35"/>
      <c r="D13" s="35"/>
      <c r="E13" s="35"/>
    </row>
    <row r="14" spans="2:17" x14ac:dyDescent="0.25">
      <c r="C14" s="35" t="s">
        <v>51</v>
      </c>
      <c r="D14" s="35"/>
      <c r="E14" s="35">
        <f>COUNTA(_xlfn.UNIQUE(salesdata[Product]))</f>
        <v>22</v>
      </c>
    </row>
    <row r="15" spans="2:17" x14ac:dyDescent="0.25">
      <c r="C15" s="37"/>
      <c r="D15" s="37"/>
      <c r="E15" s="37"/>
    </row>
    <row r="16" spans="2:17" x14ac:dyDescent="0.25">
      <c r="C16" s="50"/>
      <c r="D16" s="50"/>
      <c r="E16" s="50"/>
      <c r="F16" s="51"/>
      <c r="G16" s="51"/>
    </row>
    <row r="17" spans="3:7" x14ac:dyDescent="0.25">
      <c r="C17" s="8"/>
      <c r="D17" s="8"/>
      <c r="E17" s="8"/>
      <c r="F17" s="52"/>
      <c r="G17" s="53"/>
    </row>
    <row r="18" spans="3:7" x14ac:dyDescent="0.25">
      <c r="C18" s="8"/>
      <c r="D18" s="8"/>
      <c r="E18" s="8"/>
      <c r="F18" s="52"/>
      <c r="G18" s="53"/>
    </row>
    <row r="19" spans="3:7" x14ac:dyDescent="0.25">
      <c r="C19" s="8"/>
      <c r="D19" s="8"/>
      <c r="E19" s="8"/>
      <c r="F19" s="52"/>
      <c r="G19" s="53"/>
    </row>
    <row r="20" spans="3:7" x14ac:dyDescent="0.25">
      <c r="C20" s="8"/>
      <c r="D20" s="8"/>
      <c r="E20" s="8"/>
      <c r="F20" s="52"/>
      <c r="G20" s="53"/>
    </row>
    <row r="21" spans="3:7" x14ac:dyDescent="0.25">
      <c r="C21" s="8"/>
      <c r="D21" s="8"/>
      <c r="E21" s="8"/>
      <c r="F21" s="52"/>
      <c r="G21" s="53"/>
    </row>
    <row r="22" spans="3:7" x14ac:dyDescent="0.25">
      <c r="C22" s="8"/>
      <c r="D22" s="8"/>
      <c r="E22" s="8"/>
      <c r="F22" s="52"/>
      <c r="G22" s="53"/>
    </row>
    <row r="23" spans="3:7" x14ac:dyDescent="0.25">
      <c r="C23" s="8"/>
      <c r="D23" s="8"/>
      <c r="E23" s="8"/>
      <c r="F23" s="52"/>
      <c r="G23" s="53"/>
    </row>
    <row r="24" spans="3:7" x14ac:dyDescent="0.25">
      <c r="C24" s="8"/>
      <c r="D24" s="8"/>
      <c r="E24" s="8"/>
      <c r="F24" s="52"/>
      <c r="G24" s="53"/>
    </row>
    <row r="25" spans="3:7" x14ac:dyDescent="0.25">
      <c r="C25" s="8"/>
      <c r="D25" s="8"/>
      <c r="E25" s="8"/>
      <c r="F25" s="52"/>
      <c r="G25" s="53"/>
    </row>
    <row r="26" spans="3:7" x14ac:dyDescent="0.25">
      <c r="C26" s="8"/>
      <c r="D26" s="8"/>
      <c r="E26" s="8"/>
      <c r="F26" s="52"/>
      <c r="G26" s="53"/>
    </row>
    <row r="27" spans="3:7" x14ac:dyDescent="0.25">
      <c r="C27" s="8"/>
      <c r="D27" s="8"/>
      <c r="E27" s="8"/>
      <c r="F27" s="52"/>
      <c r="G27" s="53"/>
    </row>
    <row r="28" spans="3:7" x14ac:dyDescent="0.25">
      <c r="C28" s="8"/>
      <c r="D28" s="8"/>
      <c r="E28" s="8"/>
      <c r="F28" s="52"/>
      <c r="G28" s="53"/>
    </row>
    <row r="29" spans="3:7" x14ac:dyDescent="0.25">
      <c r="C29" s="8"/>
      <c r="D29" s="8"/>
      <c r="E29" s="8"/>
      <c r="F29" s="52"/>
      <c r="G29" s="53"/>
    </row>
    <row r="30" spans="3:7" x14ac:dyDescent="0.25">
      <c r="C30" s="8"/>
      <c r="D30" s="8"/>
      <c r="E30" s="8"/>
      <c r="F30" s="52"/>
      <c r="G30" s="53"/>
    </row>
    <row r="31" spans="3:7" x14ac:dyDescent="0.25">
      <c r="C31" s="8"/>
      <c r="D31" s="8"/>
      <c r="E31" s="8"/>
      <c r="F31" s="52"/>
      <c r="G31" s="53"/>
    </row>
    <row r="32" spans="3:7" x14ac:dyDescent="0.25">
      <c r="C32" s="8"/>
      <c r="D32" s="8"/>
      <c r="E32" s="8"/>
      <c r="F32" s="52"/>
      <c r="G32" s="53"/>
    </row>
    <row r="33" spans="3:7" x14ac:dyDescent="0.25">
      <c r="C33" s="8"/>
      <c r="D33" s="8"/>
      <c r="E33" s="8"/>
      <c r="F33" s="52"/>
      <c r="G33" s="53"/>
    </row>
    <row r="34" spans="3:7" x14ac:dyDescent="0.25">
      <c r="C34" s="8"/>
      <c r="D34" s="8"/>
      <c r="E34" s="8"/>
      <c r="F34" s="52"/>
      <c r="G34" s="53"/>
    </row>
    <row r="35" spans="3:7" x14ac:dyDescent="0.25">
      <c r="C35" s="8"/>
      <c r="D35" s="8"/>
      <c r="E35" s="8"/>
      <c r="F35" s="52"/>
      <c r="G35" s="53"/>
    </row>
    <row r="36" spans="3:7" x14ac:dyDescent="0.25">
      <c r="C36" s="8"/>
      <c r="D36" s="8"/>
      <c r="E36" s="8"/>
      <c r="F36" s="52"/>
      <c r="G36" s="53"/>
    </row>
    <row r="37" spans="3:7" x14ac:dyDescent="0.25">
      <c r="C37" s="8"/>
      <c r="D37" s="8"/>
      <c r="E37" s="8"/>
      <c r="F37" s="52"/>
      <c r="G37" s="53"/>
    </row>
    <row r="38" spans="3:7" x14ac:dyDescent="0.25">
      <c r="C38" s="8"/>
      <c r="D38" s="8"/>
      <c r="E38" s="8"/>
      <c r="F38" s="52"/>
      <c r="G38" s="53"/>
    </row>
    <row r="39" spans="3:7" x14ac:dyDescent="0.25">
      <c r="C39" s="8"/>
      <c r="D39" s="8"/>
      <c r="E39" s="8"/>
      <c r="F39" s="52"/>
      <c r="G39" s="53"/>
    </row>
    <row r="40" spans="3:7" x14ac:dyDescent="0.25">
      <c r="C40" s="8"/>
      <c r="D40" s="8"/>
      <c r="E40" s="8"/>
      <c r="F40" s="52"/>
      <c r="G40" s="53"/>
    </row>
    <row r="41" spans="3:7" x14ac:dyDescent="0.25">
      <c r="C41" s="8"/>
      <c r="D41" s="8"/>
      <c r="E41" s="8"/>
      <c r="F41" s="52"/>
      <c r="G41" s="53"/>
    </row>
    <row r="42" spans="3:7" x14ac:dyDescent="0.25">
      <c r="C42" s="8"/>
      <c r="D42" s="8"/>
      <c r="E42" s="8"/>
      <c r="F42" s="52"/>
      <c r="G42" s="53"/>
    </row>
    <row r="43" spans="3:7" x14ac:dyDescent="0.25">
      <c r="C43" s="8"/>
      <c r="D43" s="8"/>
      <c r="E43" s="8"/>
      <c r="F43" s="52"/>
      <c r="G43" s="53"/>
    </row>
    <row r="44" spans="3:7" x14ac:dyDescent="0.25">
      <c r="C44" s="8"/>
      <c r="D44" s="8"/>
      <c r="E44" s="8"/>
      <c r="F44" s="52"/>
      <c r="G44" s="53"/>
    </row>
    <row r="45" spans="3:7" x14ac:dyDescent="0.25">
      <c r="C45" s="8"/>
      <c r="D45" s="8"/>
      <c r="E45" s="8"/>
      <c r="F45" s="52"/>
      <c r="G45" s="53"/>
    </row>
    <row r="46" spans="3:7" x14ac:dyDescent="0.25">
      <c r="C46" s="8"/>
      <c r="D46" s="8"/>
      <c r="E46" s="8"/>
      <c r="F46" s="52"/>
      <c r="G46" s="53"/>
    </row>
    <row r="47" spans="3:7" x14ac:dyDescent="0.25">
      <c r="C47" s="8"/>
      <c r="D47" s="8"/>
      <c r="E47" s="8"/>
      <c r="F47" s="52"/>
      <c r="G47" s="53"/>
    </row>
    <row r="48" spans="3:7" x14ac:dyDescent="0.25">
      <c r="C48" s="8"/>
      <c r="D48" s="8"/>
      <c r="E48" s="8"/>
      <c r="F48" s="52"/>
      <c r="G48" s="53"/>
    </row>
    <row r="49" spans="3:7" x14ac:dyDescent="0.25">
      <c r="C49" s="8"/>
      <c r="D49" s="8"/>
      <c r="E49" s="8"/>
      <c r="F49" s="52"/>
      <c r="G49" s="53"/>
    </row>
    <row r="50" spans="3:7" x14ac:dyDescent="0.25">
      <c r="C50" s="8"/>
      <c r="D50" s="8"/>
      <c r="E50" s="8"/>
      <c r="F50" s="52"/>
      <c r="G50" s="53"/>
    </row>
    <row r="51" spans="3:7" x14ac:dyDescent="0.25">
      <c r="C51" s="8"/>
      <c r="D51" s="8"/>
      <c r="E51" s="8"/>
      <c r="F51" s="52"/>
      <c r="G51" s="53"/>
    </row>
    <row r="52" spans="3:7" x14ac:dyDescent="0.25">
      <c r="C52" s="8"/>
      <c r="D52" s="8"/>
      <c r="E52" s="8"/>
      <c r="F52" s="52"/>
      <c r="G52" s="53"/>
    </row>
    <row r="53" spans="3:7" x14ac:dyDescent="0.25">
      <c r="C53" s="8"/>
      <c r="D53" s="8"/>
      <c r="E53" s="8"/>
      <c r="F53" s="52"/>
      <c r="G53" s="53"/>
    </row>
    <row r="54" spans="3:7" x14ac:dyDescent="0.25">
      <c r="C54" s="8"/>
      <c r="D54" s="8"/>
      <c r="E54" s="8"/>
      <c r="F54" s="52"/>
      <c r="G54" s="53"/>
    </row>
    <row r="55" spans="3:7" x14ac:dyDescent="0.25">
      <c r="C55" s="8"/>
      <c r="D55" s="8"/>
      <c r="E55" s="8"/>
      <c r="F55" s="52"/>
      <c r="G55" s="53"/>
    </row>
    <row r="56" spans="3:7" x14ac:dyDescent="0.25">
      <c r="C56" s="8"/>
      <c r="D56" s="8"/>
      <c r="E56" s="8"/>
      <c r="F56" s="52"/>
      <c r="G56" s="53"/>
    </row>
    <row r="57" spans="3:7" x14ac:dyDescent="0.25">
      <c r="C57" s="8"/>
      <c r="D57" s="8"/>
      <c r="E57" s="8"/>
      <c r="F57" s="52"/>
      <c r="G57" s="53"/>
    </row>
    <row r="58" spans="3:7" x14ac:dyDescent="0.25">
      <c r="C58" s="8"/>
      <c r="D58" s="8"/>
      <c r="E58" s="8"/>
      <c r="F58" s="52"/>
      <c r="G58" s="53"/>
    </row>
    <row r="59" spans="3:7" x14ac:dyDescent="0.25">
      <c r="C59" s="8"/>
      <c r="D59" s="8"/>
      <c r="E59" s="8"/>
      <c r="F59" s="52"/>
      <c r="G59" s="53"/>
    </row>
    <row r="60" spans="3:7" x14ac:dyDescent="0.25">
      <c r="C60" s="8"/>
      <c r="D60" s="8"/>
      <c r="E60" s="8"/>
      <c r="F60" s="52"/>
      <c r="G60" s="53"/>
    </row>
    <row r="61" spans="3:7" x14ac:dyDescent="0.25">
      <c r="C61" s="8"/>
      <c r="D61" s="8"/>
      <c r="E61" s="8"/>
      <c r="F61" s="52"/>
      <c r="G61" s="53"/>
    </row>
    <row r="62" spans="3:7" x14ac:dyDescent="0.25">
      <c r="C62" s="8"/>
      <c r="D62" s="8"/>
      <c r="E62" s="8"/>
      <c r="F62" s="52"/>
      <c r="G62" s="53"/>
    </row>
    <row r="63" spans="3:7" x14ac:dyDescent="0.25">
      <c r="C63" s="8"/>
      <c r="D63" s="8"/>
      <c r="E63" s="8"/>
      <c r="F63" s="52"/>
      <c r="G63" s="53"/>
    </row>
    <row r="64" spans="3:7" x14ac:dyDescent="0.25">
      <c r="C64" s="8"/>
      <c r="D64" s="8"/>
      <c r="E64" s="8"/>
      <c r="F64" s="52"/>
      <c r="G64" s="53"/>
    </row>
    <row r="65" spans="3:7" x14ac:dyDescent="0.25">
      <c r="C65" s="8"/>
      <c r="D65" s="8"/>
      <c r="E65" s="8"/>
      <c r="F65" s="52"/>
      <c r="G65" s="53"/>
    </row>
    <row r="66" spans="3:7" x14ac:dyDescent="0.25">
      <c r="C66" s="8"/>
      <c r="D66" s="8"/>
      <c r="E66" s="8"/>
      <c r="F66" s="52"/>
      <c r="G66" s="53"/>
    </row>
    <row r="67" spans="3:7" x14ac:dyDescent="0.25">
      <c r="C67" s="8"/>
      <c r="D67" s="8"/>
      <c r="E67" s="8"/>
      <c r="F67" s="52"/>
      <c r="G67" s="53"/>
    </row>
    <row r="68" spans="3:7" x14ac:dyDescent="0.25">
      <c r="C68" s="8"/>
      <c r="D68" s="8"/>
      <c r="E68" s="8"/>
      <c r="F68" s="52"/>
      <c r="G68" s="53"/>
    </row>
    <row r="69" spans="3:7" x14ac:dyDescent="0.25">
      <c r="C69" s="8"/>
      <c r="D69" s="8"/>
      <c r="E69" s="8"/>
      <c r="F69" s="52"/>
      <c r="G69" s="53"/>
    </row>
    <row r="70" spans="3:7" x14ac:dyDescent="0.25">
      <c r="C70" s="8"/>
      <c r="D70" s="8"/>
      <c r="E70" s="8"/>
      <c r="F70" s="52"/>
      <c r="G70" s="53"/>
    </row>
    <row r="71" spans="3:7" x14ac:dyDescent="0.25">
      <c r="C71" s="8"/>
      <c r="D71" s="8"/>
      <c r="E71" s="8"/>
      <c r="F71" s="52"/>
      <c r="G71" s="53"/>
    </row>
    <row r="72" spans="3:7" x14ac:dyDescent="0.25">
      <c r="C72" s="8"/>
      <c r="D72" s="8"/>
      <c r="E72" s="8"/>
      <c r="F72" s="52"/>
      <c r="G72" s="53"/>
    </row>
    <row r="73" spans="3:7" x14ac:dyDescent="0.25">
      <c r="C73" s="8"/>
      <c r="D73" s="8"/>
      <c r="E73" s="8"/>
      <c r="F73" s="52"/>
      <c r="G73" s="53"/>
    </row>
    <row r="74" spans="3:7" x14ac:dyDescent="0.25">
      <c r="C74" s="8"/>
      <c r="D74" s="8"/>
      <c r="E74" s="8"/>
      <c r="F74" s="52"/>
      <c r="G74" s="53"/>
    </row>
    <row r="75" spans="3:7" x14ac:dyDescent="0.25">
      <c r="C75" s="8"/>
      <c r="D75" s="8"/>
      <c r="E75" s="8"/>
      <c r="F75" s="52"/>
      <c r="G75" s="53"/>
    </row>
    <row r="76" spans="3:7" x14ac:dyDescent="0.25">
      <c r="C76" s="8"/>
      <c r="D76" s="8"/>
      <c r="E76" s="8"/>
      <c r="F76" s="52"/>
      <c r="G76" s="53"/>
    </row>
    <row r="77" spans="3:7" x14ac:dyDescent="0.25">
      <c r="C77" s="8"/>
      <c r="D77" s="8"/>
      <c r="E77" s="8"/>
      <c r="F77" s="52"/>
      <c r="G77" s="53"/>
    </row>
    <row r="78" spans="3:7" x14ac:dyDescent="0.25">
      <c r="C78" s="8"/>
      <c r="D78" s="8"/>
      <c r="E78" s="8"/>
      <c r="F78" s="52"/>
      <c r="G78" s="53"/>
    </row>
    <row r="79" spans="3:7" x14ac:dyDescent="0.25">
      <c r="C79" s="8"/>
      <c r="D79" s="8"/>
      <c r="E79" s="8"/>
      <c r="F79" s="52"/>
      <c r="G79" s="53"/>
    </row>
    <row r="80" spans="3:7" x14ac:dyDescent="0.25">
      <c r="C80" s="8"/>
      <c r="D80" s="8"/>
      <c r="E80" s="8"/>
      <c r="F80" s="52"/>
      <c r="G80" s="53"/>
    </row>
    <row r="81" spans="3:7" x14ac:dyDescent="0.25">
      <c r="C81" s="8"/>
      <c r="D81" s="8"/>
      <c r="E81" s="8"/>
      <c r="F81" s="52"/>
      <c r="G81" s="53"/>
    </row>
    <row r="82" spans="3:7" x14ac:dyDescent="0.25">
      <c r="C82" s="8"/>
      <c r="D82" s="8"/>
      <c r="E82" s="8"/>
      <c r="F82" s="52"/>
      <c r="G82" s="53"/>
    </row>
    <row r="83" spans="3:7" x14ac:dyDescent="0.25">
      <c r="C83" s="8"/>
      <c r="D83" s="8"/>
      <c r="E83" s="8"/>
      <c r="F83" s="52"/>
      <c r="G83" s="53"/>
    </row>
    <row r="84" spans="3:7" x14ac:dyDescent="0.25">
      <c r="C84" s="8"/>
      <c r="D84" s="8"/>
      <c r="E84" s="8"/>
      <c r="F84" s="52"/>
      <c r="G84" s="53"/>
    </row>
    <row r="85" spans="3:7" x14ac:dyDescent="0.25">
      <c r="C85" s="8"/>
      <c r="D85" s="8"/>
      <c r="E85" s="8"/>
      <c r="F85" s="52"/>
      <c r="G85" s="53"/>
    </row>
    <row r="86" spans="3:7" x14ac:dyDescent="0.25">
      <c r="C86" s="8"/>
      <c r="D86" s="8"/>
      <c r="E86" s="8"/>
      <c r="F86" s="52"/>
      <c r="G86" s="53"/>
    </row>
    <row r="87" spans="3:7" x14ac:dyDescent="0.25">
      <c r="C87" s="8"/>
      <c r="D87" s="8"/>
      <c r="E87" s="8"/>
      <c r="F87" s="52"/>
      <c r="G87" s="53"/>
    </row>
    <row r="88" spans="3:7" x14ac:dyDescent="0.25">
      <c r="C88" s="8"/>
      <c r="D88" s="8"/>
      <c r="E88" s="8"/>
      <c r="F88" s="52"/>
      <c r="G88" s="53"/>
    </row>
    <row r="89" spans="3:7" x14ac:dyDescent="0.25">
      <c r="C89" s="8"/>
      <c r="D89" s="8"/>
      <c r="E89" s="8"/>
      <c r="F89" s="52"/>
      <c r="G89" s="53"/>
    </row>
    <row r="90" spans="3:7" x14ac:dyDescent="0.25">
      <c r="C90" s="8"/>
      <c r="D90" s="8"/>
      <c r="E90" s="8"/>
      <c r="F90" s="52"/>
      <c r="G90" s="53"/>
    </row>
    <row r="91" spans="3:7" x14ac:dyDescent="0.25">
      <c r="C91" s="8"/>
      <c r="D91" s="8"/>
      <c r="E91" s="8"/>
      <c r="F91" s="52"/>
      <c r="G91" s="53"/>
    </row>
    <row r="92" spans="3:7" x14ac:dyDescent="0.25">
      <c r="C92" s="8"/>
      <c r="D92" s="8"/>
      <c r="E92" s="8"/>
      <c r="F92" s="52"/>
      <c r="G92" s="53"/>
    </row>
    <row r="93" spans="3:7" x14ac:dyDescent="0.25">
      <c r="C93" s="8"/>
      <c r="D93" s="8"/>
      <c r="E93" s="8"/>
      <c r="F93" s="52"/>
      <c r="G93" s="53"/>
    </row>
    <row r="94" spans="3:7" x14ac:dyDescent="0.25">
      <c r="C94" s="8"/>
      <c r="D94" s="8"/>
      <c r="E94" s="8"/>
      <c r="F94" s="52"/>
      <c r="G94" s="53"/>
    </row>
    <row r="95" spans="3:7" x14ac:dyDescent="0.25">
      <c r="C95" s="8"/>
      <c r="D95" s="8"/>
      <c r="E95" s="8"/>
      <c r="F95" s="52"/>
      <c r="G95" s="53"/>
    </row>
    <row r="96" spans="3:7" x14ac:dyDescent="0.25">
      <c r="C96" s="8"/>
      <c r="D96" s="8"/>
      <c r="E96" s="8"/>
      <c r="F96" s="52"/>
      <c r="G96" s="53"/>
    </row>
    <row r="97" spans="3:7" x14ac:dyDescent="0.25">
      <c r="C97" s="8"/>
      <c r="D97" s="8"/>
      <c r="E97" s="8"/>
      <c r="F97" s="52"/>
      <c r="G97" s="53"/>
    </row>
    <row r="98" spans="3:7" x14ac:dyDescent="0.25">
      <c r="C98" s="8"/>
      <c r="D98" s="8"/>
      <c r="E98" s="8"/>
      <c r="F98" s="52"/>
      <c r="G98" s="53"/>
    </row>
    <row r="99" spans="3:7" x14ac:dyDescent="0.25">
      <c r="C99" s="8"/>
      <c r="D99" s="8"/>
      <c r="E99" s="8"/>
      <c r="F99" s="52"/>
      <c r="G99" s="53"/>
    </row>
    <row r="100" spans="3:7" x14ac:dyDescent="0.25">
      <c r="C100" s="8"/>
      <c r="D100" s="8"/>
      <c r="E100" s="8"/>
      <c r="F100" s="52"/>
      <c r="G100" s="53"/>
    </row>
    <row r="101" spans="3:7" x14ac:dyDescent="0.25">
      <c r="C101" s="8"/>
      <c r="D101" s="8"/>
      <c r="E101" s="8"/>
      <c r="F101" s="52"/>
      <c r="G101" s="53"/>
    </row>
    <row r="102" spans="3:7" x14ac:dyDescent="0.25">
      <c r="C102" s="8"/>
      <c r="D102" s="8"/>
      <c r="E102" s="8"/>
      <c r="F102" s="52"/>
      <c r="G102" s="53"/>
    </row>
    <row r="103" spans="3:7" x14ac:dyDescent="0.25">
      <c r="C103" s="8"/>
      <c r="D103" s="8"/>
      <c r="E103" s="8"/>
      <c r="F103" s="52"/>
      <c r="G103" s="53"/>
    </row>
    <row r="104" spans="3:7" x14ac:dyDescent="0.25">
      <c r="C104" s="8"/>
      <c r="D104" s="8"/>
      <c r="E104" s="8"/>
      <c r="F104" s="52"/>
      <c r="G104" s="53"/>
    </row>
    <row r="105" spans="3:7" x14ac:dyDescent="0.25">
      <c r="C105" s="8"/>
      <c r="D105" s="8"/>
      <c r="E105" s="8"/>
      <c r="F105" s="52"/>
      <c r="G105" s="53"/>
    </row>
    <row r="106" spans="3:7" x14ac:dyDescent="0.25">
      <c r="C106" s="8"/>
      <c r="D106" s="8"/>
      <c r="E106" s="8"/>
      <c r="F106" s="52"/>
      <c r="G106" s="53"/>
    </row>
    <row r="107" spans="3:7" x14ac:dyDescent="0.25">
      <c r="C107" s="8"/>
      <c r="D107" s="8"/>
      <c r="E107" s="8"/>
      <c r="F107" s="52"/>
      <c r="G107" s="53"/>
    </row>
    <row r="108" spans="3:7" x14ac:dyDescent="0.25">
      <c r="C108" s="8"/>
      <c r="D108" s="8"/>
      <c r="E108" s="8"/>
      <c r="F108" s="52"/>
      <c r="G108" s="53"/>
    </row>
    <row r="109" spans="3:7" x14ac:dyDescent="0.25">
      <c r="C109" s="8"/>
      <c r="D109" s="8"/>
      <c r="E109" s="8"/>
      <c r="F109" s="52"/>
      <c r="G109" s="53"/>
    </row>
    <row r="110" spans="3:7" x14ac:dyDescent="0.25">
      <c r="C110" s="8"/>
      <c r="D110" s="8"/>
      <c r="E110" s="8"/>
      <c r="F110" s="52"/>
      <c r="G110" s="53"/>
    </row>
    <row r="111" spans="3:7" x14ac:dyDescent="0.25">
      <c r="C111" s="8"/>
      <c r="D111" s="8"/>
      <c r="E111" s="8"/>
      <c r="F111" s="52"/>
      <c r="G111" s="53"/>
    </row>
    <row r="112" spans="3:7" x14ac:dyDescent="0.25">
      <c r="C112" s="8"/>
      <c r="D112" s="8"/>
      <c r="E112" s="8"/>
      <c r="F112" s="52"/>
      <c r="G112" s="53"/>
    </row>
    <row r="113" spans="3:7" x14ac:dyDescent="0.25">
      <c r="C113" s="8"/>
      <c r="D113" s="8"/>
      <c r="E113" s="8"/>
      <c r="F113" s="52"/>
      <c r="G113" s="53"/>
    </row>
    <row r="114" spans="3:7" x14ac:dyDescent="0.25">
      <c r="C114" s="8"/>
      <c r="D114" s="8"/>
      <c r="E114" s="8"/>
      <c r="F114" s="52"/>
      <c r="G114" s="53"/>
    </row>
    <row r="115" spans="3:7" x14ac:dyDescent="0.25">
      <c r="C115" s="8"/>
      <c r="D115" s="8"/>
      <c r="E115" s="8"/>
      <c r="F115" s="52"/>
      <c r="G115" s="53"/>
    </row>
    <row r="116" spans="3:7" x14ac:dyDescent="0.25">
      <c r="C116" s="8"/>
      <c r="D116" s="8"/>
      <c r="E116" s="8"/>
      <c r="F116" s="52"/>
      <c r="G116" s="53"/>
    </row>
    <row r="117" spans="3:7" x14ac:dyDescent="0.25">
      <c r="C117" s="8"/>
      <c r="D117" s="8"/>
      <c r="E117" s="8"/>
      <c r="F117" s="52"/>
      <c r="G117" s="53"/>
    </row>
    <row r="118" spans="3:7" x14ac:dyDescent="0.25">
      <c r="C118" s="8"/>
      <c r="D118" s="8"/>
      <c r="E118" s="8"/>
      <c r="F118" s="52"/>
      <c r="G118" s="53"/>
    </row>
    <row r="119" spans="3:7" x14ac:dyDescent="0.25">
      <c r="C119" s="8"/>
      <c r="D119" s="8"/>
      <c r="E119" s="8"/>
      <c r="F119" s="52"/>
      <c r="G119" s="53"/>
    </row>
    <row r="120" spans="3:7" x14ac:dyDescent="0.25">
      <c r="C120" s="8"/>
      <c r="D120" s="8"/>
      <c r="E120" s="8"/>
      <c r="F120" s="52"/>
      <c r="G120" s="53"/>
    </row>
    <row r="121" spans="3:7" x14ac:dyDescent="0.25">
      <c r="C121" s="8"/>
      <c r="D121" s="8"/>
      <c r="E121" s="8"/>
      <c r="F121" s="52"/>
      <c r="G121" s="53"/>
    </row>
    <row r="122" spans="3:7" x14ac:dyDescent="0.25">
      <c r="C122" s="8"/>
      <c r="D122" s="8"/>
      <c r="E122" s="8"/>
      <c r="F122" s="52"/>
      <c r="G122" s="53"/>
    </row>
    <row r="123" spans="3:7" x14ac:dyDescent="0.25">
      <c r="C123" s="8"/>
      <c r="D123" s="8"/>
      <c r="E123" s="8"/>
      <c r="F123" s="52"/>
      <c r="G123" s="53"/>
    </row>
    <row r="124" spans="3:7" x14ac:dyDescent="0.25">
      <c r="C124" s="8"/>
      <c r="D124" s="8"/>
      <c r="E124" s="8"/>
      <c r="F124" s="52"/>
      <c r="G124" s="53"/>
    </row>
    <row r="125" spans="3:7" x14ac:dyDescent="0.25">
      <c r="C125" s="8"/>
      <c r="D125" s="8"/>
      <c r="E125" s="8"/>
      <c r="F125" s="52"/>
      <c r="G125" s="53"/>
    </row>
    <row r="126" spans="3:7" x14ac:dyDescent="0.25">
      <c r="C126" s="8"/>
      <c r="D126" s="8"/>
      <c r="E126" s="8"/>
      <c r="F126" s="52"/>
      <c r="G126" s="53"/>
    </row>
    <row r="127" spans="3:7" x14ac:dyDescent="0.25">
      <c r="C127" s="8"/>
      <c r="D127" s="8"/>
      <c r="E127" s="8"/>
      <c r="F127" s="52"/>
      <c r="G127" s="53"/>
    </row>
    <row r="128" spans="3:7" x14ac:dyDescent="0.25">
      <c r="C128" s="8"/>
      <c r="D128" s="8"/>
      <c r="E128" s="8"/>
      <c r="F128" s="52"/>
      <c r="G128" s="53"/>
    </row>
    <row r="129" spans="3:7" x14ac:dyDescent="0.25">
      <c r="C129" s="8"/>
      <c r="D129" s="8"/>
      <c r="E129" s="8"/>
      <c r="F129" s="52"/>
      <c r="G129" s="53"/>
    </row>
    <row r="130" spans="3:7" x14ac:dyDescent="0.25">
      <c r="C130" s="8"/>
      <c r="D130" s="8"/>
      <c r="E130" s="8"/>
      <c r="F130" s="52"/>
      <c r="G130" s="53"/>
    </row>
    <row r="131" spans="3:7" x14ac:dyDescent="0.25">
      <c r="C131" s="8"/>
      <c r="D131" s="8"/>
      <c r="E131" s="8"/>
      <c r="F131" s="52"/>
      <c r="G131" s="53"/>
    </row>
    <row r="132" spans="3:7" x14ac:dyDescent="0.25">
      <c r="C132" s="8"/>
      <c r="D132" s="8"/>
      <c r="E132" s="8"/>
      <c r="F132" s="52"/>
      <c r="G132" s="53"/>
    </row>
    <row r="133" spans="3:7" x14ac:dyDescent="0.25">
      <c r="C133" s="8"/>
      <c r="D133" s="8"/>
      <c r="E133" s="8"/>
      <c r="F133" s="52"/>
      <c r="G133" s="53"/>
    </row>
    <row r="134" spans="3:7" x14ac:dyDescent="0.25">
      <c r="C134" s="8"/>
      <c r="D134" s="8"/>
      <c r="E134" s="8"/>
      <c r="F134" s="52"/>
      <c r="G134" s="53"/>
    </row>
    <row r="135" spans="3:7" x14ac:dyDescent="0.25">
      <c r="C135" s="8"/>
      <c r="D135" s="8"/>
      <c r="E135" s="8"/>
      <c r="F135" s="52"/>
      <c r="G135" s="53"/>
    </row>
    <row r="136" spans="3:7" x14ac:dyDescent="0.25">
      <c r="C136" s="8"/>
      <c r="D136" s="8"/>
      <c r="E136" s="8"/>
      <c r="F136" s="52"/>
      <c r="G136" s="53"/>
    </row>
    <row r="137" spans="3:7" x14ac:dyDescent="0.25">
      <c r="C137" s="8"/>
      <c r="D137" s="8"/>
      <c r="E137" s="8"/>
      <c r="F137" s="52"/>
      <c r="G137" s="53"/>
    </row>
    <row r="138" spans="3:7" x14ac:dyDescent="0.25">
      <c r="C138" s="8"/>
      <c r="D138" s="8"/>
      <c r="E138" s="8"/>
      <c r="F138" s="52"/>
      <c r="G138" s="53"/>
    </row>
    <row r="139" spans="3:7" x14ac:dyDescent="0.25">
      <c r="C139" s="8"/>
      <c r="D139" s="8"/>
      <c r="E139" s="8"/>
      <c r="F139" s="52"/>
      <c r="G139" s="53"/>
    </row>
    <row r="140" spans="3:7" x14ac:dyDescent="0.25">
      <c r="C140" s="8"/>
      <c r="D140" s="8"/>
      <c r="E140" s="8"/>
      <c r="F140" s="52"/>
      <c r="G140" s="53"/>
    </row>
    <row r="141" spans="3:7" x14ac:dyDescent="0.25">
      <c r="C141" s="8"/>
      <c r="D141" s="8"/>
      <c r="E141" s="8"/>
      <c r="F141" s="52"/>
      <c r="G141" s="53"/>
    </row>
    <row r="142" spans="3:7" x14ac:dyDescent="0.25">
      <c r="C142" s="8"/>
      <c r="D142" s="8"/>
      <c r="E142" s="8"/>
      <c r="F142" s="52"/>
      <c r="G142" s="53"/>
    </row>
    <row r="143" spans="3:7" x14ac:dyDescent="0.25">
      <c r="C143" s="8"/>
      <c r="D143" s="8"/>
      <c r="E143" s="8"/>
      <c r="F143" s="52"/>
      <c r="G143" s="53"/>
    </row>
    <row r="144" spans="3:7" x14ac:dyDescent="0.25">
      <c r="C144" s="8"/>
      <c r="D144" s="8"/>
      <c r="E144" s="8"/>
      <c r="F144" s="52"/>
      <c r="G144" s="53"/>
    </row>
    <row r="145" spans="3:7" x14ac:dyDescent="0.25">
      <c r="C145" s="8"/>
      <c r="D145" s="8"/>
      <c r="E145" s="8"/>
      <c r="F145" s="52"/>
      <c r="G145" s="53"/>
    </row>
    <row r="146" spans="3:7" x14ac:dyDescent="0.25">
      <c r="C146" s="8"/>
      <c r="D146" s="8"/>
      <c r="E146" s="8"/>
      <c r="F146" s="52"/>
      <c r="G146" s="53"/>
    </row>
    <row r="147" spans="3:7" x14ac:dyDescent="0.25">
      <c r="C147" s="8"/>
      <c r="D147" s="8"/>
      <c r="E147" s="8"/>
      <c r="F147" s="52"/>
      <c r="G147" s="53"/>
    </row>
    <row r="148" spans="3:7" x14ac:dyDescent="0.25">
      <c r="C148" s="8"/>
      <c r="D148" s="8"/>
      <c r="E148" s="8"/>
      <c r="F148" s="52"/>
      <c r="G148" s="53"/>
    </row>
    <row r="149" spans="3:7" x14ac:dyDescent="0.25">
      <c r="C149" s="8"/>
      <c r="D149" s="8"/>
      <c r="E149" s="8"/>
      <c r="F149" s="52"/>
      <c r="G149" s="53"/>
    </row>
    <row r="150" spans="3:7" x14ac:dyDescent="0.25">
      <c r="C150" s="8"/>
      <c r="D150" s="8"/>
      <c r="E150" s="8"/>
      <c r="F150" s="52"/>
      <c r="G150" s="53"/>
    </row>
    <row r="151" spans="3:7" x14ac:dyDescent="0.25">
      <c r="C151" s="8"/>
      <c r="D151" s="8"/>
      <c r="E151" s="8"/>
      <c r="F151" s="52"/>
      <c r="G151" s="53"/>
    </row>
    <row r="152" spans="3:7" x14ac:dyDescent="0.25">
      <c r="C152" s="8"/>
      <c r="D152" s="8"/>
      <c r="E152" s="8"/>
      <c r="F152" s="52"/>
      <c r="G152" s="53"/>
    </row>
    <row r="153" spans="3:7" x14ac:dyDescent="0.25">
      <c r="C153" s="8"/>
      <c r="D153" s="8"/>
      <c r="E153" s="8"/>
      <c r="F153" s="52"/>
      <c r="G153" s="53"/>
    </row>
    <row r="154" spans="3:7" x14ac:dyDescent="0.25">
      <c r="C154" s="8"/>
      <c r="D154" s="8"/>
      <c r="E154" s="8"/>
      <c r="F154" s="52"/>
      <c r="G154" s="53"/>
    </row>
    <row r="155" spans="3:7" x14ac:dyDescent="0.25">
      <c r="C155" s="8"/>
      <c r="D155" s="8"/>
      <c r="E155" s="8"/>
      <c r="F155" s="52"/>
      <c r="G155" s="53"/>
    </row>
    <row r="156" spans="3:7" x14ac:dyDescent="0.25">
      <c r="C156" s="8"/>
      <c r="D156" s="8"/>
      <c r="E156" s="8"/>
      <c r="F156" s="52"/>
      <c r="G156" s="53"/>
    </row>
    <row r="157" spans="3:7" x14ac:dyDescent="0.25">
      <c r="C157" s="8"/>
      <c r="D157" s="8"/>
      <c r="E157" s="8"/>
      <c r="F157" s="52"/>
      <c r="G157" s="53"/>
    </row>
    <row r="158" spans="3:7" x14ac:dyDescent="0.25">
      <c r="C158" s="8"/>
      <c r="D158" s="8"/>
      <c r="E158" s="8"/>
      <c r="F158" s="52"/>
      <c r="G158" s="53"/>
    </row>
    <row r="159" spans="3:7" x14ac:dyDescent="0.25">
      <c r="C159" s="8"/>
      <c r="D159" s="8"/>
      <c r="E159" s="8"/>
      <c r="F159" s="52"/>
      <c r="G159" s="53"/>
    </row>
    <row r="160" spans="3:7" x14ac:dyDescent="0.25">
      <c r="C160" s="8"/>
      <c r="D160" s="8"/>
      <c r="E160" s="8"/>
      <c r="F160" s="52"/>
      <c r="G160" s="53"/>
    </row>
    <row r="161" spans="3:7" x14ac:dyDescent="0.25">
      <c r="C161" s="8"/>
      <c r="D161" s="8"/>
      <c r="E161" s="8"/>
      <c r="F161" s="52"/>
      <c r="G161" s="53"/>
    </row>
    <row r="162" spans="3:7" x14ac:dyDescent="0.25">
      <c r="C162" s="8"/>
      <c r="D162" s="8"/>
      <c r="E162" s="8"/>
      <c r="F162" s="52"/>
      <c r="G162" s="53"/>
    </row>
    <row r="163" spans="3:7" x14ac:dyDescent="0.25">
      <c r="C163" s="8"/>
      <c r="D163" s="8"/>
      <c r="E163" s="8"/>
      <c r="F163" s="52"/>
      <c r="G163" s="53"/>
    </row>
    <row r="164" spans="3:7" x14ac:dyDescent="0.25">
      <c r="C164" s="8"/>
      <c r="D164" s="8"/>
      <c r="E164" s="8"/>
      <c r="F164" s="52"/>
      <c r="G164" s="53"/>
    </row>
    <row r="165" spans="3:7" x14ac:dyDescent="0.25">
      <c r="C165" s="8"/>
      <c r="D165" s="8"/>
      <c r="E165" s="8"/>
      <c r="F165" s="52"/>
      <c r="G165" s="53"/>
    </row>
    <row r="166" spans="3:7" x14ac:dyDescent="0.25">
      <c r="C166" s="8"/>
      <c r="D166" s="8"/>
      <c r="E166" s="8"/>
      <c r="F166" s="52"/>
      <c r="G166" s="53"/>
    </row>
    <row r="167" spans="3:7" x14ac:dyDescent="0.25">
      <c r="C167" s="8"/>
      <c r="D167" s="8"/>
      <c r="E167" s="8"/>
      <c r="F167" s="52"/>
      <c r="G167" s="53"/>
    </row>
    <row r="168" spans="3:7" x14ac:dyDescent="0.25">
      <c r="C168" s="8"/>
      <c r="D168" s="8"/>
      <c r="E168" s="8"/>
      <c r="F168" s="52"/>
      <c r="G168" s="53"/>
    </row>
    <row r="169" spans="3:7" x14ac:dyDescent="0.25">
      <c r="C169" s="8"/>
      <c r="D169" s="8"/>
      <c r="E169" s="8"/>
      <c r="F169" s="52"/>
      <c r="G169" s="53"/>
    </row>
    <row r="170" spans="3:7" x14ac:dyDescent="0.25">
      <c r="C170" s="8"/>
      <c r="D170" s="8"/>
      <c r="E170" s="8"/>
      <c r="F170" s="52"/>
      <c r="G170" s="53"/>
    </row>
    <row r="171" spans="3:7" x14ac:dyDescent="0.25">
      <c r="C171" s="8"/>
      <c r="D171" s="8"/>
      <c r="E171" s="8"/>
      <c r="F171" s="52"/>
      <c r="G171" s="53"/>
    </row>
    <row r="172" spans="3:7" x14ac:dyDescent="0.25">
      <c r="C172" s="8"/>
      <c r="D172" s="8"/>
      <c r="E172" s="8"/>
      <c r="F172" s="52"/>
      <c r="G172" s="53"/>
    </row>
    <row r="173" spans="3:7" x14ac:dyDescent="0.25">
      <c r="C173" s="8"/>
      <c r="D173" s="8"/>
      <c r="E173" s="8"/>
      <c r="F173" s="52"/>
      <c r="G173" s="53"/>
    </row>
    <row r="174" spans="3:7" x14ac:dyDescent="0.25">
      <c r="C174" s="8"/>
      <c r="D174" s="8"/>
      <c r="E174" s="8"/>
      <c r="F174" s="52"/>
      <c r="G174" s="53"/>
    </row>
    <row r="175" spans="3:7" x14ac:dyDescent="0.25">
      <c r="C175" s="8"/>
      <c r="D175" s="8"/>
      <c r="E175" s="8"/>
      <c r="F175" s="52"/>
      <c r="G175" s="53"/>
    </row>
    <row r="176" spans="3:7" x14ac:dyDescent="0.25">
      <c r="C176" s="8"/>
      <c r="D176" s="8"/>
      <c r="E176" s="8"/>
      <c r="F176" s="52"/>
      <c r="G176" s="53"/>
    </row>
    <row r="177" spans="3:7" x14ac:dyDescent="0.25">
      <c r="C177" s="8"/>
      <c r="D177" s="8"/>
      <c r="E177" s="8"/>
      <c r="F177" s="52"/>
      <c r="G177" s="53"/>
    </row>
    <row r="178" spans="3:7" x14ac:dyDescent="0.25">
      <c r="C178" s="8"/>
      <c r="D178" s="8"/>
      <c r="E178" s="8"/>
      <c r="F178" s="52"/>
      <c r="G178" s="53"/>
    </row>
    <row r="179" spans="3:7" x14ac:dyDescent="0.25">
      <c r="C179" s="8"/>
      <c r="D179" s="8"/>
      <c r="E179" s="8"/>
      <c r="F179" s="52"/>
      <c r="G179" s="53"/>
    </row>
    <row r="180" spans="3:7" x14ac:dyDescent="0.25">
      <c r="C180" s="8"/>
      <c r="D180" s="8"/>
      <c r="E180" s="8"/>
      <c r="F180" s="52"/>
      <c r="G180" s="53"/>
    </row>
    <row r="181" spans="3:7" x14ac:dyDescent="0.25">
      <c r="C181" s="8"/>
      <c r="D181" s="8"/>
      <c r="E181" s="8"/>
      <c r="F181" s="52"/>
      <c r="G181" s="53"/>
    </row>
    <row r="182" spans="3:7" x14ac:dyDescent="0.25">
      <c r="C182" s="8"/>
      <c r="D182" s="8"/>
      <c r="E182" s="8"/>
      <c r="F182" s="52"/>
      <c r="G182" s="53"/>
    </row>
    <row r="183" spans="3:7" x14ac:dyDescent="0.25">
      <c r="C183" s="8"/>
      <c r="D183" s="8"/>
      <c r="E183" s="8"/>
      <c r="F183" s="52"/>
      <c r="G183" s="53"/>
    </row>
    <row r="184" spans="3:7" x14ac:dyDescent="0.25">
      <c r="C184" s="8"/>
      <c r="D184" s="8"/>
      <c r="E184" s="8"/>
      <c r="F184" s="52"/>
      <c r="G184" s="53"/>
    </row>
    <row r="185" spans="3:7" x14ac:dyDescent="0.25">
      <c r="C185" s="8"/>
      <c r="D185" s="8"/>
      <c r="E185" s="8"/>
      <c r="F185" s="52"/>
      <c r="G185" s="53"/>
    </row>
    <row r="186" spans="3:7" x14ac:dyDescent="0.25">
      <c r="C186" s="8"/>
      <c r="D186" s="8"/>
      <c r="E186" s="8"/>
      <c r="F186" s="52"/>
      <c r="G186" s="53"/>
    </row>
    <row r="187" spans="3:7" x14ac:dyDescent="0.25">
      <c r="C187" s="8"/>
      <c r="D187" s="8"/>
      <c r="E187" s="8"/>
      <c r="F187" s="52"/>
      <c r="G187" s="53"/>
    </row>
    <row r="188" spans="3:7" x14ac:dyDescent="0.25">
      <c r="C188" s="8"/>
      <c r="D188" s="8"/>
      <c r="E188" s="8"/>
      <c r="F188" s="52"/>
      <c r="G188" s="53"/>
    </row>
    <row r="189" spans="3:7" x14ac:dyDescent="0.25">
      <c r="C189" s="8"/>
      <c r="D189" s="8"/>
      <c r="E189" s="8"/>
      <c r="F189" s="52"/>
      <c r="G189" s="53"/>
    </row>
    <row r="190" spans="3:7" x14ac:dyDescent="0.25">
      <c r="C190" s="8"/>
      <c r="D190" s="8"/>
      <c r="E190" s="8"/>
      <c r="F190" s="52"/>
      <c r="G190" s="53"/>
    </row>
    <row r="191" spans="3:7" x14ac:dyDescent="0.25">
      <c r="C191" s="8"/>
      <c r="D191" s="8"/>
      <c r="E191" s="8"/>
      <c r="F191" s="52"/>
      <c r="G191" s="53"/>
    </row>
    <row r="192" spans="3:7" x14ac:dyDescent="0.25">
      <c r="C192" s="8"/>
      <c r="D192" s="8"/>
      <c r="E192" s="8"/>
      <c r="F192" s="52"/>
      <c r="G192" s="53"/>
    </row>
    <row r="193" spans="3:7" x14ac:dyDescent="0.25">
      <c r="C193" s="8"/>
      <c r="D193" s="8"/>
      <c r="E193" s="8"/>
      <c r="F193" s="52"/>
      <c r="G193" s="53"/>
    </row>
    <row r="194" spans="3:7" x14ac:dyDescent="0.25">
      <c r="C194" s="8"/>
      <c r="D194" s="8"/>
      <c r="E194" s="8"/>
      <c r="F194" s="52"/>
      <c r="G194" s="53"/>
    </row>
    <row r="195" spans="3:7" x14ac:dyDescent="0.25">
      <c r="C195" s="8"/>
      <c r="D195" s="8"/>
      <c r="E195" s="8"/>
      <c r="F195" s="52"/>
      <c r="G195" s="53"/>
    </row>
    <row r="196" spans="3:7" x14ac:dyDescent="0.25">
      <c r="C196" s="8"/>
      <c r="D196" s="8"/>
      <c r="E196" s="8"/>
      <c r="F196" s="52"/>
      <c r="G196" s="53"/>
    </row>
    <row r="197" spans="3:7" x14ac:dyDescent="0.25">
      <c r="C197" s="8"/>
      <c r="D197" s="8"/>
      <c r="E197" s="8"/>
      <c r="F197" s="52"/>
      <c r="G197" s="53"/>
    </row>
    <row r="198" spans="3:7" x14ac:dyDescent="0.25">
      <c r="C198" s="8"/>
      <c r="D198" s="8"/>
      <c r="E198" s="8"/>
      <c r="F198" s="52"/>
      <c r="G198" s="53"/>
    </row>
    <row r="199" spans="3:7" x14ac:dyDescent="0.25">
      <c r="C199" s="8"/>
      <c r="D199" s="8"/>
      <c r="E199" s="8"/>
      <c r="F199" s="52"/>
      <c r="G199" s="53"/>
    </row>
    <row r="200" spans="3:7" x14ac:dyDescent="0.25">
      <c r="C200" s="8"/>
      <c r="D200" s="8"/>
      <c r="E200" s="8"/>
      <c r="F200" s="52"/>
      <c r="G200" s="53"/>
    </row>
    <row r="201" spans="3:7" x14ac:dyDescent="0.25">
      <c r="C201" s="8"/>
      <c r="D201" s="8"/>
      <c r="E201" s="8"/>
      <c r="F201" s="52"/>
      <c r="G201" s="53"/>
    </row>
    <row r="202" spans="3:7" x14ac:dyDescent="0.25">
      <c r="C202" s="8"/>
      <c r="D202" s="8"/>
      <c r="E202" s="8"/>
      <c r="F202" s="52"/>
      <c r="G202" s="53"/>
    </row>
    <row r="203" spans="3:7" x14ac:dyDescent="0.25">
      <c r="C203" s="8"/>
      <c r="D203" s="8"/>
      <c r="E203" s="8"/>
      <c r="F203" s="52"/>
      <c r="G203" s="53"/>
    </row>
    <row r="204" spans="3:7" x14ac:dyDescent="0.25">
      <c r="C204" s="8"/>
      <c r="D204" s="8"/>
      <c r="E204" s="8"/>
      <c r="F204" s="52"/>
      <c r="G204" s="53"/>
    </row>
    <row r="205" spans="3:7" x14ac:dyDescent="0.25">
      <c r="C205" s="8"/>
      <c r="D205" s="8"/>
      <c r="E205" s="8"/>
      <c r="F205" s="52"/>
      <c r="G205" s="53"/>
    </row>
    <row r="206" spans="3:7" x14ac:dyDescent="0.25">
      <c r="C206" s="8"/>
      <c r="D206" s="8"/>
      <c r="E206" s="8"/>
      <c r="F206" s="52"/>
      <c r="G206" s="53"/>
    </row>
    <row r="207" spans="3:7" x14ac:dyDescent="0.25">
      <c r="C207" s="8"/>
      <c r="D207" s="8"/>
      <c r="E207" s="8"/>
      <c r="F207" s="52"/>
      <c r="G207" s="53"/>
    </row>
    <row r="208" spans="3:7" x14ac:dyDescent="0.25">
      <c r="C208" s="8"/>
      <c r="D208" s="8"/>
      <c r="E208" s="8"/>
      <c r="F208" s="52"/>
      <c r="G208" s="53"/>
    </row>
    <row r="209" spans="3:7" x14ac:dyDescent="0.25">
      <c r="C209" s="8"/>
      <c r="D209" s="8"/>
      <c r="E209" s="8"/>
      <c r="F209" s="52"/>
      <c r="G209" s="53"/>
    </row>
    <row r="210" spans="3:7" x14ac:dyDescent="0.25">
      <c r="C210" s="8"/>
      <c r="D210" s="8"/>
      <c r="E210" s="8"/>
      <c r="F210" s="52"/>
      <c r="G210" s="53"/>
    </row>
    <row r="211" spans="3:7" x14ac:dyDescent="0.25">
      <c r="C211" s="8"/>
      <c r="D211" s="8"/>
      <c r="E211" s="8"/>
      <c r="F211" s="52"/>
      <c r="G211" s="53"/>
    </row>
    <row r="212" spans="3:7" x14ac:dyDescent="0.25">
      <c r="C212" s="8"/>
      <c r="D212" s="8"/>
      <c r="E212" s="8"/>
      <c r="F212" s="52"/>
      <c r="G212" s="53"/>
    </row>
    <row r="213" spans="3:7" x14ac:dyDescent="0.25">
      <c r="C213" s="8"/>
      <c r="D213" s="8"/>
      <c r="E213" s="8"/>
      <c r="F213" s="52"/>
      <c r="G213" s="53"/>
    </row>
    <row r="214" spans="3:7" x14ac:dyDescent="0.25">
      <c r="C214" s="8"/>
      <c r="D214" s="8"/>
      <c r="E214" s="8"/>
      <c r="F214" s="52"/>
      <c r="G214" s="53"/>
    </row>
    <row r="215" spans="3:7" x14ac:dyDescent="0.25">
      <c r="C215" s="8"/>
      <c r="D215" s="8"/>
      <c r="E215" s="8"/>
      <c r="F215" s="52"/>
      <c r="G215" s="53"/>
    </row>
    <row r="216" spans="3:7" x14ac:dyDescent="0.25">
      <c r="C216" s="8"/>
      <c r="D216" s="8"/>
      <c r="E216" s="8"/>
      <c r="F216" s="52"/>
      <c r="G216" s="53"/>
    </row>
    <row r="217" spans="3:7" x14ac:dyDescent="0.25">
      <c r="C217" s="8"/>
      <c r="D217" s="8"/>
      <c r="E217" s="8"/>
      <c r="F217" s="52"/>
      <c r="G217" s="53"/>
    </row>
    <row r="218" spans="3:7" x14ac:dyDescent="0.25">
      <c r="C218" s="8"/>
      <c r="D218" s="8"/>
      <c r="E218" s="8"/>
      <c r="F218" s="52"/>
      <c r="G218" s="53"/>
    </row>
    <row r="219" spans="3:7" x14ac:dyDescent="0.25">
      <c r="C219" s="8"/>
      <c r="D219" s="8"/>
      <c r="E219" s="8"/>
      <c r="F219" s="52"/>
      <c r="G219" s="53"/>
    </row>
    <row r="220" spans="3:7" x14ac:dyDescent="0.25">
      <c r="C220" s="8"/>
      <c r="D220" s="8"/>
      <c r="E220" s="8"/>
      <c r="F220" s="52"/>
      <c r="G220" s="53"/>
    </row>
    <row r="221" spans="3:7" x14ac:dyDescent="0.25">
      <c r="C221" s="8"/>
      <c r="D221" s="8"/>
      <c r="E221" s="8"/>
      <c r="F221" s="52"/>
      <c r="G221" s="53"/>
    </row>
    <row r="222" spans="3:7" x14ac:dyDescent="0.25">
      <c r="C222" s="8"/>
      <c r="D222" s="8"/>
      <c r="E222" s="8"/>
      <c r="F222" s="52"/>
      <c r="G222" s="53"/>
    </row>
    <row r="223" spans="3:7" x14ac:dyDescent="0.25">
      <c r="C223" s="8"/>
      <c r="D223" s="8"/>
      <c r="E223" s="8"/>
      <c r="F223" s="52"/>
      <c r="G223" s="53"/>
    </row>
    <row r="224" spans="3:7" x14ac:dyDescent="0.25">
      <c r="C224" s="8"/>
      <c r="D224" s="8"/>
      <c r="E224" s="8"/>
      <c r="F224" s="52"/>
      <c r="G224" s="53"/>
    </row>
    <row r="225" spans="3:7" x14ac:dyDescent="0.25">
      <c r="C225" s="8"/>
      <c r="D225" s="8"/>
      <c r="E225" s="8"/>
      <c r="F225" s="52"/>
      <c r="G225" s="53"/>
    </row>
    <row r="226" spans="3:7" x14ac:dyDescent="0.25">
      <c r="C226" s="8"/>
      <c r="D226" s="8"/>
      <c r="E226" s="8"/>
      <c r="F226" s="52"/>
      <c r="G226" s="53"/>
    </row>
    <row r="227" spans="3:7" x14ac:dyDescent="0.25">
      <c r="C227" s="8"/>
      <c r="D227" s="8"/>
      <c r="E227" s="8"/>
      <c r="F227" s="52"/>
      <c r="G227" s="53"/>
    </row>
    <row r="228" spans="3:7" x14ac:dyDescent="0.25">
      <c r="C228" s="8"/>
      <c r="D228" s="8"/>
      <c r="E228" s="8"/>
      <c r="F228" s="52"/>
      <c r="G228" s="53"/>
    </row>
    <row r="229" spans="3:7" x14ac:dyDescent="0.25">
      <c r="C229" s="8"/>
      <c r="D229" s="8"/>
      <c r="E229" s="8"/>
      <c r="F229" s="52"/>
      <c r="G229" s="53"/>
    </row>
    <row r="230" spans="3:7" x14ac:dyDescent="0.25">
      <c r="C230" s="8"/>
      <c r="D230" s="8"/>
      <c r="E230" s="8"/>
      <c r="F230" s="52"/>
      <c r="G230" s="53"/>
    </row>
    <row r="231" spans="3:7" x14ac:dyDescent="0.25">
      <c r="C231" s="8"/>
      <c r="D231" s="8"/>
      <c r="E231" s="8"/>
      <c r="F231" s="52"/>
      <c r="G231" s="53"/>
    </row>
    <row r="232" spans="3:7" x14ac:dyDescent="0.25">
      <c r="C232" s="8"/>
      <c r="D232" s="8"/>
      <c r="E232" s="8"/>
      <c r="F232" s="52"/>
      <c r="G232" s="53"/>
    </row>
    <row r="233" spans="3:7" x14ac:dyDescent="0.25">
      <c r="C233" s="8"/>
      <c r="D233" s="8"/>
      <c r="E233" s="8"/>
      <c r="F233" s="52"/>
      <c r="G233" s="53"/>
    </row>
    <row r="234" spans="3:7" x14ac:dyDescent="0.25">
      <c r="C234" s="8"/>
      <c r="D234" s="8"/>
      <c r="E234" s="8"/>
      <c r="F234" s="52"/>
      <c r="G234" s="53"/>
    </row>
    <row r="235" spans="3:7" x14ac:dyDescent="0.25">
      <c r="C235" s="8"/>
      <c r="D235" s="8"/>
      <c r="E235" s="8"/>
      <c r="F235" s="52"/>
      <c r="G235" s="53"/>
    </row>
    <row r="236" spans="3:7" x14ac:dyDescent="0.25">
      <c r="C236" s="8"/>
      <c r="D236" s="8"/>
      <c r="E236" s="8"/>
      <c r="F236" s="52"/>
      <c r="G236" s="53"/>
    </row>
    <row r="237" spans="3:7" x14ac:dyDescent="0.25">
      <c r="C237" s="8"/>
      <c r="D237" s="8"/>
      <c r="E237" s="8"/>
      <c r="F237" s="52"/>
      <c r="G237" s="53"/>
    </row>
    <row r="238" spans="3:7" x14ac:dyDescent="0.25">
      <c r="C238" s="8"/>
      <c r="D238" s="8"/>
      <c r="E238" s="8"/>
      <c r="F238" s="52"/>
      <c r="G238" s="53"/>
    </row>
    <row r="239" spans="3:7" x14ac:dyDescent="0.25">
      <c r="C239" s="8"/>
      <c r="D239" s="8"/>
      <c r="E239" s="8"/>
      <c r="F239" s="52"/>
      <c r="G239" s="53"/>
    </row>
    <row r="240" spans="3:7" x14ac:dyDescent="0.25">
      <c r="C240" s="8"/>
      <c r="D240" s="8"/>
      <c r="E240" s="8"/>
      <c r="F240" s="52"/>
      <c r="G240" s="53"/>
    </row>
    <row r="241" spans="3:7" x14ac:dyDescent="0.25">
      <c r="C241" s="8"/>
      <c r="D241" s="8"/>
      <c r="E241" s="8"/>
      <c r="F241" s="52"/>
      <c r="G241" s="53"/>
    </row>
    <row r="242" spans="3:7" x14ac:dyDescent="0.25">
      <c r="C242" s="8"/>
      <c r="D242" s="8"/>
      <c r="E242" s="8"/>
      <c r="F242" s="52"/>
      <c r="G242" s="53"/>
    </row>
    <row r="243" spans="3:7" x14ac:dyDescent="0.25">
      <c r="C243" s="8"/>
      <c r="D243" s="8"/>
      <c r="E243" s="8"/>
      <c r="F243" s="52"/>
      <c r="G243" s="53"/>
    </row>
    <row r="244" spans="3:7" x14ac:dyDescent="0.25">
      <c r="C244" s="8"/>
      <c r="D244" s="8"/>
      <c r="E244" s="8"/>
      <c r="F244" s="52"/>
      <c r="G244" s="53"/>
    </row>
    <row r="245" spans="3:7" x14ac:dyDescent="0.25">
      <c r="C245" s="8"/>
      <c r="D245" s="8"/>
      <c r="E245" s="8"/>
      <c r="F245" s="52"/>
      <c r="G245" s="53"/>
    </row>
    <row r="246" spans="3:7" x14ac:dyDescent="0.25">
      <c r="C246" s="8"/>
      <c r="D246" s="8"/>
      <c r="E246" s="8"/>
      <c r="F246" s="52"/>
      <c r="G246" s="53"/>
    </row>
    <row r="247" spans="3:7" x14ac:dyDescent="0.25">
      <c r="C247" s="8"/>
      <c r="D247" s="8"/>
      <c r="E247" s="8"/>
      <c r="F247" s="52"/>
      <c r="G247" s="53"/>
    </row>
    <row r="248" spans="3:7" x14ac:dyDescent="0.25">
      <c r="C248" s="8"/>
      <c r="D248" s="8"/>
      <c r="E248" s="8"/>
      <c r="F248" s="52"/>
      <c r="G248" s="53"/>
    </row>
    <row r="249" spans="3:7" x14ac:dyDescent="0.25">
      <c r="C249" s="8"/>
      <c r="D249" s="8"/>
      <c r="E249" s="8"/>
      <c r="F249" s="52"/>
      <c r="G249" s="53"/>
    </row>
    <row r="250" spans="3:7" x14ac:dyDescent="0.25">
      <c r="C250" s="8"/>
      <c r="D250" s="8"/>
      <c r="E250" s="8"/>
      <c r="F250" s="52"/>
      <c r="G250" s="53"/>
    </row>
    <row r="251" spans="3:7" x14ac:dyDescent="0.25">
      <c r="C251" s="8"/>
      <c r="D251" s="8"/>
      <c r="E251" s="8"/>
      <c r="F251" s="52"/>
      <c r="G251" s="53"/>
    </row>
    <row r="252" spans="3:7" x14ac:dyDescent="0.25">
      <c r="C252" s="8"/>
      <c r="D252" s="8"/>
      <c r="E252" s="8"/>
      <c r="F252" s="52"/>
      <c r="G252" s="53"/>
    </row>
    <row r="253" spans="3:7" x14ac:dyDescent="0.25">
      <c r="C253" s="8"/>
      <c r="D253" s="8"/>
      <c r="E253" s="8"/>
      <c r="F253" s="52"/>
      <c r="G253" s="53"/>
    </row>
    <row r="254" spans="3:7" x14ac:dyDescent="0.25">
      <c r="C254" s="8"/>
      <c r="D254" s="8"/>
      <c r="E254" s="8"/>
      <c r="F254" s="52"/>
      <c r="G254" s="53"/>
    </row>
    <row r="255" spans="3:7" x14ac:dyDescent="0.25">
      <c r="C255" s="8"/>
      <c r="D255" s="8"/>
      <c r="E255" s="8"/>
      <c r="F255" s="52"/>
      <c r="G255" s="53"/>
    </row>
    <row r="256" spans="3:7" x14ac:dyDescent="0.25">
      <c r="C256" s="8"/>
      <c r="D256" s="8"/>
      <c r="E256" s="8"/>
      <c r="F256" s="52"/>
      <c r="G256" s="53"/>
    </row>
    <row r="257" spans="3:7" x14ac:dyDescent="0.25">
      <c r="C257" s="8"/>
      <c r="D257" s="8"/>
      <c r="E257" s="8"/>
      <c r="F257" s="52"/>
      <c r="G257" s="53"/>
    </row>
    <row r="258" spans="3:7" x14ac:dyDescent="0.25">
      <c r="C258" s="8"/>
      <c r="D258" s="8"/>
      <c r="E258" s="8"/>
      <c r="F258" s="52"/>
      <c r="G258" s="53"/>
    </row>
    <row r="259" spans="3:7" x14ac:dyDescent="0.25">
      <c r="C259" s="8"/>
      <c r="D259" s="8"/>
      <c r="E259" s="8"/>
      <c r="F259" s="52"/>
      <c r="G259" s="53"/>
    </row>
    <row r="260" spans="3:7" x14ac:dyDescent="0.25">
      <c r="C260" s="8"/>
      <c r="D260" s="8"/>
      <c r="E260" s="8"/>
      <c r="F260" s="52"/>
      <c r="G260" s="53"/>
    </row>
    <row r="261" spans="3:7" x14ac:dyDescent="0.25">
      <c r="C261" s="8"/>
      <c r="D261" s="8"/>
      <c r="E261" s="8"/>
      <c r="F261" s="52"/>
      <c r="G261" s="53"/>
    </row>
    <row r="262" spans="3:7" x14ac:dyDescent="0.25">
      <c r="C262" s="8"/>
      <c r="D262" s="8"/>
      <c r="E262" s="8"/>
      <c r="F262" s="52"/>
      <c r="G262" s="53"/>
    </row>
    <row r="263" spans="3:7" x14ac:dyDescent="0.25">
      <c r="C263" s="8"/>
      <c r="D263" s="8"/>
      <c r="E263" s="8"/>
      <c r="F263" s="52"/>
      <c r="G263" s="53"/>
    </row>
    <row r="264" spans="3:7" x14ac:dyDescent="0.25">
      <c r="C264" s="8"/>
      <c r="D264" s="8"/>
      <c r="E264" s="8"/>
      <c r="F264" s="52"/>
      <c r="G264" s="53"/>
    </row>
    <row r="265" spans="3:7" x14ac:dyDescent="0.25">
      <c r="C265" s="8"/>
      <c r="D265" s="8"/>
      <c r="E265" s="8"/>
      <c r="F265" s="52"/>
      <c r="G265" s="53"/>
    </row>
    <row r="266" spans="3:7" x14ac:dyDescent="0.25">
      <c r="C266" s="8"/>
      <c r="D266" s="8"/>
      <c r="E266" s="8"/>
      <c r="F266" s="52"/>
      <c r="G266" s="53"/>
    </row>
    <row r="267" spans="3:7" x14ac:dyDescent="0.25">
      <c r="C267" s="8"/>
      <c r="D267" s="8"/>
      <c r="E267" s="8"/>
      <c r="F267" s="52"/>
      <c r="G267" s="53"/>
    </row>
    <row r="268" spans="3:7" x14ac:dyDescent="0.25">
      <c r="C268" s="8"/>
      <c r="D268" s="8"/>
      <c r="E268" s="8"/>
      <c r="F268" s="52"/>
      <c r="G268" s="53"/>
    </row>
    <row r="269" spans="3:7" x14ac:dyDescent="0.25">
      <c r="C269" s="8"/>
      <c r="D269" s="8"/>
      <c r="E269" s="8"/>
      <c r="F269" s="52"/>
      <c r="G269" s="53"/>
    </row>
    <row r="270" spans="3:7" x14ac:dyDescent="0.25">
      <c r="C270" s="8"/>
      <c r="D270" s="8"/>
      <c r="E270" s="8"/>
      <c r="F270" s="52"/>
      <c r="G270" s="53"/>
    </row>
    <row r="271" spans="3:7" x14ac:dyDescent="0.25">
      <c r="C271" s="8"/>
      <c r="D271" s="8"/>
      <c r="E271" s="8"/>
      <c r="F271" s="52"/>
      <c r="G271" s="53"/>
    </row>
    <row r="272" spans="3:7" x14ac:dyDescent="0.25">
      <c r="C272" s="8"/>
      <c r="D272" s="8"/>
      <c r="E272" s="8"/>
      <c r="F272" s="52"/>
      <c r="G272" s="53"/>
    </row>
    <row r="273" spans="3:7" x14ac:dyDescent="0.25">
      <c r="C273" s="8"/>
      <c r="D273" s="8"/>
      <c r="E273" s="8"/>
      <c r="F273" s="52"/>
      <c r="G273" s="53"/>
    </row>
    <row r="274" spans="3:7" x14ac:dyDescent="0.25">
      <c r="C274" s="8"/>
      <c r="D274" s="8"/>
      <c r="E274" s="8"/>
      <c r="F274" s="52"/>
      <c r="G274" s="53"/>
    </row>
    <row r="275" spans="3:7" x14ac:dyDescent="0.25">
      <c r="C275" s="8"/>
      <c r="D275" s="8"/>
      <c r="E275" s="8"/>
      <c r="F275" s="52"/>
      <c r="G275" s="53"/>
    </row>
    <row r="276" spans="3:7" x14ac:dyDescent="0.25">
      <c r="C276" s="8"/>
      <c r="D276" s="8"/>
      <c r="E276" s="8"/>
      <c r="F276" s="52"/>
      <c r="G276" s="53"/>
    </row>
    <row r="277" spans="3:7" x14ac:dyDescent="0.25">
      <c r="C277" s="8"/>
      <c r="D277" s="8"/>
      <c r="E277" s="8"/>
      <c r="F277" s="52"/>
      <c r="G277" s="53"/>
    </row>
    <row r="278" spans="3:7" x14ac:dyDescent="0.25">
      <c r="C278" s="8"/>
      <c r="D278" s="8"/>
      <c r="E278" s="8"/>
      <c r="F278" s="52"/>
      <c r="G278" s="53"/>
    </row>
    <row r="279" spans="3:7" x14ac:dyDescent="0.25">
      <c r="C279" s="8"/>
      <c r="D279" s="8"/>
      <c r="E279" s="8"/>
      <c r="F279" s="52"/>
      <c r="G279" s="53"/>
    </row>
    <row r="280" spans="3:7" x14ac:dyDescent="0.25">
      <c r="C280" s="8"/>
      <c r="D280" s="8"/>
      <c r="E280" s="8"/>
      <c r="F280" s="52"/>
      <c r="G280" s="53"/>
    </row>
    <row r="281" spans="3:7" x14ac:dyDescent="0.25">
      <c r="C281" s="8"/>
      <c r="D281" s="8"/>
      <c r="E281" s="8"/>
      <c r="F281" s="52"/>
      <c r="G281" s="53"/>
    </row>
    <row r="282" spans="3:7" x14ac:dyDescent="0.25">
      <c r="C282" s="8"/>
      <c r="D282" s="8"/>
      <c r="E282" s="8"/>
      <c r="F282" s="52"/>
      <c r="G282" s="53"/>
    </row>
    <row r="283" spans="3:7" x14ac:dyDescent="0.25">
      <c r="C283" s="8"/>
      <c r="D283" s="8"/>
      <c r="E283" s="8"/>
      <c r="F283" s="52"/>
      <c r="G283" s="53"/>
    </row>
    <row r="284" spans="3:7" x14ac:dyDescent="0.25">
      <c r="C284" s="8"/>
      <c r="D284" s="8"/>
      <c r="E284" s="8"/>
      <c r="F284" s="52"/>
      <c r="G284" s="53"/>
    </row>
    <row r="285" spans="3:7" x14ac:dyDescent="0.25">
      <c r="C285" s="8"/>
      <c r="D285" s="8"/>
      <c r="E285" s="8"/>
      <c r="F285" s="52"/>
      <c r="G285" s="53"/>
    </row>
    <row r="286" spans="3:7" x14ac:dyDescent="0.25">
      <c r="C286" s="8"/>
      <c r="D286" s="8"/>
      <c r="E286" s="8"/>
      <c r="F286" s="52"/>
      <c r="G286" s="53"/>
    </row>
    <row r="287" spans="3:7" x14ac:dyDescent="0.25">
      <c r="C287" s="8"/>
      <c r="D287" s="8"/>
      <c r="E287" s="8"/>
      <c r="F287" s="52"/>
      <c r="G287" s="53"/>
    </row>
    <row r="288" spans="3:7" x14ac:dyDescent="0.25">
      <c r="C288" s="8"/>
      <c r="D288" s="8"/>
      <c r="E288" s="8"/>
      <c r="F288" s="52"/>
      <c r="G288" s="53"/>
    </row>
    <row r="289" spans="3:7" x14ac:dyDescent="0.25">
      <c r="C289" s="8"/>
      <c r="D289" s="8"/>
      <c r="E289" s="8"/>
      <c r="F289" s="52"/>
      <c r="G289" s="53"/>
    </row>
    <row r="290" spans="3:7" x14ac:dyDescent="0.25">
      <c r="C290" s="8"/>
      <c r="D290" s="8"/>
      <c r="E290" s="8"/>
      <c r="F290" s="52"/>
      <c r="G290" s="53"/>
    </row>
    <row r="291" spans="3:7" x14ac:dyDescent="0.25">
      <c r="C291" s="8"/>
      <c r="D291" s="8"/>
      <c r="E291" s="8"/>
      <c r="F291" s="52"/>
      <c r="G291" s="53"/>
    </row>
    <row r="292" spans="3:7" x14ac:dyDescent="0.25">
      <c r="C292" s="8"/>
      <c r="D292" s="8"/>
      <c r="E292" s="8"/>
      <c r="F292" s="52"/>
      <c r="G292" s="53"/>
    </row>
    <row r="293" spans="3:7" x14ac:dyDescent="0.25">
      <c r="C293" s="8"/>
      <c r="D293" s="8"/>
      <c r="E293" s="8"/>
      <c r="F293" s="52"/>
      <c r="G293" s="53"/>
    </row>
    <row r="294" spans="3:7" x14ac:dyDescent="0.25">
      <c r="C294" s="8"/>
      <c r="D294" s="8"/>
      <c r="E294" s="8"/>
      <c r="F294" s="52"/>
      <c r="G294" s="53"/>
    </row>
    <row r="295" spans="3:7" x14ac:dyDescent="0.25">
      <c r="C295" s="8"/>
      <c r="D295" s="8"/>
      <c r="E295" s="8"/>
      <c r="F295" s="52"/>
      <c r="G295" s="53"/>
    </row>
    <row r="296" spans="3:7" x14ac:dyDescent="0.25">
      <c r="C296" s="8"/>
      <c r="D296" s="8"/>
      <c r="E296" s="8"/>
      <c r="F296" s="52"/>
      <c r="G296" s="53"/>
    </row>
    <row r="297" spans="3:7" x14ac:dyDescent="0.25">
      <c r="C297" s="8"/>
      <c r="D297" s="8"/>
      <c r="E297" s="8"/>
      <c r="F297" s="52"/>
      <c r="G297" s="53"/>
    </row>
    <row r="298" spans="3:7" x14ac:dyDescent="0.25">
      <c r="C298" s="8"/>
      <c r="D298" s="8"/>
      <c r="E298" s="8"/>
      <c r="F298" s="52"/>
      <c r="G298" s="53"/>
    </row>
    <row r="299" spans="3:7" x14ac:dyDescent="0.25">
      <c r="C299" s="8"/>
      <c r="D299" s="8"/>
      <c r="E299" s="8"/>
      <c r="F299" s="52"/>
      <c r="G299" s="53"/>
    </row>
    <row r="300" spans="3:7" x14ac:dyDescent="0.25">
      <c r="C300" s="8"/>
      <c r="D300" s="8"/>
      <c r="E300" s="8"/>
      <c r="F300" s="52"/>
      <c r="G300" s="53"/>
    </row>
    <row r="301" spans="3:7" x14ac:dyDescent="0.25">
      <c r="C301" s="8"/>
      <c r="D301" s="8"/>
      <c r="E301" s="8"/>
      <c r="F301" s="52"/>
      <c r="G301" s="53"/>
    </row>
    <row r="302" spans="3:7" x14ac:dyDescent="0.25">
      <c r="C302" s="8"/>
      <c r="D302" s="8"/>
      <c r="E302" s="8"/>
      <c r="F302" s="52"/>
      <c r="G302" s="53"/>
    </row>
    <row r="303" spans="3:7" x14ac:dyDescent="0.25">
      <c r="C303" s="8"/>
      <c r="D303" s="8"/>
      <c r="E303" s="8"/>
      <c r="F303" s="52"/>
      <c r="G303" s="53"/>
    </row>
    <row r="304" spans="3:7" x14ac:dyDescent="0.25">
      <c r="C304" s="8"/>
      <c r="D304" s="8"/>
      <c r="E304" s="8"/>
      <c r="F304" s="52"/>
      <c r="G304" s="53"/>
    </row>
    <row r="305" spans="3:7" x14ac:dyDescent="0.25">
      <c r="C305" s="8"/>
      <c r="D305" s="8"/>
      <c r="E305" s="8"/>
      <c r="F305" s="52"/>
      <c r="G305" s="53"/>
    </row>
    <row r="306" spans="3:7" x14ac:dyDescent="0.25">
      <c r="C306" s="8"/>
      <c r="D306" s="8"/>
      <c r="E306" s="8"/>
      <c r="F306" s="52"/>
      <c r="G306" s="53"/>
    </row>
    <row r="307" spans="3:7" x14ac:dyDescent="0.25">
      <c r="C307" s="8"/>
      <c r="D307" s="8"/>
      <c r="E307" s="8"/>
      <c r="F307" s="52"/>
      <c r="G307" s="53"/>
    </row>
    <row r="308" spans="3:7" x14ac:dyDescent="0.25">
      <c r="C308" s="8"/>
      <c r="D308" s="8"/>
      <c r="E308" s="8"/>
      <c r="F308" s="52"/>
      <c r="G308" s="53"/>
    </row>
    <row r="309" spans="3:7" x14ac:dyDescent="0.25">
      <c r="C309" s="8"/>
      <c r="D309" s="8"/>
      <c r="E309" s="8"/>
      <c r="F309" s="52"/>
      <c r="G309" s="53"/>
    </row>
    <row r="310" spans="3:7" x14ac:dyDescent="0.25">
      <c r="C310" s="8"/>
      <c r="D310" s="8"/>
      <c r="E310" s="8"/>
      <c r="F310" s="52"/>
      <c r="G310" s="53"/>
    </row>
    <row r="311" spans="3:7" x14ac:dyDescent="0.25">
      <c r="C311" s="8"/>
      <c r="D311" s="8"/>
      <c r="E311" s="8"/>
      <c r="F311" s="52"/>
      <c r="G311" s="53"/>
    </row>
    <row r="312" spans="3:7" x14ac:dyDescent="0.25">
      <c r="C312" s="8"/>
      <c r="D312" s="8"/>
      <c r="E312" s="8"/>
      <c r="F312" s="52"/>
      <c r="G312" s="53"/>
    </row>
    <row r="313" spans="3:7" x14ac:dyDescent="0.25">
      <c r="C313" s="8"/>
      <c r="D313" s="8"/>
      <c r="E313" s="8"/>
      <c r="F313" s="52"/>
      <c r="G313" s="53"/>
    </row>
    <row r="314" spans="3:7" x14ac:dyDescent="0.25">
      <c r="C314" s="8"/>
      <c r="D314" s="8"/>
      <c r="E314" s="8"/>
      <c r="F314" s="52"/>
      <c r="G314" s="53"/>
    </row>
    <row r="315" spans="3:7" x14ac:dyDescent="0.25">
      <c r="C315" s="8"/>
      <c r="D315" s="8"/>
      <c r="E315" s="8"/>
      <c r="F315" s="52"/>
      <c r="G315" s="53"/>
    </row>
    <row r="316" spans="3:7" x14ac:dyDescent="0.25">
      <c r="C316" s="8"/>
      <c r="D316" s="8"/>
      <c r="E316" s="8"/>
      <c r="F316" s="52"/>
      <c r="G316" s="53"/>
    </row>
  </sheetData>
  <conditionalFormatting pivot="1" sqref="J5:J10">
    <cfRule type="dataBar" priority="2">
      <dataBar showValue="0">
        <cfvo type="min"/>
        <cfvo type="max"/>
        <color rgb="FF638EC6"/>
      </dataBar>
      <extLst>
        <ext xmlns:x14="http://schemas.microsoft.com/office/spreadsheetml/2009/9/main" uri="{B025F937-C7B1-47D3-B67F-A62EFF666E3E}">
          <x14:id>{91AB933F-7854-4148-A081-162F022AADE6}</x14:id>
        </ext>
      </extLst>
    </cfRule>
  </conditionalFormatting>
  <pageMargins left="0.7" right="0.7" top="0.75" bottom="0.75" header="0.3" footer="0.3"/>
  <pageSetup orientation="portrait" r:id="rId3"/>
  <drawing r:id="rId4"/>
  <extLst>
    <ext xmlns:x14="http://schemas.microsoft.com/office/spreadsheetml/2009/9/main" uri="{78C0D931-6437-407d-A8EE-F0AAD7539E65}">
      <x14:conditionalFormattings>
        <x14:conditionalFormatting xmlns:xm="http://schemas.microsoft.com/office/excel/2006/main" pivot="1">
          <x14:cfRule type="dataBar" id="{91AB933F-7854-4148-A081-162F022AADE6}">
            <x14:dataBar minLength="0" maxLength="100" gradient="0">
              <x14:cfvo type="autoMin"/>
              <x14:cfvo type="autoMax"/>
              <x14:negativeFillColor rgb="FFFF0000"/>
              <x14:axisColor rgb="FF000000"/>
            </x14:dataBar>
          </x14:cfRule>
          <xm:sqref>J5:J10</xm:sqref>
        </x14:conditionalFormatting>
      </x14:conditionalFormattings>
    </ext>
    <ext xmlns:x14="http://schemas.microsoft.com/office/spreadsheetml/2009/9/main" uri="{A8765BA9-456A-4dab-B4F3-ACF838C121DE}">
      <x14:slicerList>
        <x14:slicer r:id="rId5"/>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F6905-2F1F-44C4-A9FF-15DF8CAB5575}">
  <dimension ref="N3:R303"/>
  <sheetViews>
    <sheetView showGridLines="0" workbookViewId="0">
      <selection activeCell="F20" sqref="F20"/>
    </sheetView>
  </sheetViews>
  <sheetFormatPr defaultRowHeight="15" x14ac:dyDescent="0.25"/>
  <cols>
    <col min="13" max="13" width="8" customWidth="1"/>
    <col min="14" max="14" width="13" bestFit="1" customWidth="1"/>
    <col min="15" max="15" width="19.5703125" customWidth="1"/>
    <col min="16" max="17" width="8.28515625" bestFit="1" customWidth="1"/>
    <col min="18" max="18" width="7.28515625" customWidth="1"/>
    <col min="19" max="19" width="11.7109375" customWidth="1"/>
  </cols>
  <sheetData>
    <row r="3" spans="14:18" x14ac:dyDescent="0.25">
      <c r="N3" s="3" t="s">
        <v>11</v>
      </c>
      <c r="O3" s="3" t="s">
        <v>12</v>
      </c>
      <c r="P3" s="3" t="s">
        <v>0</v>
      </c>
      <c r="Q3" s="4" t="s">
        <v>1</v>
      </c>
      <c r="R3" s="4" t="s">
        <v>42</v>
      </c>
    </row>
    <row r="4" spans="14:18" x14ac:dyDescent="0.25">
      <c r="N4" t="s">
        <v>40</v>
      </c>
      <c r="O4" t="s">
        <v>37</v>
      </c>
      <c r="P4" t="s">
        <v>30</v>
      </c>
      <c r="Q4" s="1">
        <v>1624</v>
      </c>
      <c r="R4" s="2">
        <v>114</v>
      </c>
    </row>
    <row r="5" spans="14:18" x14ac:dyDescent="0.25">
      <c r="N5" t="s">
        <v>8</v>
      </c>
      <c r="O5" t="s">
        <v>35</v>
      </c>
      <c r="P5" t="s">
        <v>32</v>
      </c>
      <c r="Q5" s="1">
        <v>6706</v>
      </c>
      <c r="R5" s="2">
        <v>459</v>
      </c>
    </row>
    <row r="6" spans="14:18" x14ac:dyDescent="0.25">
      <c r="N6" t="s">
        <v>9</v>
      </c>
      <c r="O6" t="s">
        <v>35</v>
      </c>
      <c r="P6" t="s">
        <v>4</v>
      </c>
      <c r="Q6" s="1">
        <v>959</v>
      </c>
      <c r="R6" s="2">
        <v>147</v>
      </c>
    </row>
    <row r="7" spans="14:18" x14ac:dyDescent="0.25">
      <c r="N7" t="s">
        <v>41</v>
      </c>
      <c r="O7" t="s">
        <v>36</v>
      </c>
      <c r="P7" t="s">
        <v>18</v>
      </c>
      <c r="Q7" s="1">
        <v>9632</v>
      </c>
      <c r="R7" s="2">
        <v>288</v>
      </c>
    </row>
    <row r="8" spans="14:18" x14ac:dyDescent="0.25">
      <c r="N8" t="s">
        <v>6</v>
      </c>
      <c r="O8" t="s">
        <v>39</v>
      </c>
      <c r="P8" t="s">
        <v>25</v>
      </c>
      <c r="Q8" s="1">
        <v>2100</v>
      </c>
      <c r="R8" s="2">
        <v>414</v>
      </c>
    </row>
    <row r="9" spans="14:18" x14ac:dyDescent="0.25">
      <c r="N9" t="s">
        <v>40</v>
      </c>
      <c r="O9" t="s">
        <v>35</v>
      </c>
      <c r="P9" t="s">
        <v>33</v>
      </c>
      <c r="Q9" s="1">
        <v>8869</v>
      </c>
      <c r="R9" s="2">
        <v>432</v>
      </c>
    </row>
    <row r="10" spans="14:18" x14ac:dyDescent="0.25">
      <c r="N10" t="s">
        <v>6</v>
      </c>
      <c r="O10" t="s">
        <v>38</v>
      </c>
      <c r="P10" t="s">
        <v>31</v>
      </c>
      <c r="Q10" s="1">
        <v>2681</v>
      </c>
      <c r="R10" s="2">
        <v>54</v>
      </c>
    </row>
    <row r="11" spans="14:18" x14ac:dyDescent="0.25">
      <c r="N11" t="s">
        <v>8</v>
      </c>
      <c r="O11" t="s">
        <v>35</v>
      </c>
      <c r="P11" t="s">
        <v>22</v>
      </c>
      <c r="Q11" s="1">
        <v>5012</v>
      </c>
      <c r="R11" s="2">
        <v>210</v>
      </c>
    </row>
    <row r="12" spans="14:18" x14ac:dyDescent="0.25">
      <c r="N12" t="s">
        <v>7</v>
      </c>
      <c r="O12" t="s">
        <v>38</v>
      </c>
      <c r="P12" t="s">
        <v>14</v>
      </c>
      <c r="Q12" s="1">
        <v>1281</v>
      </c>
      <c r="R12" s="2">
        <v>75</v>
      </c>
    </row>
    <row r="13" spans="14:18" x14ac:dyDescent="0.25">
      <c r="N13" t="s">
        <v>5</v>
      </c>
      <c r="O13" t="s">
        <v>37</v>
      </c>
      <c r="P13" t="s">
        <v>14</v>
      </c>
      <c r="Q13" s="1">
        <v>4991</v>
      </c>
      <c r="R13" s="2">
        <v>12</v>
      </c>
    </row>
    <row r="14" spans="14:18" x14ac:dyDescent="0.25">
      <c r="N14" t="s">
        <v>2</v>
      </c>
      <c r="O14" t="s">
        <v>39</v>
      </c>
      <c r="P14" t="s">
        <v>25</v>
      </c>
      <c r="Q14" s="1">
        <v>1785</v>
      </c>
      <c r="R14" s="2">
        <v>462</v>
      </c>
    </row>
    <row r="15" spans="14:18" x14ac:dyDescent="0.25">
      <c r="N15" t="s">
        <v>3</v>
      </c>
      <c r="O15" t="s">
        <v>37</v>
      </c>
      <c r="P15" t="s">
        <v>17</v>
      </c>
      <c r="Q15" s="1">
        <v>3983</v>
      </c>
      <c r="R15" s="2">
        <v>144</v>
      </c>
    </row>
    <row r="16" spans="14:18" x14ac:dyDescent="0.25">
      <c r="N16" t="s">
        <v>9</v>
      </c>
      <c r="O16" t="s">
        <v>38</v>
      </c>
      <c r="P16" t="s">
        <v>16</v>
      </c>
      <c r="Q16" s="1">
        <v>2646</v>
      </c>
      <c r="R16" s="2">
        <v>120</v>
      </c>
    </row>
    <row r="17" spans="14:18" x14ac:dyDescent="0.25">
      <c r="N17" t="s">
        <v>2</v>
      </c>
      <c r="O17" t="s">
        <v>34</v>
      </c>
      <c r="P17" t="s">
        <v>13</v>
      </c>
      <c r="Q17" s="1">
        <v>252</v>
      </c>
      <c r="R17" s="2">
        <v>54</v>
      </c>
    </row>
    <row r="18" spans="14:18" x14ac:dyDescent="0.25">
      <c r="N18" t="s">
        <v>3</v>
      </c>
      <c r="O18" t="s">
        <v>35</v>
      </c>
      <c r="P18" t="s">
        <v>25</v>
      </c>
      <c r="Q18" s="1">
        <v>2464</v>
      </c>
      <c r="R18" s="2">
        <v>234</v>
      </c>
    </row>
    <row r="19" spans="14:18" x14ac:dyDescent="0.25">
      <c r="N19" t="s">
        <v>3</v>
      </c>
      <c r="O19" t="s">
        <v>35</v>
      </c>
      <c r="P19" t="s">
        <v>29</v>
      </c>
      <c r="Q19" s="1">
        <v>2114</v>
      </c>
      <c r="R19" s="2">
        <v>66</v>
      </c>
    </row>
    <row r="20" spans="14:18" x14ac:dyDescent="0.25">
      <c r="N20" t="s">
        <v>6</v>
      </c>
      <c r="O20" t="s">
        <v>37</v>
      </c>
      <c r="P20" t="s">
        <v>31</v>
      </c>
      <c r="Q20" s="1">
        <v>7693</v>
      </c>
      <c r="R20" s="2">
        <v>87</v>
      </c>
    </row>
    <row r="21" spans="14:18" x14ac:dyDescent="0.25">
      <c r="N21" t="s">
        <v>5</v>
      </c>
      <c r="O21" t="s">
        <v>34</v>
      </c>
      <c r="P21" t="s">
        <v>20</v>
      </c>
      <c r="Q21" s="1">
        <v>15610</v>
      </c>
      <c r="R21" s="2">
        <v>339</v>
      </c>
    </row>
    <row r="22" spans="14:18" x14ac:dyDescent="0.25">
      <c r="N22" t="s">
        <v>41</v>
      </c>
      <c r="O22" t="s">
        <v>34</v>
      </c>
      <c r="P22" t="s">
        <v>22</v>
      </c>
      <c r="Q22" s="1">
        <v>336</v>
      </c>
      <c r="R22" s="2">
        <v>144</v>
      </c>
    </row>
    <row r="23" spans="14:18" x14ac:dyDescent="0.25">
      <c r="N23" t="s">
        <v>2</v>
      </c>
      <c r="O23" t="s">
        <v>39</v>
      </c>
      <c r="P23" t="s">
        <v>20</v>
      </c>
      <c r="Q23" s="1">
        <v>9443</v>
      </c>
      <c r="R23" s="2">
        <v>162</v>
      </c>
    </row>
    <row r="24" spans="14:18" x14ac:dyDescent="0.25">
      <c r="N24" t="s">
        <v>9</v>
      </c>
      <c r="O24" t="s">
        <v>34</v>
      </c>
      <c r="P24" t="s">
        <v>23</v>
      </c>
      <c r="Q24" s="1">
        <v>8155</v>
      </c>
      <c r="R24" s="2">
        <v>90</v>
      </c>
    </row>
    <row r="25" spans="14:18" x14ac:dyDescent="0.25">
      <c r="N25" t="s">
        <v>8</v>
      </c>
      <c r="O25" t="s">
        <v>38</v>
      </c>
      <c r="P25" t="s">
        <v>23</v>
      </c>
      <c r="Q25" s="1">
        <v>1701</v>
      </c>
      <c r="R25" s="2">
        <v>234</v>
      </c>
    </row>
    <row r="26" spans="14:18" x14ac:dyDescent="0.25">
      <c r="N26" t="s">
        <v>10</v>
      </c>
      <c r="O26" t="s">
        <v>38</v>
      </c>
      <c r="P26" t="s">
        <v>22</v>
      </c>
      <c r="Q26" s="1">
        <v>2205</v>
      </c>
      <c r="R26" s="2">
        <v>141</v>
      </c>
    </row>
    <row r="27" spans="14:18" x14ac:dyDescent="0.25">
      <c r="N27" t="s">
        <v>8</v>
      </c>
      <c r="O27" t="s">
        <v>37</v>
      </c>
      <c r="P27" t="s">
        <v>19</v>
      </c>
      <c r="Q27" s="1">
        <v>1771</v>
      </c>
      <c r="R27" s="2">
        <v>204</v>
      </c>
    </row>
    <row r="28" spans="14:18" x14ac:dyDescent="0.25">
      <c r="N28" t="s">
        <v>41</v>
      </c>
      <c r="O28" t="s">
        <v>35</v>
      </c>
      <c r="P28" t="s">
        <v>15</v>
      </c>
      <c r="Q28" s="1">
        <v>2114</v>
      </c>
      <c r="R28" s="2">
        <v>186</v>
      </c>
    </row>
    <row r="29" spans="14:18" x14ac:dyDescent="0.25">
      <c r="N29" t="s">
        <v>41</v>
      </c>
      <c r="O29" t="s">
        <v>36</v>
      </c>
      <c r="P29" t="s">
        <v>13</v>
      </c>
      <c r="Q29" s="1">
        <v>10311</v>
      </c>
      <c r="R29" s="2">
        <v>231</v>
      </c>
    </row>
    <row r="30" spans="14:18" x14ac:dyDescent="0.25">
      <c r="N30" t="s">
        <v>3</v>
      </c>
      <c r="O30" t="s">
        <v>39</v>
      </c>
      <c r="P30" t="s">
        <v>16</v>
      </c>
      <c r="Q30" s="1">
        <v>21</v>
      </c>
      <c r="R30" s="2">
        <v>168</v>
      </c>
    </row>
    <row r="31" spans="14:18" x14ac:dyDescent="0.25">
      <c r="N31" t="s">
        <v>10</v>
      </c>
      <c r="O31" t="s">
        <v>35</v>
      </c>
      <c r="P31" t="s">
        <v>20</v>
      </c>
      <c r="Q31" s="1">
        <v>1974</v>
      </c>
      <c r="R31" s="2">
        <v>195</v>
      </c>
    </row>
    <row r="32" spans="14:18" x14ac:dyDescent="0.25">
      <c r="N32" t="s">
        <v>5</v>
      </c>
      <c r="O32" t="s">
        <v>36</v>
      </c>
      <c r="P32" t="s">
        <v>23</v>
      </c>
      <c r="Q32" s="1">
        <v>6314</v>
      </c>
      <c r="R32" s="2">
        <v>15</v>
      </c>
    </row>
    <row r="33" spans="14:18" x14ac:dyDescent="0.25">
      <c r="N33" t="s">
        <v>10</v>
      </c>
      <c r="O33" t="s">
        <v>37</v>
      </c>
      <c r="P33" t="s">
        <v>23</v>
      </c>
      <c r="Q33" s="1">
        <v>4683</v>
      </c>
      <c r="R33" s="2">
        <v>30</v>
      </c>
    </row>
    <row r="34" spans="14:18" x14ac:dyDescent="0.25">
      <c r="N34" t="s">
        <v>41</v>
      </c>
      <c r="O34" t="s">
        <v>37</v>
      </c>
      <c r="P34" t="s">
        <v>24</v>
      </c>
      <c r="Q34" s="1">
        <v>6398</v>
      </c>
      <c r="R34" s="2">
        <v>102</v>
      </c>
    </row>
    <row r="35" spans="14:18" x14ac:dyDescent="0.25">
      <c r="N35" t="s">
        <v>2</v>
      </c>
      <c r="O35" t="s">
        <v>35</v>
      </c>
      <c r="P35" t="s">
        <v>19</v>
      </c>
      <c r="Q35" s="1">
        <v>553</v>
      </c>
      <c r="R35" s="2">
        <v>15</v>
      </c>
    </row>
    <row r="36" spans="14:18" x14ac:dyDescent="0.25">
      <c r="N36" t="s">
        <v>8</v>
      </c>
      <c r="O36" t="s">
        <v>39</v>
      </c>
      <c r="P36" t="s">
        <v>30</v>
      </c>
      <c r="Q36" s="1">
        <v>7021</v>
      </c>
      <c r="R36" s="2">
        <v>183</v>
      </c>
    </row>
    <row r="37" spans="14:18" x14ac:dyDescent="0.25">
      <c r="N37" t="s">
        <v>40</v>
      </c>
      <c r="O37" t="s">
        <v>39</v>
      </c>
      <c r="P37" t="s">
        <v>22</v>
      </c>
      <c r="Q37" s="1">
        <v>5817</v>
      </c>
      <c r="R37" s="2">
        <v>12</v>
      </c>
    </row>
    <row r="38" spans="14:18" x14ac:dyDescent="0.25">
      <c r="N38" t="s">
        <v>41</v>
      </c>
      <c r="O38" t="s">
        <v>39</v>
      </c>
      <c r="P38" t="s">
        <v>14</v>
      </c>
      <c r="Q38" s="1">
        <v>3976</v>
      </c>
      <c r="R38" s="2">
        <v>72</v>
      </c>
    </row>
    <row r="39" spans="14:18" x14ac:dyDescent="0.25">
      <c r="N39" t="s">
        <v>6</v>
      </c>
      <c r="O39" t="s">
        <v>38</v>
      </c>
      <c r="P39" t="s">
        <v>27</v>
      </c>
      <c r="Q39" s="1">
        <v>1134</v>
      </c>
      <c r="R39" s="2">
        <v>282</v>
      </c>
    </row>
    <row r="40" spans="14:18" x14ac:dyDescent="0.25">
      <c r="N40" t="s">
        <v>2</v>
      </c>
      <c r="O40" t="s">
        <v>39</v>
      </c>
      <c r="P40" t="s">
        <v>28</v>
      </c>
      <c r="Q40" s="1">
        <v>6027</v>
      </c>
      <c r="R40" s="2">
        <v>144</v>
      </c>
    </row>
    <row r="41" spans="14:18" x14ac:dyDescent="0.25">
      <c r="N41" t="s">
        <v>6</v>
      </c>
      <c r="O41" t="s">
        <v>37</v>
      </c>
      <c r="P41" t="s">
        <v>16</v>
      </c>
      <c r="Q41" s="1">
        <v>1904</v>
      </c>
      <c r="R41" s="2">
        <v>405</v>
      </c>
    </row>
    <row r="42" spans="14:18" x14ac:dyDescent="0.25">
      <c r="N42" t="s">
        <v>7</v>
      </c>
      <c r="O42" t="s">
        <v>34</v>
      </c>
      <c r="P42" t="s">
        <v>32</v>
      </c>
      <c r="Q42" s="1">
        <v>3262</v>
      </c>
      <c r="R42" s="2">
        <v>75</v>
      </c>
    </row>
    <row r="43" spans="14:18" x14ac:dyDescent="0.25">
      <c r="N43" t="s">
        <v>40</v>
      </c>
      <c r="O43" t="s">
        <v>34</v>
      </c>
      <c r="P43" t="s">
        <v>27</v>
      </c>
      <c r="Q43" s="1">
        <v>2289</v>
      </c>
      <c r="R43" s="2">
        <v>135</v>
      </c>
    </row>
    <row r="44" spans="14:18" x14ac:dyDescent="0.25">
      <c r="N44" t="s">
        <v>5</v>
      </c>
      <c r="O44" t="s">
        <v>34</v>
      </c>
      <c r="P44" t="s">
        <v>27</v>
      </c>
      <c r="Q44" s="1">
        <v>6986</v>
      </c>
      <c r="R44" s="2">
        <v>21</v>
      </c>
    </row>
    <row r="45" spans="14:18" x14ac:dyDescent="0.25">
      <c r="N45" t="s">
        <v>2</v>
      </c>
      <c r="O45" t="s">
        <v>38</v>
      </c>
      <c r="P45" t="s">
        <v>23</v>
      </c>
      <c r="Q45" s="1">
        <v>4417</v>
      </c>
      <c r="R45" s="2">
        <v>153</v>
      </c>
    </row>
    <row r="46" spans="14:18" x14ac:dyDescent="0.25">
      <c r="N46" t="s">
        <v>6</v>
      </c>
      <c r="O46" t="s">
        <v>34</v>
      </c>
      <c r="P46" t="s">
        <v>15</v>
      </c>
      <c r="Q46" s="1">
        <v>1442</v>
      </c>
      <c r="R46" s="2">
        <v>15</v>
      </c>
    </row>
    <row r="47" spans="14:18" x14ac:dyDescent="0.25">
      <c r="N47" t="s">
        <v>3</v>
      </c>
      <c r="O47" t="s">
        <v>35</v>
      </c>
      <c r="P47" t="s">
        <v>14</v>
      </c>
      <c r="Q47" s="1">
        <v>2415</v>
      </c>
      <c r="R47" s="2">
        <v>255</v>
      </c>
    </row>
    <row r="48" spans="14:18" x14ac:dyDescent="0.25">
      <c r="N48" t="s">
        <v>2</v>
      </c>
      <c r="O48" t="s">
        <v>37</v>
      </c>
      <c r="P48" t="s">
        <v>19</v>
      </c>
      <c r="Q48" s="1">
        <v>238</v>
      </c>
      <c r="R48" s="2">
        <v>18</v>
      </c>
    </row>
    <row r="49" spans="14:18" x14ac:dyDescent="0.25">
      <c r="N49" t="s">
        <v>6</v>
      </c>
      <c r="O49" t="s">
        <v>37</v>
      </c>
      <c r="P49" t="s">
        <v>23</v>
      </c>
      <c r="Q49" s="1">
        <v>4949</v>
      </c>
      <c r="R49" s="2">
        <v>189</v>
      </c>
    </row>
    <row r="50" spans="14:18" x14ac:dyDescent="0.25">
      <c r="N50" t="s">
        <v>5</v>
      </c>
      <c r="O50" t="s">
        <v>38</v>
      </c>
      <c r="P50" t="s">
        <v>32</v>
      </c>
      <c r="Q50" s="1">
        <v>5075</v>
      </c>
      <c r="R50" s="2">
        <v>21</v>
      </c>
    </row>
    <row r="51" spans="14:18" x14ac:dyDescent="0.25">
      <c r="N51" t="s">
        <v>3</v>
      </c>
      <c r="O51" t="s">
        <v>36</v>
      </c>
      <c r="P51" t="s">
        <v>16</v>
      </c>
      <c r="Q51" s="1">
        <v>9198</v>
      </c>
      <c r="R51" s="2">
        <v>36</v>
      </c>
    </row>
    <row r="52" spans="14:18" x14ac:dyDescent="0.25">
      <c r="N52" t="s">
        <v>6</v>
      </c>
      <c r="O52" t="s">
        <v>34</v>
      </c>
      <c r="P52" t="s">
        <v>29</v>
      </c>
      <c r="Q52" s="1">
        <v>3339</v>
      </c>
      <c r="R52" s="2">
        <v>75</v>
      </c>
    </row>
    <row r="53" spans="14:18" x14ac:dyDescent="0.25">
      <c r="N53" t="s">
        <v>40</v>
      </c>
      <c r="O53" t="s">
        <v>34</v>
      </c>
      <c r="P53" t="s">
        <v>17</v>
      </c>
      <c r="Q53" s="1">
        <v>5019</v>
      </c>
      <c r="R53" s="2">
        <v>156</v>
      </c>
    </row>
    <row r="54" spans="14:18" x14ac:dyDescent="0.25">
      <c r="N54" t="s">
        <v>5</v>
      </c>
      <c r="O54" t="s">
        <v>36</v>
      </c>
      <c r="P54" t="s">
        <v>16</v>
      </c>
      <c r="Q54" s="1">
        <v>16184</v>
      </c>
      <c r="R54" s="2">
        <v>39</v>
      </c>
    </row>
    <row r="55" spans="14:18" x14ac:dyDescent="0.25">
      <c r="N55" t="s">
        <v>6</v>
      </c>
      <c r="O55" t="s">
        <v>36</v>
      </c>
      <c r="P55" t="s">
        <v>21</v>
      </c>
      <c r="Q55" s="1">
        <v>497</v>
      </c>
      <c r="R55" s="2">
        <v>63</v>
      </c>
    </row>
    <row r="56" spans="14:18" x14ac:dyDescent="0.25">
      <c r="N56" t="s">
        <v>2</v>
      </c>
      <c r="O56" t="s">
        <v>36</v>
      </c>
      <c r="P56" t="s">
        <v>29</v>
      </c>
      <c r="Q56" s="1">
        <v>8211</v>
      </c>
      <c r="R56" s="2">
        <v>75</v>
      </c>
    </row>
    <row r="57" spans="14:18" x14ac:dyDescent="0.25">
      <c r="N57" t="s">
        <v>2</v>
      </c>
      <c r="O57" t="s">
        <v>38</v>
      </c>
      <c r="P57" t="s">
        <v>28</v>
      </c>
      <c r="Q57" s="1">
        <v>6580</v>
      </c>
      <c r="R57" s="2">
        <v>183</v>
      </c>
    </row>
    <row r="58" spans="14:18" x14ac:dyDescent="0.25">
      <c r="N58" t="s">
        <v>41</v>
      </c>
      <c r="O58" t="s">
        <v>35</v>
      </c>
      <c r="P58" t="s">
        <v>13</v>
      </c>
      <c r="Q58" s="1">
        <v>4760</v>
      </c>
      <c r="R58" s="2">
        <v>69</v>
      </c>
    </row>
    <row r="59" spans="14:18" x14ac:dyDescent="0.25">
      <c r="N59" t="s">
        <v>40</v>
      </c>
      <c r="O59" t="s">
        <v>36</v>
      </c>
      <c r="P59" t="s">
        <v>25</v>
      </c>
      <c r="Q59" s="1">
        <v>5439</v>
      </c>
      <c r="R59" s="2">
        <v>30</v>
      </c>
    </row>
    <row r="60" spans="14:18" x14ac:dyDescent="0.25">
      <c r="N60" t="s">
        <v>41</v>
      </c>
      <c r="O60" t="s">
        <v>34</v>
      </c>
      <c r="P60" t="s">
        <v>17</v>
      </c>
      <c r="Q60" s="1">
        <v>1463</v>
      </c>
      <c r="R60" s="2">
        <v>39</v>
      </c>
    </row>
    <row r="61" spans="14:18" x14ac:dyDescent="0.25">
      <c r="N61" t="s">
        <v>3</v>
      </c>
      <c r="O61" t="s">
        <v>34</v>
      </c>
      <c r="P61" t="s">
        <v>32</v>
      </c>
      <c r="Q61" s="1">
        <v>7777</v>
      </c>
      <c r="R61" s="2">
        <v>504</v>
      </c>
    </row>
    <row r="62" spans="14:18" x14ac:dyDescent="0.25">
      <c r="N62" t="s">
        <v>9</v>
      </c>
      <c r="O62" t="s">
        <v>37</v>
      </c>
      <c r="P62" t="s">
        <v>29</v>
      </c>
      <c r="Q62" s="1">
        <v>1085</v>
      </c>
      <c r="R62" s="2">
        <v>273</v>
      </c>
    </row>
    <row r="63" spans="14:18" x14ac:dyDescent="0.25">
      <c r="N63" t="s">
        <v>5</v>
      </c>
      <c r="O63" t="s">
        <v>37</v>
      </c>
      <c r="P63" t="s">
        <v>31</v>
      </c>
      <c r="Q63" s="1">
        <v>182</v>
      </c>
      <c r="R63" s="2">
        <v>48</v>
      </c>
    </row>
    <row r="64" spans="14:18" x14ac:dyDescent="0.25">
      <c r="N64" t="s">
        <v>6</v>
      </c>
      <c r="O64" t="s">
        <v>34</v>
      </c>
      <c r="P64" t="s">
        <v>27</v>
      </c>
      <c r="Q64" s="1">
        <v>4242</v>
      </c>
      <c r="R64" s="2">
        <v>207</v>
      </c>
    </row>
    <row r="65" spans="14:18" x14ac:dyDescent="0.25">
      <c r="N65" t="s">
        <v>6</v>
      </c>
      <c r="O65" t="s">
        <v>36</v>
      </c>
      <c r="P65" t="s">
        <v>32</v>
      </c>
      <c r="Q65" s="1">
        <v>6118</v>
      </c>
      <c r="R65" s="2">
        <v>9</v>
      </c>
    </row>
    <row r="66" spans="14:18" x14ac:dyDescent="0.25">
      <c r="N66" t="s">
        <v>10</v>
      </c>
      <c r="O66" t="s">
        <v>36</v>
      </c>
      <c r="P66" t="s">
        <v>23</v>
      </c>
      <c r="Q66" s="1">
        <v>2317</v>
      </c>
      <c r="R66" s="2">
        <v>261</v>
      </c>
    </row>
    <row r="67" spans="14:18" x14ac:dyDescent="0.25">
      <c r="N67" t="s">
        <v>6</v>
      </c>
      <c r="O67" t="s">
        <v>38</v>
      </c>
      <c r="P67" t="s">
        <v>16</v>
      </c>
      <c r="Q67" s="1">
        <v>938</v>
      </c>
      <c r="R67" s="2">
        <v>6</v>
      </c>
    </row>
    <row r="68" spans="14:18" x14ac:dyDescent="0.25">
      <c r="N68" t="s">
        <v>8</v>
      </c>
      <c r="O68" t="s">
        <v>37</v>
      </c>
      <c r="P68" t="s">
        <v>15</v>
      </c>
      <c r="Q68" s="1">
        <v>9709</v>
      </c>
      <c r="R68" s="2">
        <v>30</v>
      </c>
    </row>
    <row r="69" spans="14:18" x14ac:dyDescent="0.25">
      <c r="N69" t="s">
        <v>7</v>
      </c>
      <c r="O69" t="s">
        <v>34</v>
      </c>
      <c r="P69" t="s">
        <v>20</v>
      </c>
      <c r="Q69" s="1">
        <v>2205</v>
      </c>
      <c r="R69" s="2">
        <v>138</v>
      </c>
    </row>
    <row r="70" spans="14:18" x14ac:dyDescent="0.25">
      <c r="N70" t="s">
        <v>7</v>
      </c>
      <c r="O70" t="s">
        <v>37</v>
      </c>
      <c r="P70" t="s">
        <v>17</v>
      </c>
      <c r="Q70" s="1">
        <v>4487</v>
      </c>
      <c r="R70" s="2">
        <v>111</v>
      </c>
    </row>
    <row r="71" spans="14:18" x14ac:dyDescent="0.25">
      <c r="N71" t="s">
        <v>5</v>
      </c>
      <c r="O71" t="s">
        <v>35</v>
      </c>
      <c r="P71" t="s">
        <v>18</v>
      </c>
      <c r="Q71" s="1">
        <v>2415</v>
      </c>
      <c r="R71" s="2">
        <v>15</v>
      </c>
    </row>
    <row r="72" spans="14:18" x14ac:dyDescent="0.25">
      <c r="N72" t="s">
        <v>40</v>
      </c>
      <c r="O72" t="s">
        <v>34</v>
      </c>
      <c r="P72" t="s">
        <v>19</v>
      </c>
      <c r="Q72" s="1">
        <v>4018</v>
      </c>
      <c r="R72" s="2">
        <v>162</v>
      </c>
    </row>
    <row r="73" spans="14:18" x14ac:dyDescent="0.25">
      <c r="N73" t="s">
        <v>5</v>
      </c>
      <c r="O73" t="s">
        <v>34</v>
      </c>
      <c r="P73" t="s">
        <v>19</v>
      </c>
      <c r="Q73" s="1">
        <v>861</v>
      </c>
      <c r="R73" s="2">
        <v>195</v>
      </c>
    </row>
    <row r="74" spans="14:18" x14ac:dyDescent="0.25">
      <c r="N74" t="s">
        <v>10</v>
      </c>
      <c r="O74" t="s">
        <v>38</v>
      </c>
      <c r="P74" t="s">
        <v>14</v>
      </c>
      <c r="Q74" s="1">
        <v>5586</v>
      </c>
      <c r="R74" s="2">
        <v>525</v>
      </c>
    </row>
    <row r="75" spans="14:18" x14ac:dyDescent="0.25">
      <c r="N75" t="s">
        <v>7</v>
      </c>
      <c r="O75" t="s">
        <v>34</v>
      </c>
      <c r="P75" t="s">
        <v>33</v>
      </c>
      <c r="Q75" s="1">
        <v>2226</v>
      </c>
      <c r="R75" s="2">
        <v>48</v>
      </c>
    </row>
    <row r="76" spans="14:18" x14ac:dyDescent="0.25">
      <c r="N76" t="s">
        <v>9</v>
      </c>
      <c r="O76" t="s">
        <v>34</v>
      </c>
      <c r="P76" t="s">
        <v>28</v>
      </c>
      <c r="Q76" s="1">
        <v>14329</v>
      </c>
      <c r="R76" s="2">
        <v>150</v>
      </c>
    </row>
    <row r="77" spans="14:18" x14ac:dyDescent="0.25">
      <c r="N77" t="s">
        <v>9</v>
      </c>
      <c r="O77" t="s">
        <v>34</v>
      </c>
      <c r="P77" t="s">
        <v>20</v>
      </c>
      <c r="Q77" s="1">
        <v>8463</v>
      </c>
      <c r="R77" s="2">
        <v>492</v>
      </c>
    </row>
    <row r="78" spans="14:18" x14ac:dyDescent="0.25">
      <c r="N78" t="s">
        <v>5</v>
      </c>
      <c r="O78" t="s">
        <v>34</v>
      </c>
      <c r="P78" t="s">
        <v>29</v>
      </c>
      <c r="Q78" s="1">
        <v>2891</v>
      </c>
      <c r="R78" s="2">
        <v>102</v>
      </c>
    </row>
    <row r="79" spans="14:18" x14ac:dyDescent="0.25">
      <c r="N79" t="s">
        <v>3</v>
      </c>
      <c r="O79" t="s">
        <v>36</v>
      </c>
      <c r="P79" t="s">
        <v>23</v>
      </c>
      <c r="Q79" s="1">
        <v>3773</v>
      </c>
      <c r="R79" s="2">
        <v>165</v>
      </c>
    </row>
    <row r="80" spans="14:18" x14ac:dyDescent="0.25">
      <c r="N80" t="s">
        <v>41</v>
      </c>
      <c r="O80" t="s">
        <v>36</v>
      </c>
      <c r="P80" t="s">
        <v>28</v>
      </c>
      <c r="Q80" s="1">
        <v>854</v>
      </c>
      <c r="R80" s="2">
        <v>309</v>
      </c>
    </row>
    <row r="81" spans="14:18" x14ac:dyDescent="0.25">
      <c r="N81" t="s">
        <v>6</v>
      </c>
      <c r="O81" t="s">
        <v>36</v>
      </c>
      <c r="P81" t="s">
        <v>17</v>
      </c>
      <c r="Q81" s="1">
        <v>4970</v>
      </c>
      <c r="R81" s="2">
        <v>156</v>
      </c>
    </row>
    <row r="82" spans="14:18" x14ac:dyDescent="0.25">
      <c r="N82" t="s">
        <v>9</v>
      </c>
      <c r="O82" t="s">
        <v>35</v>
      </c>
      <c r="P82" t="s">
        <v>26</v>
      </c>
      <c r="Q82" s="1">
        <v>98</v>
      </c>
      <c r="R82" s="2">
        <v>159</v>
      </c>
    </row>
    <row r="83" spans="14:18" x14ac:dyDescent="0.25">
      <c r="N83" t="s">
        <v>5</v>
      </c>
      <c r="O83" t="s">
        <v>35</v>
      </c>
      <c r="P83" t="s">
        <v>15</v>
      </c>
      <c r="Q83" s="1">
        <v>13391</v>
      </c>
      <c r="R83" s="2">
        <v>201</v>
      </c>
    </row>
    <row r="84" spans="14:18" x14ac:dyDescent="0.25">
      <c r="N84" t="s">
        <v>8</v>
      </c>
      <c r="O84" t="s">
        <v>39</v>
      </c>
      <c r="P84" t="s">
        <v>31</v>
      </c>
      <c r="Q84" s="1">
        <v>8890</v>
      </c>
      <c r="R84" s="2">
        <v>210</v>
      </c>
    </row>
    <row r="85" spans="14:18" x14ac:dyDescent="0.25">
      <c r="N85" t="s">
        <v>2</v>
      </c>
      <c r="O85" t="s">
        <v>38</v>
      </c>
      <c r="P85" t="s">
        <v>13</v>
      </c>
      <c r="Q85" s="1">
        <v>56</v>
      </c>
      <c r="R85" s="2">
        <v>51</v>
      </c>
    </row>
    <row r="86" spans="14:18" x14ac:dyDescent="0.25">
      <c r="N86" t="s">
        <v>3</v>
      </c>
      <c r="O86" t="s">
        <v>36</v>
      </c>
      <c r="P86" t="s">
        <v>25</v>
      </c>
      <c r="Q86" s="1">
        <v>3339</v>
      </c>
      <c r="R86" s="2">
        <v>39</v>
      </c>
    </row>
    <row r="87" spans="14:18" x14ac:dyDescent="0.25">
      <c r="N87" t="s">
        <v>10</v>
      </c>
      <c r="O87" t="s">
        <v>35</v>
      </c>
      <c r="P87" t="s">
        <v>18</v>
      </c>
      <c r="Q87" s="1">
        <v>3808</v>
      </c>
      <c r="R87" s="2">
        <v>279</v>
      </c>
    </row>
    <row r="88" spans="14:18" x14ac:dyDescent="0.25">
      <c r="N88" t="s">
        <v>10</v>
      </c>
      <c r="O88" t="s">
        <v>38</v>
      </c>
      <c r="P88" t="s">
        <v>13</v>
      </c>
      <c r="Q88" s="1">
        <v>63</v>
      </c>
      <c r="R88" s="2">
        <v>123</v>
      </c>
    </row>
    <row r="89" spans="14:18" x14ac:dyDescent="0.25">
      <c r="N89" t="s">
        <v>2</v>
      </c>
      <c r="O89" t="s">
        <v>39</v>
      </c>
      <c r="P89" t="s">
        <v>27</v>
      </c>
      <c r="Q89" s="1">
        <v>7812</v>
      </c>
      <c r="R89" s="2">
        <v>81</v>
      </c>
    </row>
    <row r="90" spans="14:18" x14ac:dyDescent="0.25">
      <c r="N90" t="s">
        <v>40</v>
      </c>
      <c r="O90" t="s">
        <v>37</v>
      </c>
      <c r="P90" t="s">
        <v>19</v>
      </c>
      <c r="Q90" s="1">
        <v>7693</v>
      </c>
      <c r="R90" s="2">
        <v>21</v>
      </c>
    </row>
    <row r="91" spans="14:18" x14ac:dyDescent="0.25">
      <c r="N91" t="s">
        <v>3</v>
      </c>
      <c r="O91" t="s">
        <v>36</v>
      </c>
      <c r="P91" t="s">
        <v>28</v>
      </c>
      <c r="Q91" s="1">
        <v>973</v>
      </c>
      <c r="R91" s="2">
        <v>162</v>
      </c>
    </row>
    <row r="92" spans="14:18" x14ac:dyDescent="0.25">
      <c r="N92" t="s">
        <v>10</v>
      </c>
      <c r="O92" t="s">
        <v>35</v>
      </c>
      <c r="P92" t="s">
        <v>21</v>
      </c>
      <c r="Q92" s="1">
        <v>567</v>
      </c>
      <c r="R92" s="2">
        <v>228</v>
      </c>
    </row>
    <row r="93" spans="14:18" x14ac:dyDescent="0.25">
      <c r="N93" t="s">
        <v>10</v>
      </c>
      <c r="O93" t="s">
        <v>36</v>
      </c>
      <c r="P93" t="s">
        <v>29</v>
      </c>
      <c r="Q93" s="1">
        <v>2471</v>
      </c>
      <c r="R93" s="2">
        <v>342</v>
      </c>
    </row>
    <row r="94" spans="14:18" x14ac:dyDescent="0.25">
      <c r="N94" t="s">
        <v>5</v>
      </c>
      <c r="O94" t="s">
        <v>38</v>
      </c>
      <c r="P94" t="s">
        <v>13</v>
      </c>
      <c r="Q94" s="1">
        <v>7189</v>
      </c>
      <c r="R94" s="2">
        <v>54</v>
      </c>
    </row>
    <row r="95" spans="14:18" x14ac:dyDescent="0.25">
      <c r="N95" t="s">
        <v>41</v>
      </c>
      <c r="O95" t="s">
        <v>35</v>
      </c>
      <c r="P95" t="s">
        <v>28</v>
      </c>
      <c r="Q95" s="1">
        <v>7455</v>
      </c>
      <c r="R95" s="2">
        <v>216</v>
      </c>
    </row>
    <row r="96" spans="14:18" x14ac:dyDescent="0.25">
      <c r="N96" t="s">
        <v>3</v>
      </c>
      <c r="O96" t="s">
        <v>34</v>
      </c>
      <c r="P96" t="s">
        <v>26</v>
      </c>
      <c r="Q96" s="1">
        <v>3108</v>
      </c>
      <c r="R96" s="2">
        <v>54</v>
      </c>
    </row>
    <row r="97" spans="14:18" x14ac:dyDescent="0.25">
      <c r="N97" t="s">
        <v>6</v>
      </c>
      <c r="O97" t="s">
        <v>38</v>
      </c>
      <c r="P97" t="s">
        <v>25</v>
      </c>
      <c r="Q97" s="1">
        <v>469</v>
      </c>
      <c r="R97" s="2">
        <v>75</v>
      </c>
    </row>
    <row r="98" spans="14:18" x14ac:dyDescent="0.25">
      <c r="N98" t="s">
        <v>9</v>
      </c>
      <c r="O98" t="s">
        <v>37</v>
      </c>
      <c r="P98" t="s">
        <v>23</v>
      </c>
      <c r="Q98" s="1">
        <v>2737</v>
      </c>
      <c r="R98" s="2">
        <v>93</v>
      </c>
    </row>
    <row r="99" spans="14:18" x14ac:dyDescent="0.25">
      <c r="N99" t="s">
        <v>9</v>
      </c>
      <c r="O99" t="s">
        <v>37</v>
      </c>
      <c r="P99" t="s">
        <v>25</v>
      </c>
      <c r="Q99" s="1">
        <v>4305</v>
      </c>
      <c r="R99" s="2">
        <v>156</v>
      </c>
    </row>
    <row r="100" spans="14:18" x14ac:dyDescent="0.25">
      <c r="N100" t="s">
        <v>9</v>
      </c>
      <c r="O100" t="s">
        <v>38</v>
      </c>
      <c r="P100" t="s">
        <v>17</v>
      </c>
      <c r="Q100" s="1">
        <v>2408</v>
      </c>
      <c r="R100" s="2">
        <v>9</v>
      </c>
    </row>
    <row r="101" spans="14:18" x14ac:dyDescent="0.25">
      <c r="N101" t="s">
        <v>3</v>
      </c>
      <c r="O101" t="s">
        <v>36</v>
      </c>
      <c r="P101" t="s">
        <v>19</v>
      </c>
      <c r="Q101" s="1">
        <v>1281</v>
      </c>
      <c r="R101" s="2">
        <v>18</v>
      </c>
    </row>
    <row r="102" spans="14:18" x14ac:dyDescent="0.25">
      <c r="N102" t="s">
        <v>40</v>
      </c>
      <c r="O102" t="s">
        <v>35</v>
      </c>
      <c r="P102" t="s">
        <v>32</v>
      </c>
      <c r="Q102" s="1">
        <v>12348</v>
      </c>
      <c r="R102" s="2">
        <v>234</v>
      </c>
    </row>
    <row r="103" spans="14:18" x14ac:dyDescent="0.25">
      <c r="N103" t="s">
        <v>3</v>
      </c>
      <c r="O103" t="s">
        <v>34</v>
      </c>
      <c r="P103" t="s">
        <v>28</v>
      </c>
      <c r="Q103" s="1">
        <v>3689</v>
      </c>
      <c r="R103" s="2">
        <v>312</v>
      </c>
    </row>
    <row r="104" spans="14:18" x14ac:dyDescent="0.25">
      <c r="N104" t="s">
        <v>7</v>
      </c>
      <c r="O104" t="s">
        <v>36</v>
      </c>
      <c r="P104" t="s">
        <v>19</v>
      </c>
      <c r="Q104" s="1">
        <v>2870</v>
      </c>
      <c r="R104" s="2">
        <v>300</v>
      </c>
    </row>
    <row r="105" spans="14:18" x14ac:dyDescent="0.25">
      <c r="N105" t="s">
        <v>2</v>
      </c>
      <c r="O105" t="s">
        <v>36</v>
      </c>
      <c r="P105" t="s">
        <v>27</v>
      </c>
      <c r="Q105" s="1">
        <v>798</v>
      </c>
      <c r="R105" s="2">
        <v>519</v>
      </c>
    </row>
    <row r="106" spans="14:18" x14ac:dyDescent="0.25">
      <c r="N106" t="s">
        <v>41</v>
      </c>
      <c r="O106" t="s">
        <v>37</v>
      </c>
      <c r="P106" t="s">
        <v>21</v>
      </c>
      <c r="Q106" s="1">
        <v>2933</v>
      </c>
      <c r="R106" s="2">
        <v>9</v>
      </c>
    </row>
    <row r="107" spans="14:18" x14ac:dyDescent="0.25">
      <c r="N107" t="s">
        <v>5</v>
      </c>
      <c r="O107" t="s">
        <v>35</v>
      </c>
      <c r="P107" t="s">
        <v>4</v>
      </c>
      <c r="Q107" s="1">
        <v>2744</v>
      </c>
      <c r="R107" s="2">
        <v>9</v>
      </c>
    </row>
    <row r="108" spans="14:18" x14ac:dyDescent="0.25">
      <c r="N108" t="s">
        <v>40</v>
      </c>
      <c r="O108" t="s">
        <v>36</v>
      </c>
      <c r="P108" t="s">
        <v>33</v>
      </c>
      <c r="Q108" s="1">
        <v>9772</v>
      </c>
      <c r="R108" s="2">
        <v>90</v>
      </c>
    </row>
    <row r="109" spans="14:18" x14ac:dyDescent="0.25">
      <c r="N109" t="s">
        <v>7</v>
      </c>
      <c r="O109" t="s">
        <v>34</v>
      </c>
      <c r="P109" t="s">
        <v>25</v>
      </c>
      <c r="Q109" s="1">
        <v>1568</v>
      </c>
      <c r="R109" s="2">
        <v>96</v>
      </c>
    </row>
    <row r="110" spans="14:18" x14ac:dyDescent="0.25">
      <c r="N110" t="s">
        <v>2</v>
      </c>
      <c r="O110" t="s">
        <v>36</v>
      </c>
      <c r="P110" t="s">
        <v>16</v>
      </c>
      <c r="Q110" s="1">
        <v>11417</v>
      </c>
      <c r="R110" s="2">
        <v>21</v>
      </c>
    </row>
    <row r="111" spans="14:18" x14ac:dyDescent="0.25">
      <c r="N111" t="s">
        <v>40</v>
      </c>
      <c r="O111" t="s">
        <v>34</v>
      </c>
      <c r="P111" t="s">
        <v>26</v>
      </c>
      <c r="Q111" s="1">
        <v>6748</v>
      </c>
      <c r="R111" s="2">
        <v>48</v>
      </c>
    </row>
    <row r="112" spans="14:18" x14ac:dyDescent="0.25">
      <c r="N112" t="s">
        <v>10</v>
      </c>
      <c r="O112" t="s">
        <v>36</v>
      </c>
      <c r="P112" t="s">
        <v>27</v>
      </c>
      <c r="Q112" s="1">
        <v>1407</v>
      </c>
      <c r="R112" s="2">
        <v>72</v>
      </c>
    </row>
    <row r="113" spans="14:18" x14ac:dyDescent="0.25">
      <c r="N113" t="s">
        <v>8</v>
      </c>
      <c r="O113" t="s">
        <v>35</v>
      </c>
      <c r="P113" t="s">
        <v>29</v>
      </c>
      <c r="Q113" s="1">
        <v>2023</v>
      </c>
      <c r="R113" s="2">
        <v>168</v>
      </c>
    </row>
    <row r="114" spans="14:18" x14ac:dyDescent="0.25">
      <c r="N114" t="s">
        <v>5</v>
      </c>
      <c r="O114" t="s">
        <v>39</v>
      </c>
      <c r="P114" t="s">
        <v>26</v>
      </c>
      <c r="Q114" s="1">
        <v>5236</v>
      </c>
      <c r="R114" s="2">
        <v>51</v>
      </c>
    </row>
    <row r="115" spans="14:18" x14ac:dyDescent="0.25">
      <c r="N115" t="s">
        <v>41</v>
      </c>
      <c r="O115" t="s">
        <v>36</v>
      </c>
      <c r="P115" t="s">
        <v>19</v>
      </c>
      <c r="Q115" s="1">
        <v>1925</v>
      </c>
      <c r="R115" s="2">
        <v>192</v>
      </c>
    </row>
    <row r="116" spans="14:18" x14ac:dyDescent="0.25">
      <c r="N116" t="s">
        <v>7</v>
      </c>
      <c r="O116" t="s">
        <v>37</v>
      </c>
      <c r="P116" t="s">
        <v>14</v>
      </c>
      <c r="Q116" s="1">
        <v>6608</v>
      </c>
      <c r="R116" s="2">
        <v>225</v>
      </c>
    </row>
    <row r="117" spans="14:18" x14ac:dyDescent="0.25">
      <c r="N117" t="s">
        <v>6</v>
      </c>
      <c r="O117" t="s">
        <v>34</v>
      </c>
      <c r="P117" t="s">
        <v>26</v>
      </c>
      <c r="Q117" s="1">
        <v>8008</v>
      </c>
      <c r="R117" s="2">
        <v>456</v>
      </c>
    </row>
    <row r="118" spans="14:18" x14ac:dyDescent="0.25">
      <c r="N118" t="s">
        <v>10</v>
      </c>
      <c r="O118" t="s">
        <v>34</v>
      </c>
      <c r="P118" t="s">
        <v>25</v>
      </c>
      <c r="Q118" s="1">
        <v>1428</v>
      </c>
      <c r="R118" s="2">
        <v>93</v>
      </c>
    </row>
    <row r="119" spans="14:18" x14ac:dyDescent="0.25">
      <c r="N119" t="s">
        <v>6</v>
      </c>
      <c r="O119" t="s">
        <v>34</v>
      </c>
      <c r="P119" t="s">
        <v>4</v>
      </c>
      <c r="Q119" s="1">
        <v>525</v>
      </c>
      <c r="R119" s="2">
        <v>48</v>
      </c>
    </row>
    <row r="120" spans="14:18" x14ac:dyDescent="0.25">
      <c r="N120" t="s">
        <v>6</v>
      </c>
      <c r="O120" t="s">
        <v>37</v>
      </c>
      <c r="P120" t="s">
        <v>18</v>
      </c>
      <c r="Q120" s="1">
        <v>1505</v>
      </c>
      <c r="R120" s="2">
        <v>102</v>
      </c>
    </row>
    <row r="121" spans="14:18" x14ac:dyDescent="0.25">
      <c r="N121" t="s">
        <v>7</v>
      </c>
      <c r="O121" t="s">
        <v>35</v>
      </c>
      <c r="P121" t="s">
        <v>30</v>
      </c>
      <c r="Q121" s="1">
        <v>6755</v>
      </c>
      <c r="R121" s="2">
        <v>252</v>
      </c>
    </row>
    <row r="122" spans="14:18" x14ac:dyDescent="0.25">
      <c r="N122" t="s">
        <v>2</v>
      </c>
      <c r="O122" t="s">
        <v>37</v>
      </c>
      <c r="P122" t="s">
        <v>18</v>
      </c>
      <c r="Q122" s="1">
        <v>11571</v>
      </c>
      <c r="R122" s="2">
        <v>138</v>
      </c>
    </row>
    <row r="123" spans="14:18" x14ac:dyDescent="0.25">
      <c r="N123" t="s">
        <v>40</v>
      </c>
      <c r="O123" t="s">
        <v>38</v>
      </c>
      <c r="P123" t="s">
        <v>25</v>
      </c>
      <c r="Q123" s="1">
        <v>2541</v>
      </c>
      <c r="R123" s="2">
        <v>90</v>
      </c>
    </row>
    <row r="124" spans="14:18" x14ac:dyDescent="0.25">
      <c r="N124" t="s">
        <v>41</v>
      </c>
      <c r="O124" t="s">
        <v>37</v>
      </c>
      <c r="P124" t="s">
        <v>30</v>
      </c>
      <c r="Q124" s="1">
        <v>1526</v>
      </c>
      <c r="R124" s="2">
        <v>240</v>
      </c>
    </row>
    <row r="125" spans="14:18" x14ac:dyDescent="0.25">
      <c r="N125" t="s">
        <v>40</v>
      </c>
      <c r="O125" t="s">
        <v>38</v>
      </c>
      <c r="P125" t="s">
        <v>4</v>
      </c>
      <c r="Q125" s="1">
        <v>6125</v>
      </c>
      <c r="R125" s="2">
        <v>102</v>
      </c>
    </row>
    <row r="126" spans="14:18" x14ac:dyDescent="0.25">
      <c r="N126" t="s">
        <v>41</v>
      </c>
      <c r="O126" t="s">
        <v>35</v>
      </c>
      <c r="P126" t="s">
        <v>27</v>
      </c>
      <c r="Q126" s="1">
        <v>847</v>
      </c>
      <c r="R126" s="2">
        <v>129</v>
      </c>
    </row>
    <row r="127" spans="14:18" x14ac:dyDescent="0.25">
      <c r="N127" t="s">
        <v>8</v>
      </c>
      <c r="O127" t="s">
        <v>35</v>
      </c>
      <c r="P127" t="s">
        <v>27</v>
      </c>
      <c r="Q127" s="1">
        <v>4753</v>
      </c>
      <c r="R127" s="2">
        <v>300</v>
      </c>
    </row>
    <row r="128" spans="14:18" x14ac:dyDescent="0.25">
      <c r="N128" t="s">
        <v>6</v>
      </c>
      <c r="O128" t="s">
        <v>38</v>
      </c>
      <c r="P128" t="s">
        <v>33</v>
      </c>
      <c r="Q128" s="1">
        <v>959</v>
      </c>
      <c r="R128" s="2">
        <v>135</v>
      </c>
    </row>
    <row r="129" spans="14:18" x14ac:dyDescent="0.25">
      <c r="N129" t="s">
        <v>7</v>
      </c>
      <c r="O129" t="s">
        <v>35</v>
      </c>
      <c r="P129" t="s">
        <v>24</v>
      </c>
      <c r="Q129" s="1">
        <v>2793</v>
      </c>
      <c r="R129" s="2">
        <v>114</v>
      </c>
    </row>
    <row r="130" spans="14:18" x14ac:dyDescent="0.25">
      <c r="N130" t="s">
        <v>7</v>
      </c>
      <c r="O130" t="s">
        <v>35</v>
      </c>
      <c r="P130" t="s">
        <v>14</v>
      </c>
      <c r="Q130" s="1">
        <v>4606</v>
      </c>
      <c r="R130" s="2">
        <v>63</v>
      </c>
    </row>
    <row r="131" spans="14:18" x14ac:dyDescent="0.25">
      <c r="N131" t="s">
        <v>7</v>
      </c>
      <c r="O131" t="s">
        <v>36</v>
      </c>
      <c r="P131" t="s">
        <v>29</v>
      </c>
      <c r="Q131" s="1">
        <v>5551</v>
      </c>
      <c r="R131" s="2">
        <v>252</v>
      </c>
    </row>
    <row r="132" spans="14:18" x14ac:dyDescent="0.25">
      <c r="N132" t="s">
        <v>10</v>
      </c>
      <c r="O132" t="s">
        <v>36</v>
      </c>
      <c r="P132" t="s">
        <v>32</v>
      </c>
      <c r="Q132" s="1">
        <v>6657</v>
      </c>
      <c r="R132" s="2">
        <v>303</v>
      </c>
    </row>
    <row r="133" spans="14:18" x14ac:dyDescent="0.25">
      <c r="N133" t="s">
        <v>7</v>
      </c>
      <c r="O133" t="s">
        <v>39</v>
      </c>
      <c r="P133" t="s">
        <v>17</v>
      </c>
      <c r="Q133" s="1">
        <v>4438</v>
      </c>
      <c r="R133" s="2">
        <v>246</v>
      </c>
    </row>
    <row r="134" spans="14:18" x14ac:dyDescent="0.25">
      <c r="N134" t="s">
        <v>8</v>
      </c>
      <c r="O134" t="s">
        <v>38</v>
      </c>
      <c r="P134" t="s">
        <v>22</v>
      </c>
      <c r="Q134" s="1">
        <v>168</v>
      </c>
      <c r="R134" s="2">
        <v>84</v>
      </c>
    </row>
    <row r="135" spans="14:18" x14ac:dyDescent="0.25">
      <c r="N135" t="s">
        <v>7</v>
      </c>
      <c r="O135" t="s">
        <v>34</v>
      </c>
      <c r="P135" t="s">
        <v>17</v>
      </c>
      <c r="Q135" s="1">
        <v>7777</v>
      </c>
      <c r="R135" s="2">
        <v>39</v>
      </c>
    </row>
    <row r="136" spans="14:18" x14ac:dyDescent="0.25">
      <c r="N136" t="s">
        <v>5</v>
      </c>
      <c r="O136" t="s">
        <v>36</v>
      </c>
      <c r="P136" t="s">
        <v>17</v>
      </c>
      <c r="Q136" s="1">
        <v>3339</v>
      </c>
      <c r="R136" s="2">
        <v>348</v>
      </c>
    </row>
    <row r="137" spans="14:18" x14ac:dyDescent="0.25">
      <c r="N137" t="s">
        <v>7</v>
      </c>
      <c r="O137" t="s">
        <v>37</v>
      </c>
      <c r="P137" t="s">
        <v>33</v>
      </c>
      <c r="Q137" s="1">
        <v>6391</v>
      </c>
      <c r="R137" s="2">
        <v>48</v>
      </c>
    </row>
    <row r="138" spans="14:18" x14ac:dyDescent="0.25">
      <c r="N138" t="s">
        <v>5</v>
      </c>
      <c r="O138" t="s">
        <v>37</v>
      </c>
      <c r="P138" t="s">
        <v>22</v>
      </c>
      <c r="Q138" s="1">
        <v>518</v>
      </c>
      <c r="R138" s="2">
        <v>75</v>
      </c>
    </row>
    <row r="139" spans="14:18" x14ac:dyDescent="0.25">
      <c r="N139" t="s">
        <v>7</v>
      </c>
      <c r="O139" t="s">
        <v>38</v>
      </c>
      <c r="P139" t="s">
        <v>28</v>
      </c>
      <c r="Q139" s="1">
        <v>5677</v>
      </c>
      <c r="R139" s="2">
        <v>258</v>
      </c>
    </row>
    <row r="140" spans="14:18" x14ac:dyDescent="0.25">
      <c r="N140" t="s">
        <v>6</v>
      </c>
      <c r="O140" t="s">
        <v>39</v>
      </c>
      <c r="P140" t="s">
        <v>17</v>
      </c>
      <c r="Q140" s="1">
        <v>6048</v>
      </c>
      <c r="R140" s="2">
        <v>27</v>
      </c>
    </row>
    <row r="141" spans="14:18" x14ac:dyDescent="0.25">
      <c r="N141" t="s">
        <v>8</v>
      </c>
      <c r="O141" t="s">
        <v>38</v>
      </c>
      <c r="P141" t="s">
        <v>32</v>
      </c>
      <c r="Q141" s="1">
        <v>3752</v>
      </c>
      <c r="R141" s="2">
        <v>213</v>
      </c>
    </row>
    <row r="142" spans="14:18" x14ac:dyDescent="0.25">
      <c r="N142" t="s">
        <v>5</v>
      </c>
      <c r="O142" t="s">
        <v>35</v>
      </c>
      <c r="P142" t="s">
        <v>29</v>
      </c>
      <c r="Q142" s="1">
        <v>4480</v>
      </c>
      <c r="R142" s="2">
        <v>357</v>
      </c>
    </row>
    <row r="143" spans="14:18" x14ac:dyDescent="0.25">
      <c r="N143" t="s">
        <v>9</v>
      </c>
      <c r="O143" t="s">
        <v>37</v>
      </c>
      <c r="P143" t="s">
        <v>4</v>
      </c>
      <c r="Q143" s="1">
        <v>259</v>
      </c>
      <c r="R143" s="2">
        <v>207</v>
      </c>
    </row>
    <row r="144" spans="14:18" x14ac:dyDescent="0.25">
      <c r="N144" t="s">
        <v>8</v>
      </c>
      <c r="O144" t="s">
        <v>37</v>
      </c>
      <c r="P144" t="s">
        <v>30</v>
      </c>
      <c r="Q144" s="1">
        <v>42</v>
      </c>
      <c r="R144" s="2">
        <v>150</v>
      </c>
    </row>
    <row r="145" spans="14:18" x14ac:dyDescent="0.25">
      <c r="N145" t="s">
        <v>41</v>
      </c>
      <c r="O145" t="s">
        <v>36</v>
      </c>
      <c r="P145" t="s">
        <v>26</v>
      </c>
      <c r="Q145" s="1">
        <v>98</v>
      </c>
      <c r="R145" s="2">
        <v>204</v>
      </c>
    </row>
    <row r="146" spans="14:18" x14ac:dyDescent="0.25">
      <c r="N146" t="s">
        <v>7</v>
      </c>
      <c r="O146" t="s">
        <v>35</v>
      </c>
      <c r="P146" t="s">
        <v>27</v>
      </c>
      <c r="Q146" s="1">
        <v>2478</v>
      </c>
      <c r="R146" s="2">
        <v>21</v>
      </c>
    </row>
    <row r="147" spans="14:18" x14ac:dyDescent="0.25">
      <c r="N147" t="s">
        <v>41</v>
      </c>
      <c r="O147" t="s">
        <v>34</v>
      </c>
      <c r="P147" t="s">
        <v>33</v>
      </c>
      <c r="Q147" s="1">
        <v>7847</v>
      </c>
      <c r="R147" s="2">
        <v>174</v>
      </c>
    </row>
    <row r="148" spans="14:18" x14ac:dyDescent="0.25">
      <c r="N148" t="s">
        <v>2</v>
      </c>
      <c r="O148" t="s">
        <v>37</v>
      </c>
      <c r="P148" t="s">
        <v>17</v>
      </c>
      <c r="Q148" s="1">
        <v>9926</v>
      </c>
      <c r="R148" s="2">
        <v>201</v>
      </c>
    </row>
    <row r="149" spans="14:18" x14ac:dyDescent="0.25">
      <c r="N149" t="s">
        <v>8</v>
      </c>
      <c r="O149" t="s">
        <v>38</v>
      </c>
      <c r="P149" t="s">
        <v>13</v>
      </c>
      <c r="Q149" s="1">
        <v>819</v>
      </c>
      <c r="R149" s="2">
        <v>510</v>
      </c>
    </row>
    <row r="150" spans="14:18" x14ac:dyDescent="0.25">
      <c r="N150" t="s">
        <v>6</v>
      </c>
      <c r="O150" t="s">
        <v>39</v>
      </c>
      <c r="P150" t="s">
        <v>29</v>
      </c>
      <c r="Q150" s="1">
        <v>3052</v>
      </c>
      <c r="R150" s="2">
        <v>378</v>
      </c>
    </row>
    <row r="151" spans="14:18" x14ac:dyDescent="0.25">
      <c r="N151" t="s">
        <v>9</v>
      </c>
      <c r="O151" t="s">
        <v>34</v>
      </c>
      <c r="P151" t="s">
        <v>21</v>
      </c>
      <c r="Q151" s="1">
        <v>6832</v>
      </c>
      <c r="R151" s="2">
        <v>27</v>
      </c>
    </row>
    <row r="152" spans="14:18" x14ac:dyDescent="0.25">
      <c r="N152" t="s">
        <v>2</v>
      </c>
      <c r="O152" t="s">
        <v>39</v>
      </c>
      <c r="P152" t="s">
        <v>16</v>
      </c>
      <c r="Q152" s="1">
        <v>2016</v>
      </c>
      <c r="R152" s="2">
        <v>117</v>
      </c>
    </row>
    <row r="153" spans="14:18" x14ac:dyDescent="0.25">
      <c r="N153" t="s">
        <v>6</v>
      </c>
      <c r="O153" t="s">
        <v>38</v>
      </c>
      <c r="P153" t="s">
        <v>21</v>
      </c>
      <c r="Q153" s="1">
        <v>7322</v>
      </c>
      <c r="R153" s="2">
        <v>36</v>
      </c>
    </row>
    <row r="154" spans="14:18" x14ac:dyDescent="0.25">
      <c r="N154" t="s">
        <v>8</v>
      </c>
      <c r="O154" t="s">
        <v>35</v>
      </c>
      <c r="P154" t="s">
        <v>33</v>
      </c>
      <c r="Q154" s="1">
        <v>357</v>
      </c>
      <c r="R154" s="2">
        <v>126</v>
      </c>
    </row>
    <row r="155" spans="14:18" x14ac:dyDescent="0.25">
      <c r="N155" t="s">
        <v>9</v>
      </c>
      <c r="O155" t="s">
        <v>39</v>
      </c>
      <c r="P155" t="s">
        <v>25</v>
      </c>
      <c r="Q155" s="1">
        <v>3192</v>
      </c>
      <c r="R155" s="2">
        <v>72</v>
      </c>
    </row>
    <row r="156" spans="14:18" x14ac:dyDescent="0.25">
      <c r="N156" t="s">
        <v>7</v>
      </c>
      <c r="O156" t="s">
        <v>36</v>
      </c>
      <c r="P156" t="s">
        <v>22</v>
      </c>
      <c r="Q156" s="1">
        <v>8435</v>
      </c>
      <c r="R156" s="2">
        <v>42</v>
      </c>
    </row>
    <row r="157" spans="14:18" x14ac:dyDescent="0.25">
      <c r="N157" t="s">
        <v>40</v>
      </c>
      <c r="O157" t="s">
        <v>39</v>
      </c>
      <c r="P157" t="s">
        <v>29</v>
      </c>
      <c r="Q157" s="1">
        <v>0</v>
      </c>
      <c r="R157" s="2">
        <v>135</v>
      </c>
    </row>
    <row r="158" spans="14:18" x14ac:dyDescent="0.25">
      <c r="N158" t="s">
        <v>7</v>
      </c>
      <c r="O158" t="s">
        <v>34</v>
      </c>
      <c r="P158" t="s">
        <v>24</v>
      </c>
      <c r="Q158" s="1">
        <v>8862</v>
      </c>
      <c r="R158" s="2">
        <v>189</v>
      </c>
    </row>
    <row r="159" spans="14:18" x14ac:dyDescent="0.25">
      <c r="N159" t="s">
        <v>6</v>
      </c>
      <c r="O159" t="s">
        <v>37</v>
      </c>
      <c r="P159" t="s">
        <v>28</v>
      </c>
      <c r="Q159" s="1">
        <v>3556</v>
      </c>
      <c r="R159" s="2">
        <v>459</v>
      </c>
    </row>
    <row r="160" spans="14:18" x14ac:dyDescent="0.25">
      <c r="N160" t="s">
        <v>5</v>
      </c>
      <c r="O160" t="s">
        <v>34</v>
      </c>
      <c r="P160" t="s">
        <v>15</v>
      </c>
      <c r="Q160" s="1">
        <v>7280</v>
      </c>
      <c r="R160" s="2">
        <v>201</v>
      </c>
    </row>
    <row r="161" spans="14:18" x14ac:dyDescent="0.25">
      <c r="N161" t="s">
        <v>6</v>
      </c>
      <c r="O161" t="s">
        <v>34</v>
      </c>
      <c r="P161" t="s">
        <v>30</v>
      </c>
      <c r="Q161" s="1">
        <v>3402</v>
      </c>
      <c r="R161" s="2">
        <v>366</v>
      </c>
    </row>
    <row r="162" spans="14:18" x14ac:dyDescent="0.25">
      <c r="N162" t="s">
        <v>3</v>
      </c>
      <c r="O162" t="s">
        <v>37</v>
      </c>
      <c r="P162" t="s">
        <v>29</v>
      </c>
      <c r="Q162" s="1">
        <v>4592</v>
      </c>
      <c r="R162" s="2">
        <v>324</v>
      </c>
    </row>
    <row r="163" spans="14:18" x14ac:dyDescent="0.25">
      <c r="N163" t="s">
        <v>9</v>
      </c>
      <c r="O163" t="s">
        <v>35</v>
      </c>
      <c r="P163" t="s">
        <v>15</v>
      </c>
      <c r="Q163" s="1">
        <v>7833</v>
      </c>
      <c r="R163" s="2">
        <v>243</v>
      </c>
    </row>
    <row r="164" spans="14:18" x14ac:dyDescent="0.25">
      <c r="N164" t="s">
        <v>2</v>
      </c>
      <c r="O164" t="s">
        <v>39</v>
      </c>
      <c r="P164" t="s">
        <v>21</v>
      </c>
      <c r="Q164" s="1">
        <v>7651</v>
      </c>
      <c r="R164" s="2">
        <v>213</v>
      </c>
    </row>
    <row r="165" spans="14:18" x14ac:dyDescent="0.25">
      <c r="N165" t="s">
        <v>40</v>
      </c>
      <c r="O165" t="s">
        <v>35</v>
      </c>
      <c r="P165" t="s">
        <v>30</v>
      </c>
      <c r="Q165" s="1">
        <v>2275</v>
      </c>
      <c r="R165" s="2">
        <v>447</v>
      </c>
    </row>
    <row r="166" spans="14:18" x14ac:dyDescent="0.25">
      <c r="N166" t="s">
        <v>40</v>
      </c>
      <c r="O166" t="s">
        <v>38</v>
      </c>
      <c r="P166" t="s">
        <v>13</v>
      </c>
      <c r="Q166" s="1">
        <v>5670</v>
      </c>
      <c r="R166" s="2">
        <v>297</v>
      </c>
    </row>
    <row r="167" spans="14:18" x14ac:dyDescent="0.25">
      <c r="N167" t="s">
        <v>7</v>
      </c>
      <c r="O167" t="s">
        <v>35</v>
      </c>
      <c r="P167" t="s">
        <v>16</v>
      </c>
      <c r="Q167" s="1">
        <v>2135</v>
      </c>
      <c r="R167" s="2">
        <v>27</v>
      </c>
    </row>
    <row r="168" spans="14:18" x14ac:dyDescent="0.25">
      <c r="N168" t="s">
        <v>40</v>
      </c>
      <c r="O168" t="s">
        <v>34</v>
      </c>
      <c r="P168" t="s">
        <v>23</v>
      </c>
      <c r="Q168" s="1">
        <v>2779</v>
      </c>
      <c r="R168" s="2">
        <v>75</v>
      </c>
    </row>
    <row r="169" spans="14:18" x14ac:dyDescent="0.25">
      <c r="N169" t="s">
        <v>10</v>
      </c>
      <c r="O169" t="s">
        <v>39</v>
      </c>
      <c r="P169" t="s">
        <v>33</v>
      </c>
      <c r="Q169" s="1">
        <v>12950</v>
      </c>
      <c r="R169" s="2">
        <v>30</v>
      </c>
    </row>
    <row r="170" spans="14:18" x14ac:dyDescent="0.25">
      <c r="N170" t="s">
        <v>7</v>
      </c>
      <c r="O170" t="s">
        <v>36</v>
      </c>
      <c r="P170" t="s">
        <v>18</v>
      </c>
      <c r="Q170" s="1">
        <v>2646</v>
      </c>
      <c r="R170" s="2">
        <v>177</v>
      </c>
    </row>
    <row r="171" spans="14:18" x14ac:dyDescent="0.25">
      <c r="N171" t="s">
        <v>40</v>
      </c>
      <c r="O171" t="s">
        <v>34</v>
      </c>
      <c r="P171" t="s">
        <v>33</v>
      </c>
      <c r="Q171" s="1">
        <v>3794</v>
      </c>
      <c r="R171" s="2">
        <v>159</v>
      </c>
    </row>
    <row r="172" spans="14:18" x14ac:dyDescent="0.25">
      <c r="N172" t="s">
        <v>3</v>
      </c>
      <c r="O172" t="s">
        <v>35</v>
      </c>
      <c r="P172" t="s">
        <v>33</v>
      </c>
      <c r="Q172" s="1">
        <v>819</v>
      </c>
      <c r="R172" s="2">
        <v>306</v>
      </c>
    </row>
    <row r="173" spans="14:18" x14ac:dyDescent="0.25">
      <c r="N173" t="s">
        <v>3</v>
      </c>
      <c r="O173" t="s">
        <v>34</v>
      </c>
      <c r="P173" t="s">
        <v>20</v>
      </c>
      <c r="Q173" s="1">
        <v>2583</v>
      </c>
      <c r="R173" s="2">
        <v>18</v>
      </c>
    </row>
    <row r="174" spans="14:18" x14ac:dyDescent="0.25">
      <c r="N174" t="s">
        <v>7</v>
      </c>
      <c r="O174" t="s">
        <v>35</v>
      </c>
      <c r="P174" t="s">
        <v>19</v>
      </c>
      <c r="Q174" s="1">
        <v>4585</v>
      </c>
      <c r="R174" s="2">
        <v>240</v>
      </c>
    </row>
    <row r="175" spans="14:18" x14ac:dyDescent="0.25">
      <c r="N175" t="s">
        <v>5</v>
      </c>
      <c r="O175" t="s">
        <v>34</v>
      </c>
      <c r="P175" t="s">
        <v>33</v>
      </c>
      <c r="Q175" s="1">
        <v>1652</v>
      </c>
      <c r="R175" s="2">
        <v>93</v>
      </c>
    </row>
    <row r="176" spans="14:18" x14ac:dyDescent="0.25">
      <c r="N176" t="s">
        <v>10</v>
      </c>
      <c r="O176" t="s">
        <v>34</v>
      </c>
      <c r="P176" t="s">
        <v>26</v>
      </c>
      <c r="Q176" s="1">
        <v>4991</v>
      </c>
      <c r="R176" s="2">
        <v>9</v>
      </c>
    </row>
    <row r="177" spans="14:18" x14ac:dyDescent="0.25">
      <c r="N177" t="s">
        <v>8</v>
      </c>
      <c r="O177" t="s">
        <v>34</v>
      </c>
      <c r="P177" t="s">
        <v>16</v>
      </c>
      <c r="Q177" s="1">
        <v>2009</v>
      </c>
      <c r="R177" s="2">
        <v>219</v>
      </c>
    </row>
    <row r="178" spans="14:18" x14ac:dyDescent="0.25">
      <c r="N178" t="s">
        <v>2</v>
      </c>
      <c r="O178" t="s">
        <v>39</v>
      </c>
      <c r="P178" t="s">
        <v>22</v>
      </c>
      <c r="Q178" s="1">
        <v>1568</v>
      </c>
      <c r="R178" s="2">
        <v>141</v>
      </c>
    </row>
    <row r="179" spans="14:18" x14ac:dyDescent="0.25">
      <c r="N179" t="s">
        <v>41</v>
      </c>
      <c r="O179" t="s">
        <v>37</v>
      </c>
      <c r="P179" t="s">
        <v>20</v>
      </c>
      <c r="Q179" s="1">
        <v>3388</v>
      </c>
      <c r="R179" s="2">
        <v>123</v>
      </c>
    </row>
    <row r="180" spans="14:18" x14ac:dyDescent="0.25">
      <c r="N180" t="s">
        <v>40</v>
      </c>
      <c r="O180" t="s">
        <v>38</v>
      </c>
      <c r="P180" t="s">
        <v>24</v>
      </c>
      <c r="Q180" s="1">
        <v>623</v>
      </c>
      <c r="R180" s="2">
        <v>51</v>
      </c>
    </row>
    <row r="181" spans="14:18" x14ac:dyDescent="0.25">
      <c r="N181" t="s">
        <v>6</v>
      </c>
      <c r="O181" t="s">
        <v>36</v>
      </c>
      <c r="P181" t="s">
        <v>4</v>
      </c>
      <c r="Q181" s="1">
        <v>10073</v>
      </c>
      <c r="R181" s="2">
        <v>120</v>
      </c>
    </row>
    <row r="182" spans="14:18" x14ac:dyDescent="0.25">
      <c r="N182" t="s">
        <v>8</v>
      </c>
      <c r="O182" t="s">
        <v>39</v>
      </c>
      <c r="P182" t="s">
        <v>26</v>
      </c>
      <c r="Q182" s="1">
        <v>1561</v>
      </c>
      <c r="R182" s="2">
        <v>27</v>
      </c>
    </row>
    <row r="183" spans="14:18" x14ac:dyDescent="0.25">
      <c r="N183" t="s">
        <v>9</v>
      </c>
      <c r="O183" t="s">
        <v>36</v>
      </c>
      <c r="P183" t="s">
        <v>27</v>
      </c>
      <c r="Q183" s="1">
        <v>11522</v>
      </c>
      <c r="R183" s="2">
        <v>204</v>
      </c>
    </row>
    <row r="184" spans="14:18" x14ac:dyDescent="0.25">
      <c r="N184" t="s">
        <v>6</v>
      </c>
      <c r="O184" t="s">
        <v>38</v>
      </c>
      <c r="P184" t="s">
        <v>13</v>
      </c>
      <c r="Q184" s="1">
        <v>2317</v>
      </c>
      <c r="R184" s="2">
        <v>123</v>
      </c>
    </row>
    <row r="185" spans="14:18" x14ac:dyDescent="0.25">
      <c r="N185" t="s">
        <v>10</v>
      </c>
      <c r="O185" t="s">
        <v>37</v>
      </c>
      <c r="P185" t="s">
        <v>28</v>
      </c>
      <c r="Q185" s="1">
        <v>3059</v>
      </c>
      <c r="R185" s="2">
        <v>27</v>
      </c>
    </row>
    <row r="186" spans="14:18" x14ac:dyDescent="0.25">
      <c r="N186" t="s">
        <v>41</v>
      </c>
      <c r="O186" t="s">
        <v>37</v>
      </c>
      <c r="P186" t="s">
        <v>26</v>
      </c>
      <c r="Q186" s="1">
        <v>2324</v>
      </c>
      <c r="R186" s="2">
        <v>177</v>
      </c>
    </row>
    <row r="187" spans="14:18" x14ac:dyDescent="0.25">
      <c r="N187" t="s">
        <v>3</v>
      </c>
      <c r="O187" t="s">
        <v>39</v>
      </c>
      <c r="P187" t="s">
        <v>26</v>
      </c>
      <c r="Q187" s="1">
        <v>4956</v>
      </c>
      <c r="R187" s="2">
        <v>171</v>
      </c>
    </row>
    <row r="188" spans="14:18" x14ac:dyDescent="0.25">
      <c r="N188" t="s">
        <v>10</v>
      </c>
      <c r="O188" t="s">
        <v>34</v>
      </c>
      <c r="P188" t="s">
        <v>19</v>
      </c>
      <c r="Q188" s="1">
        <v>5355</v>
      </c>
      <c r="R188" s="2">
        <v>204</v>
      </c>
    </row>
    <row r="189" spans="14:18" x14ac:dyDescent="0.25">
      <c r="N189" t="s">
        <v>3</v>
      </c>
      <c r="O189" t="s">
        <v>34</v>
      </c>
      <c r="P189" t="s">
        <v>14</v>
      </c>
      <c r="Q189" s="1">
        <v>7259</v>
      </c>
      <c r="R189" s="2">
        <v>276</v>
      </c>
    </row>
    <row r="190" spans="14:18" x14ac:dyDescent="0.25">
      <c r="N190" t="s">
        <v>8</v>
      </c>
      <c r="O190" t="s">
        <v>37</v>
      </c>
      <c r="P190" t="s">
        <v>26</v>
      </c>
      <c r="Q190" s="1">
        <v>6279</v>
      </c>
      <c r="R190" s="2">
        <v>45</v>
      </c>
    </row>
    <row r="191" spans="14:18" x14ac:dyDescent="0.25">
      <c r="N191" t="s">
        <v>40</v>
      </c>
      <c r="O191" t="s">
        <v>38</v>
      </c>
      <c r="P191" t="s">
        <v>29</v>
      </c>
      <c r="Q191" s="1">
        <v>2541</v>
      </c>
      <c r="R191" s="2">
        <v>45</v>
      </c>
    </row>
    <row r="192" spans="14:18" x14ac:dyDescent="0.25">
      <c r="N192" t="s">
        <v>6</v>
      </c>
      <c r="O192" t="s">
        <v>35</v>
      </c>
      <c r="P192" t="s">
        <v>27</v>
      </c>
      <c r="Q192" s="1">
        <v>3864</v>
      </c>
      <c r="R192" s="2">
        <v>177</v>
      </c>
    </row>
    <row r="193" spans="14:18" x14ac:dyDescent="0.25">
      <c r="N193" t="s">
        <v>5</v>
      </c>
      <c r="O193" t="s">
        <v>36</v>
      </c>
      <c r="P193" t="s">
        <v>13</v>
      </c>
      <c r="Q193" s="1">
        <v>6146</v>
      </c>
      <c r="R193" s="2">
        <v>63</v>
      </c>
    </row>
    <row r="194" spans="14:18" x14ac:dyDescent="0.25">
      <c r="N194" t="s">
        <v>9</v>
      </c>
      <c r="O194" t="s">
        <v>39</v>
      </c>
      <c r="P194" t="s">
        <v>18</v>
      </c>
      <c r="Q194" s="1">
        <v>2639</v>
      </c>
      <c r="R194" s="2">
        <v>204</v>
      </c>
    </row>
    <row r="195" spans="14:18" x14ac:dyDescent="0.25">
      <c r="N195" t="s">
        <v>8</v>
      </c>
      <c r="O195" t="s">
        <v>37</v>
      </c>
      <c r="P195" t="s">
        <v>22</v>
      </c>
      <c r="Q195" s="1">
        <v>1890</v>
      </c>
      <c r="R195" s="2">
        <v>195</v>
      </c>
    </row>
    <row r="196" spans="14:18" x14ac:dyDescent="0.25">
      <c r="N196" t="s">
        <v>7</v>
      </c>
      <c r="O196" t="s">
        <v>34</v>
      </c>
      <c r="P196" t="s">
        <v>14</v>
      </c>
      <c r="Q196" s="1">
        <v>1932</v>
      </c>
      <c r="R196" s="2">
        <v>369</v>
      </c>
    </row>
    <row r="197" spans="14:18" x14ac:dyDescent="0.25">
      <c r="N197" t="s">
        <v>3</v>
      </c>
      <c r="O197" t="s">
        <v>34</v>
      </c>
      <c r="P197" t="s">
        <v>25</v>
      </c>
      <c r="Q197" s="1">
        <v>6300</v>
      </c>
      <c r="R197" s="2">
        <v>42</v>
      </c>
    </row>
    <row r="198" spans="14:18" x14ac:dyDescent="0.25">
      <c r="N198" t="s">
        <v>6</v>
      </c>
      <c r="O198" t="s">
        <v>37</v>
      </c>
      <c r="P198" t="s">
        <v>30</v>
      </c>
      <c r="Q198" s="1">
        <v>560</v>
      </c>
      <c r="R198" s="2">
        <v>81</v>
      </c>
    </row>
    <row r="199" spans="14:18" x14ac:dyDescent="0.25">
      <c r="N199" t="s">
        <v>9</v>
      </c>
      <c r="O199" t="s">
        <v>37</v>
      </c>
      <c r="P199" t="s">
        <v>26</v>
      </c>
      <c r="Q199" s="1">
        <v>2856</v>
      </c>
      <c r="R199" s="2">
        <v>246</v>
      </c>
    </row>
    <row r="200" spans="14:18" x14ac:dyDescent="0.25">
      <c r="N200" t="s">
        <v>9</v>
      </c>
      <c r="O200" t="s">
        <v>34</v>
      </c>
      <c r="P200" t="s">
        <v>17</v>
      </c>
      <c r="Q200" s="1">
        <v>707</v>
      </c>
      <c r="R200" s="2">
        <v>174</v>
      </c>
    </row>
    <row r="201" spans="14:18" x14ac:dyDescent="0.25">
      <c r="N201" t="s">
        <v>8</v>
      </c>
      <c r="O201" t="s">
        <v>35</v>
      </c>
      <c r="P201" t="s">
        <v>30</v>
      </c>
      <c r="Q201" s="1">
        <v>3598</v>
      </c>
      <c r="R201" s="2">
        <v>81</v>
      </c>
    </row>
    <row r="202" spans="14:18" x14ac:dyDescent="0.25">
      <c r="N202" t="s">
        <v>40</v>
      </c>
      <c r="O202" t="s">
        <v>35</v>
      </c>
      <c r="P202" t="s">
        <v>22</v>
      </c>
      <c r="Q202" s="1">
        <v>6853</v>
      </c>
      <c r="R202" s="2">
        <v>372</v>
      </c>
    </row>
    <row r="203" spans="14:18" x14ac:dyDescent="0.25">
      <c r="N203" t="s">
        <v>40</v>
      </c>
      <c r="O203" t="s">
        <v>35</v>
      </c>
      <c r="P203" t="s">
        <v>16</v>
      </c>
      <c r="Q203" s="1">
        <v>4725</v>
      </c>
      <c r="R203" s="2">
        <v>174</v>
      </c>
    </row>
    <row r="204" spans="14:18" x14ac:dyDescent="0.25">
      <c r="N204" t="s">
        <v>41</v>
      </c>
      <c r="O204" t="s">
        <v>36</v>
      </c>
      <c r="P204" t="s">
        <v>32</v>
      </c>
      <c r="Q204" s="1">
        <v>10304</v>
      </c>
      <c r="R204" s="2">
        <v>84</v>
      </c>
    </row>
    <row r="205" spans="14:18" x14ac:dyDescent="0.25">
      <c r="N205" t="s">
        <v>41</v>
      </c>
      <c r="O205" t="s">
        <v>34</v>
      </c>
      <c r="P205" t="s">
        <v>16</v>
      </c>
      <c r="Q205" s="1">
        <v>1274</v>
      </c>
      <c r="R205" s="2">
        <v>225</v>
      </c>
    </row>
    <row r="206" spans="14:18" x14ac:dyDescent="0.25">
      <c r="N206" t="s">
        <v>5</v>
      </c>
      <c r="O206" t="s">
        <v>36</v>
      </c>
      <c r="P206" t="s">
        <v>30</v>
      </c>
      <c r="Q206" s="1">
        <v>1526</v>
      </c>
      <c r="R206" s="2">
        <v>105</v>
      </c>
    </row>
    <row r="207" spans="14:18" x14ac:dyDescent="0.25">
      <c r="N207" t="s">
        <v>40</v>
      </c>
      <c r="O207" t="s">
        <v>39</v>
      </c>
      <c r="P207" t="s">
        <v>28</v>
      </c>
      <c r="Q207" s="1">
        <v>3101</v>
      </c>
      <c r="R207" s="2">
        <v>225</v>
      </c>
    </row>
    <row r="208" spans="14:18" x14ac:dyDescent="0.25">
      <c r="N208" t="s">
        <v>2</v>
      </c>
      <c r="O208" t="s">
        <v>37</v>
      </c>
      <c r="P208" t="s">
        <v>14</v>
      </c>
      <c r="Q208" s="1">
        <v>1057</v>
      </c>
      <c r="R208" s="2">
        <v>54</v>
      </c>
    </row>
    <row r="209" spans="14:18" x14ac:dyDescent="0.25">
      <c r="N209" t="s">
        <v>7</v>
      </c>
      <c r="O209" t="s">
        <v>37</v>
      </c>
      <c r="P209" t="s">
        <v>26</v>
      </c>
      <c r="Q209" s="1">
        <v>5306</v>
      </c>
      <c r="R209" s="2">
        <v>0</v>
      </c>
    </row>
    <row r="210" spans="14:18" x14ac:dyDescent="0.25">
      <c r="N210" t="s">
        <v>5</v>
      </c>
      <c r="O210" t="s">
        <v>39</v>
      </c>
      <c r="P210" t="s">
        <v>24</v>
      </c>
      <c r="Q210" s="1">
        <v>4018</v>
      </c>
      <c r="R210" s="2">
        <v>171</v>
      </c>
    </row>
    <row r="211" spans="14:18" x14ac:dyDescent="0.25">
      <c r="N211" t="s">
        <v>9</v>
      </c>
      <c r="O211" t="s">
        <v>34</v>
      </c>
      <c r="P211" t="s">
        <v>16</v>
      </c>
      <c r="Q211" s="1">
        <v>938</v>
      </c>
      <c r="R211" s="2">
        <v>189</v>
      </c>
    </row>
    <row r="212" spans="14:18" x14ac:dyDescent="0.25">
      <c r="N212" t="s">
        <v>7</v>
      </c>
      <c r="O212" t="s">
        <v>38</v>
      </c>
      <c r="P212" t="s">
        <v>18</v>
      </c>
      <c r="Q212" s="1">
        <v>1778</v>
      </c>
      <c r="R212" s="2">
        <v>270</v>
      </c>
    </row>
    <row r="213" spans="14:18" x14ac:dyDescent="0.25">
      <c r="N213" t="s">
        <v>6</v>
      </c>
      <c r="O213" t="s">
        <v>39</v>
      </c>
      <c r="P213" t="s">
        <v>30</v>
      </c>
      <c r="Q213" s="1">
        <v>1638</v>
      </c>
      <c r="R213" s="2">
        <v>63</v>
      </c>
    </row>
    <row r="214" spans="14:18" x14ac:dyDescent="0.25">
      <c r="N214" t="s">
        <v>41</v>
      </c>
      <c r="O214" t="s">
        <v>38</v>
      </c>
      <c r="P214" t="s">
        <v>25</v>
      </c>
      <c r="Q214" s="1">
        <v>154</v>
      </c>
      <c r="R214" s="2">
        <v>21</v>
      </c>
    </row>
    <row r="215" spans="14:18" x14ac:dyDescent="0.25">
      <c r="N215" t="s">
        <v>7</v>
      </c>
      <c r="O215" t="s">
        <v>37</v>
      </c>
      <c r="P215" t="s">
        <v>22</v>
      </c>
      <c r="Q215" s="1">
        <v>9835</v>
      </c>
      <c r="R215" s="2">
        <v>207</v>
      </c>
    </row>
    <row r="216" spans="14:18" x14ac:dyDescent="0.25">
      <c r="N216" t="s">
        <v>9</v>
      </c>
      <c r="O216" t="s">
        <v>37</v>
      </c>
      <c r="P216" t="s">
        <v>20</v>
      </c>
      <c r="Q216" s="1">
        <v>7273</v>
      </c>
      <c r="R216" s="2">
        <v>96</v>
      </c>
    </row>
    <row r="217" spans="14:18" x14ac:dyDescent="0.25">
      <c r="N217" t="s">
        <v>5</v>
      </c>
      <c r="O217" t="s">
        <v>39</v>
      </c>
      <c r="P217" t="s">
        <v>22</v>
      </c>
      <c r="Q217" s="1">
        <v>6909</v>
      </c>
      <c r="R217" s="2">
        <v>81</v>
      </c>
    </row>
    <row r="218" spans="14:18" x14ac:dyDescent="0.25">
      <c r="N218" t="s">
        <v>9</v>
      </c>
      <c r="O218" t="s">
        <v>39</v>
      </c>
      <c r="P218" t="s">
        <v>24</v>
      </c>
      <c r="Q218" s="1">
        <v>3920</v>
      </c>
      <c r="R218" s="2">
        <v>306</v>
      </c>
    </row>
    <row r="219" spans="14:18" x14ac:dyDescent="0.25">
      <c r="N219" t="s">
        <v>10</v>
      </c>
      <c r="O219" t="s">
        <v>39</v>
      </c>
      <c r="P219" t="s">
        <v>21</v>
      </c>
      <c r="Q219" s="1">
        <v>4858</v>
      </c>
      <c r="R219" s="2">
        <v>279</v>
      </c>
    </row>
    <row r="220" spans="14:18" x14ac:dyDescent="0.25">
      <c r="N220" t="s">
        <v>2</v>
      </c>
      <c r="O220" t="s">
        <v>38</v>
      </c>
      <c r="P220" t="s">
        <v>4</v>
      </c>
      <c r="Q220" s="1">
        <v>3549</v>
      </c>
      <c r="R220" s="2">
        <v>3</v>
      </c>
    </row>
    <row r="221" spans="14:18" x14ac:dyDescent="0.25">
      <c r="N221" t="s">
        <v>7</v>
      </c>
      <c r="O221" t="s">
        <v>39</v>
      </c>
      <c r="P221" t="s">
        <v>27</v>
      </c>
      <c r="Q221" s="1">
        <v>966</v>
      </c>
      <c r="R221" s="2">
        <v>198</v>
      </c>
    </row>
    <row r="222" spans="14:18" x14ac:dyDescent="0.25">
      <c r="N222" t="s">
        <v>5</v>
      </c>
      <c r="O222" t="s">
        <v>39</v>
      </c>
      <c r="P222" t="s">
        <v>18</v>
      </c>
      <c r="Q222" s="1">
        <v>385</v>
      </c>
      <c r="R222" s="2">
        <v>249</v>
      </c>
    </row>
    <row r="223" spans="14:18" x14ac:dyDescent="0.25">
      <c r="N223" t="s">
        <v>6</v>
      </c>
      <c r="O223" t="s">
        <v>34</v>
      </c>
      <c r="P223" t="s">
        <v>16</v>
      </c>
      <c r="Q223" s="1">
        <v>2219</v>
      </c>
      <c r="R223" s="2">
        <v>75</v>
      </c>
    </row>
    <row r="224" spans="14:18" x14ac:dyDescent="0.25">
      <c r="N224" t="s">
        <v>9</v>
      </c>
      <c r="O224" t="s">
        <v>36</v>
      </c>
      <c r="P224" t="s">
        <v>32</v>
      </c>
      <c r="Q224" s="1">
        <v>2954</v>
      </c>
      <c r="R224" s="2">
        <v>189</v>
      </c>
    </row>
    <row r="225" spans="14:18" x14ac:dyDescent="0.25">
      <c r="N225" t="s">
        <v>7</v>
      </c>
      <c r="O225" t="s">
        <v>36</v>
      </c>
      <c r="P225" t="s">
        <v>32</v>
      </c>
      <c r="Q225" s="1">
        <v>280</v>
      </c>
      <c r="R225" s="2">
        <v>87</v>
      </c>
    </row>
    <row r="226" spans="14:18" x14ac:dyDescent="0.25">
      <c r="N226" t="s">
        <v>41</v>
      </c>
      <c r="O226" t="s">
        <v>36</v>
      </c>
      <c r="P226" t="s">
        <v>30</v>
      </c>
      <c r="Q226" s="1">
        <v>6118</v>
      </c>
      <c r="R226" s="2">
        <v>174</v>
      </c>
    </row>
    <row r="227" spans="14:18" x14ac:dyDescent="0.25">
      <c r="N227" t="s">
        <v>2</v>
      </c>
      <c r="O227" t="s">
        <v>39</v>
      </c>
      <c r="P227" t="s">
        <v>15</v>
      </c>
      <c r="Q227" s="1">
        <v>4802</v>
      </c>
      <c r="R227" s="2">
        <v>36</v>
      </c>
    </row>
    <row r="228" spans="14:18" x14ac:dyDescent="0.25">
      <c r="N228" t="s">
        <v>9</v>
      </c>
      <c r="O228" t="s">
        <v>38</v>
      </c>
      <c r="P228" t="s">
        <v>24</v>
      </c>
      <c r="Q228" s="1">
        <v>4137</v>
      </c>
      <c r="R228" s="2">
        <v>60</v>
      </c>
    </row>
    <row r="229" spans="14:18" x14ac:dyDescent="0.25">
      <c r="N229" t="s">
        <v>3</v>
      </c>
      <c r="O229" t="s">
        <v>35</v>
      </c>
      <c r="P229" t="s">
        <v>23</v>
      </c>
      <c r="Q229" s="1">
        <v>2023</v>
      </c>
      <c r="R229" s="2">
        <v>78</v>
      </c>
    </row>
    <row r="230" spans="14:18" x14ac:dyDescent="0.25">
      <c r="N230" t="s">
        <v>9</v>
      </c>
      <c r="O230" t="s">
        <v>36</v>
      </c>
      <c r="P230" t="s">
        <v>30</v>
      </c>
      <c r="Q230" s="1">
        <v>9051</v>
      </c>
      <c r="R230" s="2">
        <v>57</v>
      </c>
    </row>
    <row r="231" spans="14:18" x14ac:dyDescent="0.25">
      <c r="N231" t="s">
        <v>9</v>
      </c>
      <c r="O231" t="s">
        <v>37</v>
      </c>
      <c r="P231" t="s">
        <v>28</v>
      </c>
      <c r="Q231" s="1">
        <v>2919</v>
      </c>
      <c r="R231" s="2">
        <v>45</v>
      </c>
    </row>
    <row r="232" spans="14:18" x14ac:dyDescent="0.25">
      <c r="N232" t="s">
        <v>41</v>
      </c>
      <c r="O232" t="s">
        <v>38</v>
      </c>
      <c r="P232" t="s">
        <v>22</v>
      </c>
      <c r="Q232" s="1">
        <v>5915</v>
      </c>
      <c r="R232" s="2">
        <v>3</v>
      </c>
    </row>
    <row r="233" spans="14:18" x14ac:dyDescent="0.25">
      <c r="N233" t="s">
        <v>10</v>
      </c>
      <c r="O233" t="s">
        <v>35</v>
      </c>
      <c r="P233" t="s">
        <v>15</v>
      </c>
      <c r="Q233" s="1">
        <v>2562</v>
      </c>
      <c r="R233" s="2">
        <v>6</v>
      </c>
    </row>
    <row r="234" spans="14:18" x14ac:dyDescent="0.25">
      <c r="N234" t="s">
        <v>5</v>
      </c>
      <c r="O234" t="s">
        <v>37</v>
      </c>
      <c r="P234" t="s">
        <v>25</v>
      </c>
      <c r="Q234" s="1">
        <v>8813</v>
      </c>
      <c r="R234" s="2">
        <v>21</v>
      </c>
    </row>
    <row r="235" spans="14:18" x14ac:dyDescent="0.25">
      <c r="N235" t="s">
        <v>5</v>
      </c>
      <c r="O235" t="s">
        <v>36</v>
      </c>
      <c r="P235" t="s">
        <v>18</v>
      </c>
      <c r="Q235" s="1">
        <v>6111</v>
      </c>
      <c r="R235" s="2">
        <v>3</v>
      </c>
    </row>
    <row r="236" spans="14:18" x14ac:dyDescent="0.25">
      <c r="N236" t="s">
        <v>8</v>
      </c>
      <c r="O236" t="s">
        <v>34</v>
      </c>
      <c r="P236" t="s">
        <v>31</v>
      </c>
      <c r="Q236" s="1">
        <v>3507</v>
      </c>
      <c r="R236" s="2">
        <v>288</v>
      </c>
    </row>
    <row r="237" spans="14:18" x14ac:dyDescent="0.25">
      <c r="N237" t="s">
        <v>6</v>
      </c>
      <c r="O237" t="s">
        <v>36</v>
      </c>
      <c r="P237" t="s">
        <v>13</v>
      </c>
      <c r="Q237" s="1">
        <v>4319</v>
      </c>
      <c r="R237" s="2">
        <v>30</v>
      </c>
    </row>
    <row r="238" spans="14:18" x14ac:dyDescent="0.25">
      <c r="N238" t="s">
        <v>40</v>
      </c>
      <c r="O238" t="s">
        <v>38</v>
      </c>
      <c r="P238" t="s">
        <v>26</v>
      </c>
      <c r="Q238" s="1">
        <v>609</v>
      </c>
      <c r="R238" s="2">
        <v>87</v>
      </c>
    </row>
    <row r="239" spans="14:18" x14ac:dyDescent="0.25">
      <c r="N239" t="s">
        <v>40</v>
      </c>
      <c r="O239" t="s">
        <v>39</v>
      </c>
      <c r="P239" t="s">
        <v>27</v>
      </c>
      <c r="Q239" s="1">
        <v>6370</v>
      </c>
      <c r="R239" s="2">
        <v>30</v>
      </c>
    </row>
    <row r="240" spans="14:18" x14ac:dyDescent="0.25">
      <c r="N240" t="s">
        <v>5</v>
      </c>
      <c r="O240" t="s">
        <v>38</v>
      </c>
      <c r="P240" t="s">
        <v>19</v>
      </c>
      <c r="Q240" s="1">
        <v>5474</v>
      </c>
      <c r="R240" s="2">
        <v>168</v>
      </c>
    </row>
    <row r="241" spans="14:18" x14ac:dyDescent="0.25">
      <c r="N241" t="s">
        <v>40</v>
      </c>
      <c r="O241" t="s">
        <v>36</v>
      </c>
      <c r="P241" t="s">
        <v>27</v>
      </c>
      <c r="Q241" s="1">
        <v>3164</v>
      </c>
      <c r="R241" s="2">
        <v>306</v>
      </c>
    </row>
    <row r="242" spans="14:18" x14ac:dyDescent="0.25">
      <c r="N242" t="s">
        <v>6</v>
      </c>
      <c r="O242" t="s">
        <v>35</v>
      </c>
      <c r="P242" t="s">
        <v>4</v>
      </c>
      <c r="Q242" s="1">
        <v>1302</v>
      </c>
      <c r="R242" s="2">
        <v>402</v>
      </c>
    </row>
    <row r="243" spans="14:18" x14ac:dyDescent="0.25">
      <c r="N243" t="s">
        <v>3</v>
      </c>
      <c r="O243" t="s">
        <v>37</v>
      </c>
      <c r="P243" t="s">
        <v>28</v>
      </c>
      <c r="Q243" s="1">
        <v>7308</v>
      </c>
      <c r="R243" s="2">
        <v>327</v>
      </c>
    </row>
    <row r="244" spans="14:18" x14ac:dyDescent="0.25">
      <c r="N244" t="s">
        <v>40</v>
      </c>
      <c r="O244" t="s">
        <v>37</v>
      </c>
      <c r="P244" t="s">
        <v>27</v>
      </c>
      <c r="Q244" s="1">
        <v>6132</v>
      </c>
      <c r="R244" s="2">
        <v>93</v>
      </c>
    </row>
    <row r="245" spans="14:18" x14ac:dyDescent="0.25">
      <c r="N245" t="s">
        <v>10</v>
      </c>
      <c r="O245" t="s">
        <v>35</v>
      </c>
      <c r="P245" t="s">
        <v>14</v>
      </c>
      <c r="Q245" s="1">
        <v>3472</v>
      </c>
      <c r="R245" s="2">
        <v>96</v>
      </c>
    </row>
    <row r="246" spans="14:18" x14ac:dyDescent="0.25">
      <c r="N246" t="s">
        <v>8</v>
      </c>
      <c r="O246" t="s">
        <v>39</v>
      </c>
      <c r="P246" t="s">
        <v>18</v>
      </c>
      <c r="Q246" s="1">
        <v>9660</v>
      </c>
      <c r="R246" s="2">
        <v>27</v>
      </c>
    </row>
    <row r="247" spans="14:18" x14ac:dyDescent="0.25">
      <c r="N247" t="s">
        <v>9</v>
      </c>
      <c r="O247" t="s">
        <v>38</v>
      </c>
      <c r="P247" t="s">
        <v>26</v>
      </c>
      <c r="Q247" s="1">
        <v>2436</v>
      </c>
      <c r="R247" s="2">
        <v>99</v>
      </c>
    </row>
    <row r="248" spans="14:18" x14ac:dyDescent="0.25">
      <c r="N248" t="s">
        <v>9</v>
      </c>
      <c r="O248" t="s">
        <v>38</v>
      </c>
      <c r="P248" t="s">
        <v>33</v>
      </c>
      <c r="Q248" s="1">
        <v>9506</v>
      </c>
      <c r="R248" s="2">
        <v>87</v>
      </c>
    </row>
    <row r="249" spans="14:18" x14ac:dyDescent="0.25">
      <c r="N249" t="s">
        <v>10</v>
      </c>
      <c r="O249" t="s">
        <v>37</v>
      </c>
      <c r="P249" t="s">
        <v>21</v>
      </c>
      <c r="Q249" s="1">
        <v>245</v>
      </c>
      <c r="R249" s="2">
        <v>288</v>
      </c>
    </row>
    <row r="250" spans="14:18" x14ac:dyDescent="0.25">
      <c r="N250" t="s">
        <v>8</v>
      </c>
      <c r="O250" t="s">
        <v>35</v>
      </c>
      <c r="P250" t="s">
        <v>20</v>
      </c>
      <c r="Q250" s="1">
        <v>2702</v>
      </c>
      <c r="R250" s="2">
        <v>363</v>
      </c>
    </row>
    <row r="251" spans="14:18" x14ac:dyDescent="0.25">
      <c r="N251" t="s">
        <v>10</v>
      </c>
      <c r="O251" t="s">
        <v>34</v>
      </c>
      <c r="P251" t="s">
        <v>17</v>
      </c>
      <c r="Q251" s="1">
        <v>700</v>
      </c>
      <c r="R251" s="2">
        <v>87</v>
      </c>
    </row>
    <row r="252" spans="14:18" x14ac:dyDescent="0.25">
      <c r="N252" t="s">
        <v>6</v>
      </c>
      <c r="O252" t="s">
        <v>34</v>
      </c>
      <c r="P252" t="s">
        <v>17</v>
      </c>
      <c r="Q252" s="1">
        <v>3759</v>
      </c>
      <c r="R252" s="2">
        <v>150</v>
      </c>
    </row>
    <row r="253" spans="14:18" x14ac:dyDescent="0.25">
      <c r="N253" t="s">
        <v>2</v>
      </c>
      <c r="O253" t="s">
        <v>35</v>
      </c>
      <c r="P253" t="s">
        <v>17</v>
      </c>
      <c r="Q253" s="1">
        <v>1589</v>
      </c>
      <c r="R253" s="2">
        <v>303</v>
      </c>
    </row>
    <row r="254" spans="14:18" x14ac:dyDescent="0.25">
      <c r="N254" t="s">
        <v>7</v>
      </c>
      <c r="O254" t="s">
        <v>35</v>
      </c>
      <c r="P254" t="s">
        <v>28</v>
      </c>
      <c r="Q254" s="1">
        <v>5194</v>
      </c>
      <c r="R254" s="2">
        <v>288</v>
      </c>
    </row>
    <row r="255" spans="14:18" x14ac:dyDescent="0.25">
      <c r="N255" t="s">
        <v>10</v>
      </c>
      <c r="O255" t="s">
        <v>36</v>
      </c>
      <c r="P255" t="s">
        <v>13</v>
      </c>
      <c r="Q255" s="1">
        <v>945</v>
      </c>
      <c r="R255" s="2">
        <v>75</v>
      </c>
    </row>
    <row r="256" spans="14:18" x14ac:dyDescent="0.25">
      <c r="N256" t="s">
        <v>40</v>
      </c>
      <c r="O256" t="s">
        <v>38</v>
      </c>
      <c r="P256" t="s">
        <v>31</v>
      </c>
      <c r="Q256" s="1">
        <v>1988</v>
      </c>
      <c r="R256" s="2">
        <v>39</v>
      </c>
    </row>
    <row r="257" spans="14:18" x14ac:dyDescent="0.25">
      <c r="N257" t="s">
        <v>6</v>
      </c>
      <c r="O257" t="s">
        <v>34</v>
      </c>
      <c r="P257" t="s">
        <v>32</v>
      </c>
      <c r="Q257" s="1">
        <v>6734</v>
      </c>
      <c r="R257" s="2">
        <v>123</v>
      </c>
    </row>
    <row r="258" spans="14:18" x14ac:dyDescent="0.25">
      <c r="N258" t="s">
        <v>40</v>
      </c>
      <c r="O258" t="s">
        <v>36</v>
      </c>
      <c r="P258" t="s">
        <v>4</v>
      </c>
      <c r="Q258" s="1">
        <v>217</v>
      </c>
      <c r="R258" s="2">
        <v>36</v>
      </c>
    </row>
    <row r="259" spans="14:18" x14ac:dyDescent="0.25">
      <c r="N259" t="s">
        <v>5</v>
      </c>
      <c r="O259" t="s">
        <v>34</v>
      </c>
      <c r="P259" t="s">
        <v>22</v>
      </c>
      <c r="Q259" s="1">
        <v>6279</v>
      </c>
      <c r="R259" s="2">
        <v>237</v>
      </c>
    </row>
    <row r="260" spans="14:18" x14ac:dyDescent="0.25">
      <c r="N260" t="s">
        <v>40</v>
      </c>
      <c r="O260" t="s">
        <v>36</v>
      </c>
      <c r="P260" t="s">
        <v>13</v>
      </c>
      <c r="Q260" s="1">
        <v>4424</v>
      </c>
      <c r="R260" s="2">
        <v>201</v>
      </c>
    </row>
    <row r="261" spans="14:18" x14ac:dyDescent="0.25">
      <c r="N261" t="s">
        <v>2</v>
      </c>
      <c r="O261" t="s">
        <v>36</v>
      </c>
      <c r="P261" t="s">
        <v>17</v>
      </c>
      <c r="Q261" s="1">
        <v>189</v>
      </c>
      <c r="R261" s="2">
        <v>48</v>
      </c>
    </row>
    <row r="262" spans="14:18" x14ac:dyDescent="0.25">
      <c r="N262" t="s">
        <v>5</v>
      </c>
      <c r="O262" t="s">
        <v>35</v>
      </c>
      <c r="P262" t="s">
        <v>22</v>
      </c>
      <c r="Q262" s="1">
        <v>490</v>
      </c>
      <c r="R262" s="2">
        <v>84</v>
      </c>
    </row>
    <row r="263" spans="14:18" x14ac:dyDescent="0.25">
      <c r="N263" t="s">
        <v>8</v>
      </c>
      <c r="O263" t="s">
        <v>37</v>
      </c>
      <c r="P263" t="s">
        <v>21</v>
      </c>
      <c r="Q263" s="1">
        <v>434</v>
      </c>
      <c r="R263" s="2">
        <v>87</v>
      </c>
    </row>
    <row r="264" spans="14:18" x14ac:dyDescent="0.25">
      <c r="N264" t="s">
        <v>7</v>
      </c>
      <c r="O264" t="s">
        <v>38</v>
      </c>
      <c r="P264" t="s">
        <v>30</v>
      </c>
      <c r="Q264" s="1">
        <v>10129</v>
      </c>
      <c r="R264" s="2">
        <v>312</v>
      </c>
    </row>
    <row r="265" spans="14:18" x14ac:dyDescent="0.25">
      <c r="N265" t="s">
        <v>3</v>
      </c>
      <c r="O265" t="s">
        <v>39</v>
      </c>
      <c r="P265" t="s">
        <v>28</v>
      </c>
      <c r="Q265" s="1">
        <v>1652</v>
      </c>
      <c r="R265" s="2">
        <v>102</v>
      </c>
    </row>
    <row r="266" spans="14:18" x14ac:dyDescent="0.25">
      <c r="N266" t="s">
        <v>8</v>
      </c>
      <c r="O266" t="s">
        <v>38</v>
      </c>
      <c r="P266" t="s">
        <v>21</v>
      </c>
      <c r="Q266" s="1">
        <v>6433</v>
      </c>
      <c r="R266" s="2">
        <v>78</v>
      </c>
    </row>
    <row r="267" spans="14:18" x14ac:dyDescent="0.25">
      <c r="N267" t="s">
        <v>3</v>
      </c>
      <c r="O267" t="s">
        <v>34</v>
      </c>
      <c r="P267" t="s">
        <v>23</v>
      </c>
      <c r="Q267" s="1">
        <v>2212</v>
      </c>
      <c r="R267" s="2">
        <v>117</v>
      </c>
    </row>
    <row r="268" spans="14:18" x14ac:dyDescent="0.25">
      <c r="N268" t="s">
        <v>41</v>
      </c>
      <c r="O268" t="s">
        <v>35</v>
      </c>
      <c r="P268" t="s">
        <v>19</v>
      </c>
      <c r="Q268" s="1">
        <v>609</v>
      </c>
      <c r="R268" s="2">
        <v>99</v>
      </c>
    </row>
    <row r="269" spans="14:18" x14ac:dyDescent="0.25">
      <c r="N269" t="s">
        <v>40</v>
      </c>
      <c r="O269" t="s">
        <v>35</v>
      </c>
      <c r="P269" t="s">
        <v>24</v>
      </c>
      <c r="Q269" s="1">
        <v>1638</v>
      </c>
      <c r="R269" s="2">
        <v>48</v>
      </c>
    </row>
    <row r="270" spans="14:18" x14ac:dyDescent="0.25">
      <c r="N270" t="s">
        <v>7</v>
      </c>
      <c r="O270" t="s">
        <v>34</v>
      </c>
      <c r="P270" t="s">
        <v>15</v>
      </c>
      <c r="Q270" s="1">
        <v>3829</v>
      </c>
      <c r="R270" s="2">
        <v>24</v>
      </c>
    </row>
    <row r="271" spans="14:18" x14ac:dyDescent="0.25">
      <c r="N271" t="s">
        <v>40</v>
      </c>
      <c r="O271" t="s">
        <v>39</v>
      </c>
      <c r="P271" t="s">
        <v>15</v>
      </c>
      <c r="Q271" s="1">
        <v>5775</v>
      </c>
      <c r="R271" s="2">
        <v>42</v>
      </c>
    </row>
    <row r="272" spans="14:18" x14ac:dyDescent="0.25">
      <c r="N272" t="s">
        <v>6</v>
      </c>
      <c r="O272" t="s">
        <v>35</v>
      </c>
      <c r="P272" t="s">
        <v>20</v>
      </c>
      <c r="Q272" s="1">
        <v>1071</v>
      </c>
      <c r="R272" s="2">
        <v>270</v>
      </c>
    </row>
    <row r="273" spans="14:18" x14ac:dyDescent="0.25">
      <c r="N273" t="s">
        <v>8</v>
      </c>
      <c r="O273" t="s">
        <v>36</v>
      </c>
      <c r="P273" t="s">
        <v>23</v>
      </c>
      <c r="Q273" s="1">
        <v>5019</v>
      </c>
      <c r="R273" s="2">
        <v>150</v>
      </c>
    </row>
    <row r="274" spans="14:18" x14ac:dyDescent="0.25">
      <c r="N274" t="s">
        <v>2</v>
      </c>
      <c r="O274" t="s">
        <v>37</v>
      </c>
      <c r="P274" t="s">
        <v>15</v>
      </c>
      <c r="Q274" s="1">
        <v>2863</v>
      </c>
      <c r="R274" s="2">
        <v>42</v>
      </c>
    </row>
    <row r="275" spans="14:18" x14ac:dyDescent="0.25">
      <c r="N275" t="s">
        <v>40</v>
      </c>
      <c r="O275" t="s">
        <v>35</v>
      </c>
      <c r="P275" t="s">
        <v>29</v>
      </c>
      <c r="Q275" s="1">
        <v>1617</v>
      </c>
      <c r="R275" s="2">
        <v>126</v>
      </c>
    </row>
    <row r="276" spans="14:18" x14ac:dyDescent="0.25">
      <c r="N276" t="s">
        <v>6</v>
      </c>
      <c r="O276" t="s">
        <v>37</v>
      </c>
      <c r="P276" t="s">
        <v>26</v>
      </c>
      <c r="Q276" s="1">
        <v>6818</v>
      </c>
      <c r="R276" s="2">
        <v>6</v>
      </c>
    </row>
    <row r="277" spans="14:18" x14ac:dyDescent="0.25">
      <c r="N277" t="s">
        <v>3</v>
      </c>
      <c r="O277" t="s">
        <v>35</v>
      </c>
      <c r="P277" t="s">
        <v>15</v>
      </c>
      <c r="Q277" s="1">
        <v>6657</v>
      </c>
      <c r="R277" s="2">
        <v>276</v>
      </c>
    </row>
    <row r="278" spans="14:18" x14ac:dyDescent="0.25">
      <c r="N278" t="s">
        <v>3</v>
      </c>
      <c r="O278" t="s">
        <v>34</v>
      </c>
      <c r="P278" t="s">
        <v>17</v>
      </c>
      <c r="Q278" s="1">
        <v>2919</v>
      </c>
      <c r="R278" s="2">
        <v>93</v>
      </c>
    </row>
    <row r="279" spans="14:18" x14ac:dyDescent="0.25">
      <c r="N279" t="s">
        <v>2</v>
      </c>
      <c r="O279" t="s">
        <v>36</v>
      </c>
      <c r="P279" t="s">
        <v>31</v>
      </c>
      <c r="Q279" s="1">
        <v>3094</v>
      </c>
      <c r="R279" s="2">
        <v>246</v>
      </c>
    </row>
    <row r="280" spans="14:18" x14ac:dyDescent="0.25">
      <c r="N280" t="s">
        <v>6</v>
      </c>
      <c r="O280" t="s">
        <v>39</v>
      </c>
      <c r="P280" t="s">
        <v>24</v>
      </c>
      <c r="Q280" s="1">
        <v>2989</v>
      </c>
      <c r="R280" s="2">
        <v>3</v>
      </c>
    </row>
    <row r="281" spans="14:18" x14ac:dyDescent="0.25">
      <c r="N281" t="s">
        <v>8</v>
      </c>
      <c r="O281" t="s">
        <v>38</v>
      </c>
      <c r="P281" t="s">
        <v>27</v>
      </c>
      <c r="Q281" s="1">
        <v>2268</v>
      </c>
      <c r="R281" s="2">
        <v>63</v>
      </c>
    </row>
    <row r="282" spans="14:18" x14ac:dyDescent="0.25">
      <c r="N282" t="s">
        <v>5</v>
      </c>
      <c r="O282" t="s">
        <v>35</v>
      </c>
      <c r="P282" t="s">
        <v>31</v>
      </c>
      <c r="Q282" s="1">
        <v>4753</v>
      </c>
      <c r="R282" s="2">
        <v>246</v>
      </c>
    </row>
    <row r="283" spans="14:18" x14ac:dyDescent="0.25">
      <c r="N283" t="s">
        <v>2</v>
      </c>
      <c r="O283" t="s">
        <v>34</v>
      </c>
      <c r="P283" t="s">
        <v>19</v>
      </c>
      <c r="Q283" s="1">
        <v>7511</v>
      </c>
      <c r="R283" s="2">
        <v>120</v>
      </c>
    </row>
    <row r="284" spans="14:18" x14ac:dyDescent="0.25">
      <c r="N284" t="s">
        <v>2</v>
      </c>
      <c r="O284" t="s">
        <v>38</v>
      </c>
      <c r="P284" t="s">
        <v>31</v>
      </c>
      <c r="Q284" s="1">
        <v>4326</v>
      </c>
      <c r="R284" s="2">
        <v>348</v>
      </c>
    </row>
    <row r="285" spans="14:18" x14ac:dyDescent="0.25">
      <c r="N285" t="s">
        <v>41</v>
      </c>
      <c r="O285" t="s">
        <v>34</v>
      </c>
      <c r="P285" t="s">
        <v>23</v>
      </c>
      <c r="Q285" s="1">
        <v>4935</v>
      </c>
      <c r="R285" s="2">
        <v>126</v>
      </c>
    </row>
    <row r="286" spans="14:18" x14ac:dyDescent="0.25">
      <c r="N286" t="s">
        <v>6</v>
      </c>
      <c r="O286" t="s">
        <v>35</v>
      </c>
      <c r="P286" t="s">
        <v>30</v>
      </c>
      <c r="Q286" s="1">
        <v>4781</v>
      </c>
      <c r="R286" s="2">
        <v>123</v>
      </c>
    </row>
    <row r="287" spans="14:18" x14ac:dyDescent="0.25">
      <c r="N287" t="s">
        <v>5</v>
      </c>
      <c r="O287" t="s">
        <v>38</v>
      </c>
      <c r="P287" t="s">
        <v>25</v>
      </c>
      <c r="Q287" s="1">
        <v>7483</v>
      </c>
      <c r="R287" s="2">
        <v>45</v>
      </c>
    </row>
    <row r="288" spans="14:18" x14ac:dyDescent="0.25">
      <c r="N288" t="s">
        <v>10</v>
      </c>
      <c r="O288" t="s">
        <v>38</v>
      </c>
      <c r="P288" t="s">
        <v>4</v>
      </c>
      <c r="Q288" s="1">
        <v>6860</v>
      </c>
      <c r="R288" s="2">
        <v>126</v>
      </c>
    </row>
    <row r="289" spans="14:18" x14ac:dyDescent="0.25">
      <c r="N289" t="s">
        <v>40</v>
      </c>
      <c r="O289" t="s">
        <v>37</v>
      </c>
      <c r="P289" t="s">
        <v>29</v>
      </c>
      <c r="Q289" s="1">
        <v>9002</v>
      </c>
      <c r="R289" s="2">
        <v>72</v>
      </c>
    </row>
    <row r="290" spans="14:18" x14ac:dyDescent="0.25">
      <c r="N290" t="s">
        <v>6</v>
      </c>
      <c r="O290" t="s">
        <v>36</v>
      </c>
      <c r="P290" t="s">
        <v>29</v>
      </c>
      <c r="Q290" s="1">
        <v>1400</v>
      </c>
      <c r="R290" s="2">
        <v>135</v>
      </c>
    </row>
    <row r="291" spans="14:18" x14ac:dyDescent="0.25">
      <c r="N291" t="s">
        <v>10</v>
      </c>
      <c r="O291" t="s">
        <v>34</v>
      </c>
      <c r="P291" t="s">
        <v>22</v>
      </c>
      <c r="Q291" s="1">
        <v>4053</v>
      </c>
      <c r="R291" s="2">
        <v>24</v>
      </c>
    </row>
    <row r="292" spans="14:18" x14ac:dyDescent="0.25">
      <c r="N292" t="s">
        <v>7</v>
      </c>
      <c r="O292" t="s">
        <v>36</v>
      </c>
      <c r="P292" t="s">
        <v>31</v>
      </c>
      <c r="Q292" s="1">
        <v>2149</v>
      </c>
      <c r="R292" s="2">
        <v>117</v>
      </c>
    </row>
    <row r="293" spans="14:18" x14ac:dyDescent="0.25">
      <c r="N293" t="s">
        <v>3</v>
      </c>
      <c r="O293" t="s">
        <v>39</v>
      </c>
      <c r="P293" t="s">
        <v>29</v>
      </c>
      <c r="Q293" s="1">
        <v>3640</v>
      </c>
      <c r="R293" s="2">
        <v>51</v>
      </c>
    </row>
    <row r="294" spans="14:18" x14ac:dyDescent="0.25">
      <c r="N294" t="s">
        <v>2</v>
      </c>
      <c r="O294" t="s">
        <v>39</v>
      </c>
      <c r="P294" t="s">
        <v>23</v>
      </c>
      <c r="Q294" s="1">
        <v>630</v>
      </c>
      <c r="R294" s="2">
        <v>36</v>
      </c>
    </row>
    <row r="295" spans="14:18" x14ac:dyDescent="0.25">
      <c r="N295" t="s">
        <v>9</v>
      </c>
      <c r="O295" t="s">
        <v>35</v>
      </c>
      <c r="P295" t="s">
        <v>27</v>
      </c>
      <c r="Q295" s="1">
        <v>2429</v>
      </c>
      <c r="R295" s="2">
        <v>144</v>
      </c>
    </row>
    <row r="296" spans="14:18" x14ac:dyDescent="0.25">
      <c r="N296" t="s">
        <v>9</v>
      </c>
      <c r="O296" t="s">
        <v>36</v>
      </c>
      <c r="P296" t="s">
        <v>25</v>
      </c>
      <c r="Q296" s="1">
        <v>2142</v>
      </c>
      <c r="R296" s="2">
        <v>114</v>
      </c>
    </row>
    <row r="297" spans="14:18" x14ac:dyDescent="0.25">
      <c r="N297" t="s">
        <v>7</v>
      </c>
      <c r="O297" t="s">
        <v>37</v>
      </c>
      <c r="P297" t="s">
        <v>30</v>
      </c>
      <c r="Q297" s="1">
        <v>6454</v>
      </c>
      <c r="R297" s="2">
        <v>54</v>
      </c>
    </row>
    <row r="298" spans="14:18" x14ac:dyDescent="0.25">
      <c r="N298" t="s">
        <v>7</v>
      </c>
      <c r="O298" t="s">
        <v>37</v>
      </c>
      <c r="P298" t="s">
        <v>16</v>
      </c>
      <c r="Q298" s="1">
        <v>4487</v>
      </c>
      <c r="R298" s="2">
        <v>333</v>
      </c>
    </row>
    <row r="299" spans="14:18" x14ac:dyDescent="0.25">
      <c r="N299" t="s">
        <v>3</v>
      </c>
      <c r="O299" t="s">
        <v>37</v>
      </c>
      <c r="P299" t="s">
        <v>4</v>
      </c>
      <c r="Q299" s="1">
        <v>938</v>
      </c>
      <c r="R299" s="2">
        <v>366</v>
      </c>
    </row>
    <row r="300" spans="14:18" x14ac:dyDescent="0.25">
      <c r="N300" t="s">
        <v>3</v>
      </c>
      <c r="O300" t="s">
        <v>38</v>
      </c>
      <c r="P300" t="s">
        <v>26</v>
      </c>
      <c r="Q300" s="1">
        <v>8841</v>
      </c>
      <c r="R300" s="2">
        <v>303</v>
      </c>
    </row>
    <row r="301" spans="14:18" x14ac:dyDescent="0.25">
      <c r="N301" t="s">
        <v>2</v>
      </c>
      <c r="O301" t="s">
        <v>39</v>
      </c>
      <c r="P301" t="s">
        <v>33</v>
      </c>
      <c r="Q301" s="1">
        <v>4018</v>
      </c>
      <c r="R301" s="2">
        <v>126</v>
      </c>
    </row>
    <row r="302" spans="14:18" x14ac:dyDescent="0.25">
      <c r="N302" t="s">
        <v>41</v>
      </c>
      <c r="O302" t="s">
        <v>37</v>
      </c>
      <c r="P302" t="s">
        <v>15</v>
      </c>
      <c r="Q302" s="1">
        <v>714</v>
      </c>
      <c r="R302" s="2">
        <v>231</v>
      </c>
    </row>
    <row r="303" spans="14:18" x14ac:dyDescent="0.25">
      <c r="N303" t="s">
        <v>9</v>
      </c>
      <c r="O303" t="s">
        <v>38</v>
      </c>
      <c r="P303" t="s">
        <v>25</v>
      </c>
      <c r="Q303" s="1">
        <v>3850</v>
      </c>
      <c r="R303" s="2">
        <v>102</v>
      </c>
    </row>
  </sheetData>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76F75-1813-4E20-8CAA-701AC3119F07}">
  <dimension ref="B2:K28"/>
  <sheetViews>
    <sheetView showGridLines="0" workbookViewId="0">
      <selection activeCell="F21" sqref="F21"/>
    </sheetView>
  </sheetViews>
  <sheetFormatPr defaultRowHeight="15" x14ac:dyDescent="0.25"/>
  <cols>
    <col min="1" max="1" width="5.85546875" customWidth="1"/>
    <col min="2" max="2" width="4.85546875" customWidth="1"/>
    <col min="3" max="3" width="21.85546875" bestFit="1" customWidth="1"/>
    <col min="4" max="5" width="11.7109375" bestFit="1" customWidth="1"/>
    <col min="10" max="10" width="16.5703125" customWidth="1"/>
    <col min="11" max="11" width="17.140625" customWidth="1"/>
  </cols>
  <sheetData>
    <row r="2" spans="2:11" x14ac:dyDescent="0.25">
      <c r="B2" s="62" t="s">
        <v>71</v>
      </c>
      <c r="C2" s="62"/>
      <c r="D2" s="62"/>
      <c r="I2" s="32" t="s">
        <v>72</v>
      </c>
      <c r="J2" s="32"/>
      <c r="K2" s="32"/>
    </row>
    <row r="4" spans="2:11" x14ac:dyDescent="0.25">
      <c r="C4" s="55" t="s">
        <v>54</v>
      </c>
      <c r="D4" s="63" t="s">
        <v>60</v>
      </c>
      <c r="J4" s="68" t="s">
        <v>73</v>
      </c>
      <c r="K4" s="69" t="s">
        <v>55</v>
      </c>
    </row>
    <row r="5" spans="2:11" x14ac:dyDescent="0.25">
      <c r="C5" s="46" t="s">
        <v>14</v>
      </c>
      <c r="D5" s="64">
        <v>19525.600000000002</v>
      </c>
      <c r="J5" s="10" t="s">
        <v>38</v>
      </c>
      <c r="K5" s="11">
        <v>25221</v>
      </c>
    </row>
    <row r="6" spans="2:11" x14ac:dyDescent="0.25">
      <c r="C6" s="42" t="s">
        <v>30</v>
      </c>
      <c r="D6" s="65">
        <v>25899.020000000011</v>
      </c>
      <c r="J6" s="12" t="s">
        <v>5</v>
      </c>
      <c r="K6" s="11">
        <v>25221</v>
      </c>
    </row>
    <row r="7" spans="2:11" x14ac:dyDescent="0.25">
      <c r="C7" s="42" t="s">
        <v>24</v>
      </c>
      <c r="D7" s="65">
        <v>30189.32</v>
      </c>
      <c r="J7" s="10" t="s">
        <v>36</v>
      </c>
      <c r="K7" s="11">
        <v>39620</v>
      </c>
    </row>
    <row r="8" spans="2:11" x14ac:dyDescent="0.25">
      <c r="C8" s="42" t="s">
        <v>19</v>
      </c>
      <c r="D8" s="65">
        <v>29800.160000000003</v>
      </c>
      <c r="J8" s="12" t="s">
        <v>5</v>
      </c>
      <c r="K8" s="11">
        <v>39620</v>
      </c>
    </row>
    <row r="9" spans="2:11" x14ac:dyDescent="0.25">
      <c r="C9" s="42" t="s">
        <v>22</v>
      </c>
      <c r="D9" s="65">
        <v>46234.960000000006</v>
      </c>
      <c r="J9" s="10" t="s">
        <v>34</v>
      </c>
      <c r="K9" s="11">
        <v>41559</v>
      </c>
    </row>
    <row r="10" spans="2:11" x14ac:dyDescent="0.25">
      <c r="C10" s="42" t="s">
        <v>4</v>
      </c>
      <c r="D10" s="65">
        <v>14946.919999999998</v>
      </c>
      <c r="J10" s="12" t="s">
        <v>5</v>
      </c>
      <c r="K10" s="11">
        <v>41559</v>
      </c>
    </row>
    <row r="11" spans="2:11" x14ac:dyDescent="0.25">
      <c r="C11" s="42" t="s">
        <v>26</v>
      </c>
      <c r="D11" s="65">
        <v>58277.8</v>
      </c>
      <c r="J11" s="10" t="s">
        <v>37</v>
      </c>
      <c r="K11" s="11">
        <v>43568</v>
      </c>
    </row>
    <row r="12" spans="2:11" x14ac:dyDescent="0.25">
      <c r="C12" s="42" t="s">
        <v>28</v>
      </c>
      <c r="D12" s="65">
        <v>39084.340000000004</v>
      </c>
      <c r="J12" s="12" t="s">
        <v>7</v>
      </c>
      <c r="K12" s="11">
        <v>43568</v>
      </c>
    </row>
    <row r="13" spans="2:11" x14ac:dyDescent="0.25">
      <c r="C13" s="42" t="s">
        <v>32</v>
      </c>
      <c r="D13" s="65">
        <v>52063.35</v>
      </c>
      <c r="J13" s="10" t="s">
        <v>39</v>
      </c>
      <c r="K13" s="11">
        <v>45752</v>
      </c>
    </row>
    <row r="14" spans="2:11" x14ac:dyDescent="0.25">
      <c r="C14" s="42" t="s">
        <v>18</v>
      </c>
      <c r="D14" s="65">
        <v>40814.559999999998</v>
      </c>
      <c r="J14" s="12" t="s">
        <v>2</v>
      </c>
      <c r="K14" s="11">
        <v>45752</v>
      </c>
    </row>
    <row r="15" spans="2:11" x14ac:dyDescent="0.25">
      <c r="C15" s="42" t="s">
        <v>17</v>
      </c>
      <c r="D15" s="65">
        <v>56471.590000000004</v>
      </c>
      <c r="J15" s="10" t="s">
        <v>35</v>
      </c>
      <c r="K15" s="11">
        <v>38325</v>
      </c>
    </row>
    <row r="16" spans="2:11" x14ac:dyDescent="0.25">
      <c r="C16" s="42" t="s">
        <v>23</v>
      </c>
      <c r="D16" s="65">
        <v>44884.12</v>
      </c>
      <c r="J16" s="12" t="s">
        <v>40</v>
      </c>
      <c r="K16" s="11">
        <v>38325</v>
      </c>
    </row>
    <row r="17" spans="3:4" x14ac:dyDescent="0.25">
      <c r="C17" s="42" t="s">
        <v>29</v>
      </c>
      <c r="D17" s="65">
        <v>36700.840000000004</v>
      </c>
    </row>
    <row r="18" spans="3:4" x14ac:dyDescent="0.25">
      <c r="C18" s="42" t="s">
        <v>13</v>
      </c>
      <c r="D18" s="65">
        <v>29721.27</v>
      </c>
    </row>
    <row r="19" spans="3:4" x14ac:dyDescent="0.25">
      <c r="C19" s="42" t="s">
        <v>16</v>
      </c>
      <c r="D19" s="65">
        <v>43177.340000000004</v>
      </c>
    </row>
    <row r="20" spans="3:4" x14ac:dyDescent="0.25">
      <c r="C20" s="42" t="s">
        <v>20</v>
      </c>
      <c r="D20" s="65">
        <v>31390.480000000003</v>
      </c>
    </row>
    <row r="21" spans="3:4" x14ac:dyDescent="0.25">
      <c r="C21" s="42" t="s">
        <v>27</v>
      </c>
      <c r="D21" s="65">
        <v>19572.14</v>
      </c>
    </row>
    <row r="22" spans="3:4" x14ac:dyDescent="0.25">
      <c r="C22" s="42" t="s">
        <v>33</v>
      </c>
      <c r="D22" s="65">
        <v>46226.020000000004</v>
      </c>
    </row>
    <row r="23" spans="3:4" x14ac:dyDescent="0.25">
      <c r="C23" s="42" t="s">
        <v>15</v>
      </c>
      <c r="D23" s="65">
        <v>50988.91</v>
      </c>
    </row>
    <row r="24" spans="3:4" x14ac:dyDescent="0.25">
      <c r="C24" s="42" t="s">
        <v>31</v>
      </c>
      <c r="D24" s="65">
        <v>29518.43</v>
      </c>
    </row>
    <row r="25" spans="3:4" x14ac:dyDescent="0.25">
      <c r="C25" s="42" t="s">
        <v>21</v>
      </c>
      <c r="D25" s="65">
        <v>26000</v>
      </c>
    </row>
    <row r="26" spans="3:4" x14ac:dyDescent="0.25">
      <c r="C26" s="60" t="s">
        <v>25</v>
      </c>
      <c r="D26" s="65">
        <v>29678.099999999995</v>
      </c>
    </row>
    <row r="27" spans="3:4" x14ac:dyDescent="0.25">
      <c r="C27" s="67" t="s">
        <v>57</v>
      </c>
      <c r="D27" s="66">
        <v>801165.2699999999</v>
      </c>
    </row>
    <row r="28" spans="3:4" x14ac:dyDescent="0.25">
      <c r="C28" s="37"/>
      <c r="D28" s="37"/>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D09A8-0350-42ED-8216-FFEB84FCF875}">
  <dimension ref="B3:P18"/>
  <sheetViews>
    <sheetView showGridLines="0" zoomScaleNormal="100" workbookViewId="0">
      <selection activeCell="D3" sqref="D3"/>
    </sheetView>
  </sheetViews>
  <sheetFormatPr defaultRowHeight="15" x14ac:dyDescent="0.25"/>
  <cols>
    <col min="2" max="2" width="3.85546875" customWidth="1"/>
    <col min="3" max="3" width="11.140625" customWidth="1"/>
    <col min="4" max="4" width="13.5703125" customWidth="1"/>
    <col min="5" max="5" width="11" customWidth="1"/>
    <col min="7" max="7" width="3.5703125" customWidth="1"/>
    <col min="8" max="8" width="18.5703125" customWidth="1"/>
    <col min="9" max="9" width="11.42578125" customWidth="1"/>
    <col min="10" max="10" width="7.5703125" customWidth="1"/>
    <col min="11" max="11" width="18.42578125" customWidth="1"/>
    <col min="13" max="13" width="4.140625" customWidth="1"/>
    <col min="14" max="14" width="15.140625" bestFit="1" customWidth="1"/>
    <col min="15" max="15" width="12.85546875" customWidth="1"/>
    <col min="18" max="18" width="11.7109375" customWidth="1"/>
  </cols>
  <sheetData>
    <row r="3" spans="2:16" x14ac:dyDescent="0.25">
      <c r="B3" s="16" t="s">
        <v>61</v>
      </c>
      <c r="C3" s="16"/>
      <c r="D3" s="17" t="s">
        <v>36</v>
      </c>
    </row>
    <row r="5" spans="2:16" x14ac:dyDescent="0.25">
      <c r="B5" s="19" t="s">
        <v>62</v>
      </c>
      <c r="C5" s="20"/>
      <c r="D5" s="20"/>
      <c r="E5" s="20"/>
      <c r="G5" s="19" t="s">
        <v>68</v>
      </c>
      <c r="H5" s="20"/>
      <c r="I5" s="20"/>
      <c r="J5" s="20"/>
      <c r="M5" s="19" t="s">
        <v>74</v>
      </c>
      <c r="N5" s="19"/>
      <c r="O5" s="19"/>
      <c r="P5" s="55"/>
    </row>
    <row r="6" spans="2:16" x14ac:dyDescent="0.25">
      <c r="B6" s="18"/>
      <c r="C6" s="18"/>
      <c r="D6" s="18"/>
      <c r="E6" s="18"/>
    </row>
    <row r="7" spans="2:16" x14ac:dyDescent="0.25">
      <c r="C7" s="21" t="s">
        <v>63</v>
      </c>
      <c r="D7" s="22"/>
      <c r="E7" s="23">
        <f>COUNTIFS(salesdata[Geography],'Sales by Country'!D3)</f>
        <v>50</v>
      </c>
      <c r="H7" s="70" t="s">
        <v>76</v>
      </c>
      <c r="I7" s="24" t="s">
        <v>1</v>
      </c>
      <c r="J7" s="24" t="s">
        <v>42</v>
      </c>
      <c r="K7" s="24" t="s">
        <v>75</v>
      </c>
      <c r="N7" s="70" t="s">
        <v>12</v>
      </c>
      <c r="O7" s="24" t="s">
        <v>1</v>
      </c>
    </row>
    <row r="8" spans="2:16" x14ac:dyDescent="0.25">
      <c r="H8" s="33" t="str" cm="1">
        <f t="array" ref="H8:H17">_xlfn.UNIQUE(salesdata[Sales Person])</f>
        <v>Ram Mahesh</v>
      </c>
      <c r="I8" s="72">
        <f>SUMIFS(salesdata[Amount],salesdata[Geography],$D$3,salesdata[Sales Person],H8)</f>
        <v>23016</v>
      </c>
      <c r="J8" s="33">
        <f>SUMIFS(salesdata[Units],salesdata[Geography],$D$3,salesdata[Sales Person],$H8)</f>
        <v>663</v>
      </c>
      <c r="K8" s="71">
        <f t="shared" ref="K8:K17" si="0">IF(I8&gt;=VLOOKUP($D$3,$N$8:$O$13,2,0),1,0)</f>
        <v>1</v>
      </c>
      <c r="N8" s="33" t="s">
        <v>38</v>
      </c>
      <c r="O8" s="72">
        <v>14000</v>
      </c>
    </row>
    <row r="9" spans="2:16" x14ac:dyDescent="0.25">
      <c r="C9" s="14"/>
      <c r="D9" s="24" t="s">
        <v>65</v>
      </c>
      <c r="E9" s="24" t="s">
        <v>44</v>
      </c>
      <c r="H9" s="35" t="str">
        <v>Brien Boise</v>
      </c>
      <c r="I9" s="73">
        <f>SUMIFS(salesdata[Amount],salesdata[Geography],$D$3,salesdata[Sales Person],H9)</f>
        <v>5019</v>
      </c>
      <c r="J9" s="35">
        <f>SUMIFS(salesdata[Units],salesdata[Geography],$D$3,salesdata[Sales Person],$H9)</f>
        <v>150</v>
      </c>
      <c r="K9" s="71">
        <f t="shared" si="0"/>
        <v>0</v>
      </c>
      <c r="N9" s="35" t="s">
        <v>36</v>
      </c>
      <c r="O9" s="73">
        <v>15000</v>
      </c>
    </row>
    <row r="10" spans="2:16" x14ac:dyDescent="0.25">
      <c r="C10" s="25" t="s">
        <v>64</v>
      </c>
      <c r="D10" s="26">
        <f>SUMIFS(salesdata[Amount],salesdata[Geography],D3)</f>
        <v>237944</v>
      </c>
      <c r="E10" s="27">
        <f>D10/$E$7</f>
        <v>4758.88</v>
      </c>
      <c r="H10" s="35" t="str">
        <v>Husein Augar</v>
      </c>
      <c r="I10" s="73">
        <f>SUMIFS(salesdata[Amount],salesdata[Geography],$D$3,salesdata[Sales Person],H10)</f>
        <v>25669</v>
      </c>
      <c r="J10" s="35">
        <f>SUMIFS(salesdata[Units],salesdata[Geography],$D$3,salesdata[Sales Person],$H10)</f>
        <v>564</v>
      </c>
      <c r="K10" s="71">
        <f t="shared" si="0"/>
        <v>1</v>
      </c>
      <c r="N10" s="35" t="s">
        <v>34</v>
      </c>
      <c r="O10" s="73">
        <v>12000</v>
      </c>
    </row>
    <row r="11" spans="2:16" x14ac:dyDescent="0.25">
      <c r="C11" s="6" t="s">
        <v>59</v>
      </c>
      <c r="D11" s="28">
        <f>SUMIFS(salesdata[Cost],salesdata[Geography],D3)</f>
        <v>68259.839999999997</v>
      </c>
      <c r="E11" s="29">
        <f t="shared" ref="E11:E12" si="1">D11/$E$7</f>
        <v>1365.1967999999999</v>
      </c>
      <c r="H11" s="35" t="str">
        <v>Carla Molina</v>
      </c>
      <c r="I11" s="73">
        <f>SUMIFS(salesdata[Amount],salesdata[Geography],$D$3,salesdata[Sales Person],H11)</f>
        <v>39242</v>
      </c>
      <c r="J11" s="35">
        <f>SUMIFS(salesdata[Units],salesdata[Geography],$D$3,salesdata[Sales Person],$H11)</f>
        <v>1482</v>
      </c>
      <c r="K11" s="71">
        <f t="shared" si="0"/>
        <v>1</v>
      </c>
      <c r="N11" s="35" t="s">
        <v>37</v>
      </c>
      <c r="O11" s="73">
        <v>11000</v>
      </c>
    </row>
    <row r="12" spans="2:16" x14ac:dyDescent="0.25">
      <c r="C12" s="6" t="s">
        <v>66</v>
      </c>
      <c r="D12" s="28">
        <f>D10-D11</f>
        <v>169684.16</v>
      </c>
      <c r="E12" s="29">
        <f t="shared" si="1"/>
        <v>3393.6831999999999</v>
      </c>
      <c r="H12" s="35" t="str">
        <v>Curtice Advani</v>
      </c>
      <c r="I12" s="73">
        <f>SUMIFS(salesdata[Amount],salesdata[Geography],$D$3,salesdata[Sales Person],H12)</f>
        <v>27377</v>
      </c>
      <c r="J12" s="35">
        <f>SUMIFS(salesdata[Units],salesdata[Geography],$D$3,salesdata[Sales Person],$H12)</f>
        <v>513</v>
      </c>
      <c r="K12" s="71">
        <f t="shared" si="0"/>
        <v>1</v>
      </c>
      <c r="N12" s="35" t="s">
        <v>39</v>
      </c>
      <c r="O12" s="73">
        <v>13000</v>
      </c>
    </row>
    <row r="13" spans="2:16" x14ac:dyDescent="0.25">
      <c r="C13" s="6" t="s">
        <v>67</v>
      </c>
      <c r="D13" s="28">
        <f>SUMIFS(salesdata[Units],salesdata[Geography],D3)</f>
        <v>7302</v>
      </c>
      <c r="E13" s="29">
        <f>D13/$E$7</f>
        <v>146.04</v>
      </c>
      <c r="H13" s="35" t="str">
        <v>Ches Bonnell</v>
      </c>
      <c r="I13" s="73">
        <f>SUMIFS(salesdata[Amount],salesdata[Geography],$D$3,salesdata[Sales Person],H13)</f>
        <v>21931</v>
      </c>
      <c r="J13" s="35">
        <f>SUMIFS(salesdata[Units],salesdata[Geography],$D$3,salesdata[Sales Person],$H13)</f>
        <v>975</v>
      </c>
      <c r="K13" s="71">
        <f t="shared" si="0"/>
        <v>1</v>
      </c>
      <c r="N13" s="35" t="s">
        <v>35</v>
      </c>
      <c r="O13" s="73">
        <v>15000</v>
      </c>
    </row>
    <row r="14" spans="2:16" x14ac:dyDescent="0.25">
      <c r="C14" s="7"/>
      <c r="D14" s="7"/>
      <c r="E14" s="7"/>
      <c r="H14" s="35" t="str">
        <v>Gigi Bohling</v>
      </c>
      <c r="I14" s="73">
        <f>SUMIFS(salesdata[Amount],salesdata[Geography],$D$3,salesdata[Sales Person],H14)</f>
        <v>39620</v>
      </c>
      <c r="J14" s="35">
        <f>SUMIFS(salesdata[Units],salesdata[Geography],$D$3,salesdata[Sales Person],$H14)</f>
        <v>573</v>
      </c>
      <c r="K14" s="71">
        <f t="shared" si="0"/>
        <v>1</v>
      </c>
      <c r="N14" s="37"/>
      <c r="O14" s="37"/>
    </row>
    <row r="15" spans="2:16" x14ac:dyDescent="0.25">
      <c r="H15" s="35" t="str">
        <v>Barr Faughny</v>
      </c>
      <c r="I15" s="73">
        <f>SUMIFS(salesdata[Amount],salesdata[Geography],$D$3,salesdata[Sales Person],H15)</f>
        <v>23709</v>
      </c>
      <c r="J15" s="35">
        <f>SUMIFS(salesdata[Units],salesdata[Geography],$D$3,salesdata[Sales Person],$H15)</f>
        <v>909</v>
      </c>
      <c r="K15" s="71">
        <f t="shared" si="0"/>
        <v>1</v>
      </c>
    </row>
    <row r="16" spans="2:16" x14ac:dyDescent="0.25">
      <c r="H16" s="35" t="str">
        <v>Gunar Cockshoot</v>
      </c>
      <c r="I16" s="73">
        <f>SUMIFS(salesdata[Amount],salesdata[Geography],$D$3,salesdata[Sales Person],H16)</f>
        <v>18564</v>
      </c>
      <c r="J16" s="35">
        <f>SUMIFS(salesdata[Units],salesdata[Geography],$D$3,salesdata[Sales Person],$H16)</f>
        <v>420</v>
      </c>
      <c r="K16" s="71">
        <f t="shared" si="0"/>
        <v>1</v>
      </c>
    </row>
    <row r="17" spans="8:11" x14ac:dyDescent="0.25">
      <c r="H17" s="35" t="str">
        <v>Oby Sorrel</v>
      </c>
      <c r="I17" s="73">
        <f>SUMIFS(salesdata[Amount],salesdata[Geography],$D$3,salesdata[Sales Person],H17)</f>
        <v>13797</v>
      </c>
      <c r="J17" s="35">
        <f>SUMIFS(salesdata[Units],salesdata[Geography],$D$3,salesdata[Sales Person],$H17)</f>
        <v>1053</v>
      </c>
      <c r="K17" s="71">
        <f t="shared" si="0"/>
        <v>0</v>
      </c>
    </row>
    <row r="18" spans="8:11" x14ac:dyDescent="0.25">
      <c r="H18" s="37"/>
      <c r="I18" s="37"/>
      <c r="J18" s="37"/>
      <c r="K18" s="37"/>
    </row>
  </sheetData>
  <sortState xmlns:xlrd2="http://schemas.microsoft.com/office/spreadsheetml/2017/richdata2" ref="N8:N13">
    <sortCondition ref="N8:N13"/>
  </sortState>
  <conditionalFormatting sqref="K8:K17">
    <cfRule type="iconSet" priority="1">
      <iconSet iconSet="3Symbols" showValue="0">
        <cfvo type="percent" val="0"/>
        <cfvo type="percent" val="33"/>
        <cfvo type="percent" val="67"/>
      </iconSet>
    </cfRule>
  </conditionalFormatting>
  <dataValidations count="1">
    <dataValidation type="list" allowBlank="1" showInputMessage="1" showErrorMessage="1" sqref="D3" xr:uid="{7CF15C80-A0AD-46D6-9E62-BE1EE6237D01}">
      <formula1>$N$8:$N$13</formula1>
    </dataValidation>
  </dataValidation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6479EB-47BF-4FEE-B094-137853572596}">
  <dimension ref="B2:G25"/>
  <sheetViews>
    <sheetView showGridLines="0" workbookViewId="0">
      <selection activeCell="M11" sqref="M11"/>
    </sheetView>
  </sheetViews>
  <sheetFormatPr defaultRowHeight="15" x14ac:dyDescent="0.25"/>
  <cols>
    <col min="1" max="1" width="4.85546875" customWidth="1"/>
    <col min="2" max="2" width="3.7109375" customWidth="1"/>
    <col min="3" max="3" width="20.28515625" bestFit="1" customWidth="1"/>
    <col min="4" max="4" width="14.85546875" customWidth="1"/>
    <col min="5" max="5" width="16.7109375" customWidth="1"/>
    <col min="6" max="6" width="15.5703125" customWidth="1"/>
    <col min="7" max="7" width="10.5703125" customWidth="1"/>
    <col min="8" max="8" width="12.5703125" customWidth="1"/>
  </cols>
  <sheetData>
    <row r="2" spans="2:7" x14ac:dyDescent="0.25">
      <c r="B2" s="39" t="s">
        <v>78</v>
      </c>
      <c r="C2" s="38"/>
      <c r="D2" s="38"/>
      <c r="E2" s="38"/>
      <c r="F2" s="38"/>
      <c r="G2" s="38"/>
    </row>
    <row r="4" spans="2:7" x14ac:dyDescent="0.25">
      <c r="C4" s="9" t="s">
        <v>54</v>
      </c>
      <c r="D4" s="15" t="s">
        <v>55</v>
      </c>
      <c r="E4" s="15" t="s">
        <v>56</v>
      </c>
      <c r="F4" s="15" t="s">
        <v>60</v>
      </c>
      <c r="G4" s="15" t="s">
        <v>77</v>
      </c>
    </row>
    <row r="5" spans="2:7" x14ac:dyDescent="0.25">
      <c r="C5" s="10" t="s">
        <v>4</v>
      </c>
      <c r="D5" s="31">
        <v>1197</v>
      </c>
      <c r="E5" s="11">
        <v>573</v>
      </c>
      <c r="F5" s="13">
        <v>-5610.24</v>
      </c>
      <c r="G5" s="74">
        <v>-4.6869172932330825</v>
      </c>
    </row>
    <row r="6" spans="2:7" x14ac:dyDescent="0.25">
      <c r="C6" s="10" t="s">
        <v>21</v>
      </c>
      <c r="D6" s="31">
        <v>3612</v>
      </c>
      <c r="E6" s="11">
        <v>384</v>
      </c>
      <c r="F6" s="13">
        <v>156</v>
      </c>
      <c r="G6" s="74">
        <v>4.3189368770764118E-2</v>
      </c>
    </row>
    <row r="7" spans="2:7" x14ac:dyDescent="0.25">
      <c r="C7" s="10" t="s">
        <v>27</v>
      </c>
      <c r="D7" s="31">
        <v>6132</v>
      </c>
      <c r="E7" s="11">
        <v>93</v>
      </c>
      <c r="F7" s="13">
        <v>4576.1099999999997</v>
      </c>
      <c r="G7" s="74">
        <v>0.7462671232876712</v>
      </c>
    </row>
    <row r="8" spans="2:7" x14ac:dyDescent="0.25">
      <c r="C8" s="10" t="s">
        <v>33</v>
      </c>
      <c r="D8" s="31">
        <v>6391</v>
      </c>
      <c r="E8" s="11">
        <v>48</v>
      </c>
      <c r="F8" s="13">
        <v>5797.24</v>
      </c>
      <c r="G8" s="74">
        <v>0.90709435143170081</v>
      </c>
    </row>
    <row r="9" spans="2:7" x14ac:dyDescent="0.25">
      <c r="C9" s="10" t="s">
        <v>16</v>
      </c>
      <c r="D9" s="31">
        <v>6391</v>
      </c>
      <c r="E9" s="11">
        <v>738</v>
      </c>
      <c r="F9" s="13">
        <v>-96.019999999999527</v>
      </c>
      <c r="G9" s="74">
        <v>-1.5024252855578082E-2</v>
      </c>
    </row>
    <row r="10" spans="2:7" x14ac:dyDescent="0.25">
      <c r="C10" s="10" t="s">
        <v>24</v>
      </c>
      <c r="D10" s="31">
        <v>6398</v>
      </c>
      <c r="E10" s="11">
        <v>102</v>
      </c>
      <c r="F10" s="13">
        <v>5891.06</v>
      </c>
      <c r="G10" s="74">
        <v>0.92076586433260399</v>
      </c>
    </row>
    <row r="11" spans="2:7" x14ac:dyDescent="0.25">
      <c r="C11" s="10" t="s">
        <v>31</v>
      </c>
      <c r="D11" s="31">
        <v>7875</v>
      </c>
      <c r="E11" s="11">
        <v>135</v>
      </c>
      <c r="F11" s="13">
        <v>7093.35</v>
      </c>
      <c r="G11" s="74">
        <v>0.90074285714285718</v>
      </c>
    </row>
    <row r="12" spans="2:7" x14ac:dyDescent="0.25">
      <c r="C12" s="10" t="s">
        <v>19</v>
      </c>
      <c r="D12" s="31">
        <v>9702</v>
      </c>
      <c r="E12" s="11">
        <v>243</v>
      </c>
      <c r="F12" s="13">
        <v>7845.48</v>
      </c>
      <c r="G12" s="74">
        <v>0.80864564007421147</v>
      </c>
    </row>
    <row r="13" spans="2:7" x14ac:dyDescent="0.25">
      <c r="C13" s="10" t="s">
        <v>30</v>
      </c>
      <c r="D13" s="31">
        <v>10206</v>
      </c>
      <c r="E13" s="11">
        <v>639</v>
      </c>
      <c r="F13" s="13">
        <v>946.88999999999942</v>
      </c>
      <c r="G13" s="74">
        <v>9.2777777777777723E-2</v>
      </c>
    </row>
    <row r="14" spans="2:7" x14ac:dyDescent="0.25">
      <c r="C14" s="10" t="s">
        <v>20</v>
      </c>
      <c r="D14" s="31">
        <v>10661</v>
      </c>
      <c r="E14" s="11">
        <v>219</v>
      </c>
      <c r="F14" s="13">
        <v>8335.2200000000012</v>
      </c>
      <c r="G14" s="74">
        <v>0.78184222868398845</v>
      </c>
    </row>
    <row r="15" spans="2:7" x14ac:dyDescent="0.25">
      <c r="C15" s="10" t="s">
        <v>22</v>
      </c>
      <c r="D15" s="31">
        <v>12243</v>
      </c>
      <c r="E15" s="11">
        <v>477</v>
      </c>
      <c r="F15" s="13">
        <v>7582.7100000000009</v>
      </c>
      <c r="G15" s="74">
        <v>0.61935064935064943</v>
      </c>
    </row>
    <row r="16" spans="2:7" x14ac:dyDescent="0.25">
      <c r="C16" s="10" t="s">
        <v>23</v>
      </c>
      <c r="D16" s="31">
        <v>12369</v>
      </c>
      <c r="E16" s="11">
        <v>312</v>
      </c>
      <c r="F16" s="13">
        <v>10344.119999999999</v>
      </c>
      <c r="G16" s="74">
        <v>0.83629396070822204</v>
      </c>
    </row>
    <row r="17" spans="3:7" x14ac:dyDescent="0.25">
      <c r="C17" s="10" t="s">
        <v>14</v>
      </c>
      <c r="D17" s="31">
        <v>12656</v>
      </c>
      <c r="E17" s="11">
        <v>291</v>
      </c>
      <c r="F17" s="13">
        <v>9251.2999999999993</v>
      </c>
      <c r="G17" s="74">
        <v>0.73098135271807829</v>
      </c>
    </row>
    <row r="18" spans="3:7" x14ac:dyDescent="0.25">
      <c r="C18" s="10" t="s">
        <v>18</v>
      </c>
      <c r="D18" s="31">
        <v>13076</v>
      </c>
      <c r="E18" s="11">
        <v>240</v>
      </c>
      <c r="F18" s="13">
        <v>11523.2</v>
      </c>
      <c r="G18" s="74">
        <v>0.8812480881003365</v>
      </c>
    </row>
    <row r="19" spans="3:7" x14ac:dyDescent="0.25">
      <c r="C19" s="10" t="s">
        <v>25</v>
      </c>
      <c r="D19" s="31">
        <v>13118</v>
      </c>
      <c r="E19" s="11">
        <v>177</v>
      </c>
      <c r="F19" s="13">
        <v>10790.45</v>
      </c>
      <c r="G19" s="74">
        <v>0.82256822686385123</v>
      </c>
    </row>
    <row r="20" spans="3:7" x14ac:dyDescent="0.25">
      <c r="C20" s="10" t="s">
        <v>15</v>
      </c>
      <c r="D20" s="31">
        <v>13286</v>
      </c>
      <c r="E20" s="11">
        <v>303</v>
      </c>
      <c r="F20" s="13">
        <v>9731.81</v>
      </c>
      <c r="G20" s="74">
        <v>0.73248607556826728</v>
      </c>
    </row>
    <row r="21" spans="3:7" x14ac:dyDescent="0.25">
      <c r="C21" s="10" t="s">
        <v>29</v>
      </c>
      <c r="D21" s="31">
        <v>14679</v>
      </c>
      <c r="E21" s="11">
        <v>669</v>
      </c>
      <c r="F21" s="13">
        <v>9888.9599999999991</v>
      </c>
      <c r="G21" s="74">
        <v>0.67368076844471692</v>
      </c>
    </row>
    <row r="22" spans="3:7" x14ac:dyDescent="0.25">
      <c r="C22" s="10" t="s">
        <v>28</v>
      </c>
      <c r="D22" s="31">
        <v>16842</v>
      </c>
      <c r="E22" s="11">
        <v>858</v>
      </c>
      <c r="F22" s="13">
        <v>7935.9599999999991</v>
      </c>
      <c r="G22" s="74">
        <v>0.47120057000356247</v>
      </c>
    </row>
    <row r="23" spans="3:7" x14ac:dyDescent="0.25">
      <c r="C23" s="10" t="s">
        <v>17</v>
      </c>
      <c r="D23" s="31">
        <v>18396</v>
      </c>
      <c r="E23" s="11">
        <v>456</v>
      </c>
      <c r="F23" s="13">
        <v>16977.84</v>
      </c>
      <c r="G23" s="74">
        <v>0.92290932811480753</v>
      </c>
    </row>
    <row r="24" spans="3:7" x14ac:dyDescent="0.25">
      <c r="C24" s="10" t="s">
        <v>26</v>
      </c>
      <c r="D24" s="31">
        <v>23583</v>
      </c>
      <c r="E24" s="11">
        <v>474</v>
      </c>
      <c r="F24" s="13">
        <v>20928.599999999999</v>
      </c>
      <c r="G24" s="74">
        <v>0.88744434550311657</v>
      </c>
    </row>
    <row r="25" spans="3:7" x14ac:dyDescent="0.25">
      <c r="C25" s="10" t="s">
        <v>57</v>
      </c>
      <c r="D25" s="31">
        <v>218813</v>
      </c>
      <c r="E25" s="11">
        <v>7431</v>
      </c>
      <c r="F25" s="13">
        <v>149890.03999999998</v>
      </c>
      <c r="G25" s="74">
        <v>0.68501432730230827</v>
      </c>
    </row>
  </sheetData>
  <conditionalFormatting pivot="1" sqref="G5:G25">
    <cfRule type="colorScale" priority="1">
      <colorScale>
        <cfvo type="min"/>
        <cfvo type="max"/>
        <color rgb="FFFCFCFF"/>
        <color rgb="FF63BE7B"/>
      </colorScale>
    </cfRule>
  </conditionalFormatting>
  <conditionalFormatting pivot="1" sqref="G5:G24">
    <cfRule type="colorScale" priority="2">
      <colorScale>
        <cfvo type="min"/>
        <cfvo type="max"/>
        <color rgb="FFFCFCFF"/>
        <color rgb="FF63BE7B"/>
      </colorScale>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Data</vt:lpstr>
      <vt:lpstr>Descriptive Stats</vt:lpstr>
      <vt:lpstr>Anomaly detection</vt:lpstr>
      <vt:lpstr>Profit Analysis</vt:lpstr>
      <vt:lpstr>Sales by Country</vt:lpstr>
      <vt:lpstr>Discontinue</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Anirudh Sharma</cp:lastModifiedBy>
  <cp:lastPrinted>2021-11-02T13:25:26Z</cp:lastPrinted>
  <dcterms:created xsi:type="dcterms:W3CDTF">2021-03-14T20:21:32Z</dcterms:created>
  <dcterms:modified xsi:type="dcterms:W3CDTF">2021-11-02T13:37:51Z</dcterms:modified>
</cp:coreProperties>
</file>