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5480" windowHeight="11040" tabRatio="742" activeTab="4"/>
  </bookViews>
  <sheets>
    <sheet name="Week1" sheetId="2" r:id="rId1"/>
    <sheet name="Week2" sheetId="3" r:id="rId2"/>
    <sheet name="Week3" sheetId="4" r:id="rId3"/>
    <sheet name="Week4" sheetId="5" r:id="rId4"/>
    <sheet name="Week5" sheetId="6" r:id="rId5"/>
    <sheet name="Monthly Stats Sept 2016" sheetId="1" r:id="rId6"/>
  </sheets>
  <definedNames>
    <definedName name="_xlnm.Print_Area" localSheetId="5">'Monthly Stats Sept 2016'!$A$1:$B$28</definedName>
  </definedNames>
  <calcPr calcId="145621"/>
</workbook>
</file>

<file path=xl/calcChain.xml><?xml version="1.0" encoding="utf-8"?>
<calcChain xmlns="http://schemas.openxmlformats.org/spreadsheetml/2006/main">
  <c r="N4" i="2" l="1"/>
  <c r="M4" i="2"/>
  <c r="P7" i="3"/>
  <c r="O7" i="3"/>
  <c r="N7" i="3"/>
  <c r="M7" i="3"/>
  <c r="L7" i="3"/>
  <c r="K7" i="3"/>
  <c r="J7" i="3"/>
  <c r="P7" i="4"/>
  <c r="O7" i="4"/>
  <c r="N7" i="4"/>
  <c r="M7" i="4"/>
  <c r="L7" i="4"/>
  <c r="K7" i="4"/>
  <c r="J7" i="4"/>
  <c r="P7" i="5"/>
  <c r="O7" i="5"/>
  <c r="N7" i="5"/>
  <c r="M7" i="5"/>
  <c r="L7" i="5"/>
  <c r="K7" i="5"/>
  <c r="J7" i="5"/>
  <c r="N7" i="6"/>
  <c r="M7" i="6"/>
  <c r="B20" i="1" l="1"/>
  <c r="B18" i="1"/>
  <c r="P4" i="2"/>
  <c r="B24" i="1" s="1"/>
  <c r="O4" i="2"/>
  <c r="B22" i="1" s="1"/>
  <c r="L4" i="2"/>
  <c r="K4" i="2"/>
  <c r="J4" i="2"/>
  <c r="H4" i="2"/>
  <c r="P7" i="6"/>
  <c r="O7" i="6"/>
  <c r="L7" i="6"/>
  <c r="K7" i="6"/>
  <c r="J7" i="6"/>
  <c r="I7" i="4"/>
  <c r="B16" i="1" l="1"/>
  <c r="B14" i="1"/>
  <c r="B12" i="1"/>
  <c r="C7" i="3"/>
  <c r="D7" i="3"/>
  <c r="I7" i="6" l="1"/>
  <c r="H7" i="6"/>
  <c r="G7" i="6"/>
  <c r="F7" i="6"/>
  <c r="E7" i="6"/>
  <c r="D7" i="6"/>
  <c r="C7" i="6"/>
  <c r="I7" i="5"/>
  <c r="B10" i="1" s="1"/>
  <c r="H7" i="5"/>
  <c r="G7" i="5"/>
  <c r="F7" i="5"/>
  <c r="E7" i="5"/>
  <c r="D7" i="5"/>
  <c r="C7" i="5"/>
  <c r="H7" i="4"/>
  <c r="B8" i="1" s="1"/>
  <c r="G7" i="4"/>
  <c r="B6" i="1" s="1"/>
  <c r="F7" i="4"/>
  <c r="E7" i="4"/>
  <c r="D7" i="4"/>
  <c r="C7" i="4"/>
  <c r="B2" i="1" s="1"/>
  <c r="I7" i="3"/>
  <c r="H7" i="3"/>
  <c r="G7" i="3"/>
  <c r="F7" i="3"/>
  <c r="E7" i="3"/>
  <c r="I4" i="2"/>
  <c r="G4" i="2"/>
  <c r="F4" i="2"/>
  <c r="E4" i="2"/>
  <c r="D4" i="2"/>
  <c r="C4" i="2"/>
  <c r="B4" i="1" l="1"/>
  <c r="A6" i="6"/>
  <c r="A5" i="6"/>
  <c r="A4" i="6"/>
  <c r="A3" i="6"/>
  <c r="A2" i="6"/>
  <c r="A6" i="5"/>
  <c r="A5" i="5"/>
  <c r="A4" i="5"/>
  <c r="A3" i="5"/>
  <c r="A2" i="5"/>
  <c r="A6" i="4"/>
  <c r="A5" i="4"/>
  <c r="A4" i="4"/>
  <c r="A3" i="4"/>
  <c r="A2" i="4"/>
  <c r="A6" i="3"/>
  <c r="A5" i="3"/>
  <c r="A4" i="3"/>
  <c r="A3" i="3"/>
  <c r="A2" i="3"/>
  <c r="A2" i="2"/>
</calcChain>
</file>

<file path=xl/sharedStrings.xml><?xml version="1.0" encoding="utf-8"?>
<sst xmlns="http://schemas.openxmlformats.org/spreadsheetml/2006/main" count="121" uniqueCount="32">
  <si>
    <t>Photo Arrays</t>
  </si>
  <si>
    <t>Twins</t>
  </si>
  <si>
    <t>New Criminal Cases</t>
  </si>
  <si>
    <t>RMV Monthly Counts</t>
  </si>
  <si>
    <t xml:space="preserve">Automated Matches </t>
  </si>
  <si>
    <t>RMV Admin. Errors</t>
  </si>
  <si>
    <t>Law Enforcement Assists- Local</t>
  </si>
  <si>
    <t>Law Enforcement Assists- State</t>
  </si>
  <si>
    <t>Law Enforcement Assists-Federal</t>
  </si>
  <si>
    <t>Law Enforcement Assists-Other</t>
  </si>
  <si>
    <t>Law Enforcement FR Requests</t>
  </si>
  <si>
    <t xml:space="preserve">Law Enforcement Matches </t>
  </si>
  <si>
    <t>Automated Matches Total</t>
  </si>
  <si>
    <t>1:R</t>
  </si>
  <si>
    <t>Multiples</t>
  </si>
  <si>
    <t>Data Errors</t>
  </si>
  <si>
    <t>Date</t>
  </si>
  <si>
    <t>Day</t>
  </si>
  <si>
    <t>Thursday</t>
  </si>
  <si>
    <t>Friday</t>
  </si>
  <si>
    <t>Monday</t>
  </si>
  <si>
    <t>Tuesday</t>
  </si>
  <si>
    <t>Wednesday</t>
  </si>
  <si>
    <t>Week Total</t>
  </si>
  <si>
    <t>Modified Criminal Cases</t>
  </si>
  <si>
    <t>Holiday Labor Day September 5, 2016</t>
  </si>
  <si>
    <t>FR Matches</t>
  </si>
  <si>
    <t>Local</t>
  </si>
  <si>
    <t>State</t>
  </si>
  <si>
    <t>Federal</t>
  </si>
  <si>
    <t>Other</t>
  </si>
  <si>
    <t>FR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</si>
</sst>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u/>
      <sz val="12"/>
      <color theme="1"/>
      <name val="Arial Black"/>
      <family val="2"/>
    </font>
    <font>
      <b/>
      <u/>
      <sz val="16"/>
      <color theme="1"/>
      <name val="Cambria"/>
      <family val="1"/>
      <scheme val="major"/>
    </font>
    <font>
      <b/>
      <i/>
      <sz val="16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17" fontId="6" fillId="2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L11" sqref="L11"/>
    </sheetView>
  </sheetViews>
  <sheetFormatPr defaultRowHeight="15.75" x14ac:dyDescent="0.25"/>
  <cols>
    <col min="1" max="1" width="12.375" bestFit="1" customWidth="1"/>
    <col min="2" max="2" width="11.5" bestFit="1" customWidth="1"/>
    <col min="3" max="3" width="33" bestFit="1" customWidth="1"/>
    <col min="4" max="4" width="5.125" bestFit="1" customWidth="1"/>
    <col min="5" max="5" width="12.625" bestFit="1" customWidth="1"/>
    <col min="6" max="6" width="15.5" bestFit="1" customWidth="1"/>
    <col min="7" max="7" width="8.625" bestFit="1" customWidth="1"/>
    <col min="8" max="8" width="31.375" bestFit="1" customWidth="1"/>
    <col min="9" max="9" width="25.375" bestFit="1" customWidth="1"/>
    <col min="10" max="10" width="17.5" bestFit="1" customWidth="1"/>
    <col min="11" max="11" width="16.25" bestFit="1" customWidth="1"/>
    <col min="12" max="12" width="15.25" bestFit="1" customWidth="1"/>
    <col min="13" max="13" width="7.5" bestFit="1" customWidth="1"/>
    <col min="14" max="14" width="7.25" bestFit="1" customWidth="1"/>
    <col min="15" max="15" width="10.375" bestFit="1" customWidth="1"/>
    <col min="16" max="16" width="8.25" bestFit="1" customWidth="1"/>
  </cols>
  <sheetData>
    <row r="1" spans="1:16" ht="20.25" x14ac:dyDescent="0.25">
      <c r="A1" s="2" t="s">
        <v>16</v>
      </c>
      <c r="B1" s="2" t="s">
        <v>17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</v>
      </c>
      <c r="H1" s="2" t="s">
        <v>24</v>
      </c>
      <c r="I1" s="2" t="s">
        <v>2</v>
      </c>
      <c r="J1" s="13" t="s">
        <v>0</v>
      </c>
      <c r="K1" s="13" t="s">
        <v>31</v>
      </c>
      <c r="L1" s="13" t="s">
        <v>26</v>
      </c>
      <c r="M1" s="13" t="s">
        <v>27</v>
      </c>
      <c r="N1" s="13" t="s">
        <v>28</v>
      </c>
      <c r="O1" s="13" t="s">
        <v>29</v>
      </c>
      <c r="P1" s="13" t="s">
        <v>30</v>
      </c>
    </row>
    <row r="2" spans="1:16" ht="20.25" x14ac:dyDescent="0.25">
      <c r="A2" s="8">
        <f>DATE(2016,9,1)</f>
        <v>42614</v>
      </c>
      <c r="B2" s="9" t="s">
        <v>18</v>
      </c>
      <c r="C2" s="17">
        <v>760</v>
      </c>
      <c r="D2" s="17">
        <v>8</v>
      </c>
      <c r="E2" s="17">
        <v>2</v>
      </c>
      <c r="F2" s="17">
        <v>15</v>
      </c>
      <c r="G2" s="17">
        <v>3</v>
      </c>
      <c r="H2" s="17">
        <v>3</v>
      </c>
      <c r="I2" s="17">
        <v>1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</row>
    <row r="3" spans="1:16" ht="20.25" x14ac:dyDescent="0.25">
      <c r="A3" s="8">
        <v>42615</v>
      </c>
      <c r="B3" s="9" t="s">
        <v>19</v>
      </c>
      <c r="C3" s="17">
        <v>740</v>
      </c>
      <c r="D3" s="17">
        <v>15</v>
      </c>
      <c r="E3" s="17">
        <v>0</v>
      </c>
      <c r="F3" s="17">
        <v>14</v>
      </c>
      <c r="G3" s="17">
        <v>2</v>
      </c>
      <c r="H3" s="17">
        <v>1</v>
      </c>
      <c r="I3" s="17">
        <v>3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</row>
    <row r="4" spans="1:16" ht="19.5" x14ac:dyDescent="0.25">
      <c r="A4" s="20" t="s">
        <v>23</v>
      </c>
      <c r="B4" s="20"/>
      <c r="C4" s="18">
        <f t="shared" ref="C4:I4" si="0">SUM(C2:C3)</f>
        <v>1500</v>
      </c>
      <c r="D4" s="18">
        <f t="shared" si="0"/>
        <v>23</v>
      </c>
      <c r="E4" s="18">
        <f t="shared" si="0"/>
        <v>2</v>
      </c>
      <c r="F4" s="18">
        <f t="shared" si="0"/>
        <v>29</v>
      </c>
      <c r="G4" s="18">
        <f t="shared" si="0"/>
        <v>5</v>
      </c>
      <c r="H4" s="18">
        <f>SUM(H2:H3)</f>
        <v>4</v>
      </c>
      <c r="I4" s="18">
        <f t="shared" si="0"/>
        <v>4</v>
      </c>
      <c r="J4" s="16">
        <f t="shared" ref="J4:O4" si="1">SUM(J2:J3)</f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16">
        <f t="shared" si="1"/>
        <v>0</v>
      </c>
      <c r="O4" s="16">
        <f t="shared" si="1"/>
        <v>0</v>
      </c>
      <c r="P4" s="16">
        <f>SUM(P2:HP3)</f>
        <v>0</v>
      </c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P11" sqref="P11"/>
    </sheetView>
  </sheetViews>
  <sheetFormatPr defaultRowHeight="15.75" x14ac:dyDescent="0.25"/>
  <cols>
    <col min="1" max="1" width="12.375" bestFit="1" customWidth="1"/>
    <col min="2" max="2" width="14" bestFit="1" customWidth="1"/>
    <col min="3" max="3" width="33" bestFit="1" customWidth="1"/>
    <col min="4" max="4" width="5.125" bestFit="1" customWidth="1"/>
    <col min="5" max="5" width="12.625" bestFit="1" customWidth="1"/>
    <col min="6" max="6" width="15.5" bestFit="1" customWidth="1"/>
    <col min="7" max="7" width="8.625" bestFit="1" customWidth="1"/>
    <col min="8" max="8" width="31" bestFit="1" customWidth="1"/>
    <col min="9" max="9" width="25.375" bestFit="1" customWidth="1"/>
    <col min="10" max="10" width="17.5" bestFit="1" customWidth="1"/>
    <col min="11" max="11" width="16.25" bestFit="1" customWidth="1"/>
    <col min="12" max="12" width="15.25" bestFit="1" customWidth="1"/>
    <col min="13" max="13" width="7.5" bestFit="1" customWidth="1"/>
    <col min="14" max="14" width="7.25" bestFit="1" customWidth="1"/>
    <col min="15" max="15" width="10.375" bestFit="1" customWidth="1"/>
    <col min="16" max="16" width="8.25" bestFit="1" customWidth="1"/>
  </cols>
  <sheetData>
    <row r="1" spans="1:16" ht="20.25" x14ac:dyDescent="0.25">
      <c r="A1" s="2" t="s">
        <v>16</v>
      </c>
      <c r="B1" s="2" t="s">
        <v>17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</v>
      </c>
      <c r="H1" s="2" t="s">
        <v>24</v>
      </c>
      <c r="I1" s="2" t="s">
        <v>2</v>
      </c>
      <c r="J1" s="13" t="s">
        <v>0</v>
      </c>
      <c r="K1" s="13" t="s">
        <v>31</v>
      </c>
      <c r="L1" s="13" t="s">
        <v>26</v>
      </c>
      <c r="M1" s="13" t="s">
        <v>27</v>
      </c>
      <c r="N1" s="13" t="s">
        <v>28</v>
      </c>
      <c r="O1" s="13" t="s">
        <v>29</v>
      </c>
      <c r="P1" s="13" t="s">
        <v>30</v>
      </c>
    </row>
    <row r="2" spans="1:16" ht="21" x14ac:dyDescent="0.25">
      <c r="A2" s="8">
        <f>DATE(2016,9,5)</f>
        <v>42618</v>
      </c>
      <c r="B2" s="9" t="s">
        <v>20</v>
      </c>
      <c r="C2" s="21" t="s">
        <v>25</v>
      </c>
      <c r="D2" s="22"/>
      <c r="E2" s="22"/>
      <c r="F2" s="22"/>
      <c r="G2" s="22"/>
      <c r="H2" s="22"/>
      <c r="I2" s="23"/>
      <c r="J2" s="15"/>
      <c r="K2" s="15"/>
      <c r="L2" s="15"/>
      <c r="M2" s="15"/>
      <c r="N2" s="15"/>
      <c r="O2" s="15"/>
      <c r="P2" s="15"/>
    </row>
    <row r="3" spans="1:16" ht="20.25" x14ac:dyDescent="0.25">
      <c r="A3" s="8">
        <f>DATE(2016,9,5)+1</f>
        <v>42619</v>
      </c>
      <c r="B3" s="9" t="s">
        <v>21</v>
      </c>
      <c r="C3" s="17">
        <v>1369</v>
      </c>
      <c r="D3" s="17">
        <v>6</v>
      </c>
      <c r="E3" s="17">
        <v>1</v>
      </c>
      <c r="F3" s="17">
        <v>24</v>
      </c>
      <c r="G3" s="17">
        <v>3</v>
      </c>
      <c r="H3" s="17">
        <v>1</v>
      </c>
      <c r="I3" s="17">
        <v>1</v>
      </c>
      <c r="J3" s="15">
        <v>1</v>
      </c>
      <c r="K3" s="15">
        <v>1</v>
      </c>
      <c r="L3" s="15">
        <v>0</v>
      </c>
      <c r="M3" s="15">
        <v>2</v>
      </c>
      <c r="N3" s="15">
        <v>0</v>
      </c>
      <c r="O3" s="15">
        <v>0</v>
      </c>
      <c r="P3" s="15">
        <v>0</v>
      </c>
    </row>
    <row r="4" spans="1:16" ht="20.25" x14ac:dyDescent="0.25">
      <c r="A4" s="8">
        <f>DATE(2016,9,5)+2</f>
        <v>42620</v>
      </c>
      <c r="B4" s="9" t="s">
        <v>22</v>
      </c>
      <c r="C4" s="17">
        <v>681</v>
      </c>
      <c r="D4" s="17">
        <v>17</v>
      </c>
      <c r="E4" s="17">
        <v>1</v>
      </c>
      <c r="F4" s="17">
        <v>15</v>
      </c>
      <c r="G4" s="17">
        <v>2</v>
      </c>
      <c r="H4" s="17">
        <v>0</v>
      </c>
      <c r="I4" s="17">
        <v>3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</row>
    <row r="5" spans="1:16" ht="20.25" x14ac:dyDescent="0.25">
      <c r="A5" s="8">
        <f>DATE(2016,9,5)+3</f>
        <v>42621</v>
      </c>
      <c r="B5" s="9" t="s">
        <v>18</v>
      </c>
      <c r="C5" s="17">
        <v>607</v>
      </c>
      <c r="D5" s="17">
        <v>7</v>
      </c>
      <c r="E5" s="17">
        <v>0</v>
      </c>
      <c r="F5" s="17">
        <v>23</v>
      </c>
      <c r="G5" s="17">
        <v>2</v>
      </c>
      <c r="H5" s="17">
        <v>0</v>
      </c>
      <c r="I5" s="17">
        <v>4</v>
      </c>
      <c r="J5" s="15">
        <v>0</v>
      </c>
      <c r="K5" s="15">
        <v>2</v>
      </c>
      <c r="L5" s="15">
        <v>3</v>
      </c>
      <c r="M5" s="15">
        <v>1</v>
      </c>
      <c r="N5" s="15">
        <v>0</v>
      </c>
      <c r="O5" s="15">
        <v>1</v>
      </c>
      <c r="P5" s="15">
        <v>0</v>
      </c>
    </row>
    <row r="6" spans="1:16" ht="20.25" x14ac:dyDescent="0.25">
      <c r="A6" s="8">
        <f>DATE(2016,9,5)+4</f>
        <v>42622</v>
      </c>
      <c r="B6" s="9" t="s">
        <v>19</v>
      </c>
      <c r="C6" s="17">
        <v>738</v>
      </c>
      <c r="D6" s="17">
        <v>9</v>
      </c>
      <c r="E6" s="17">
        <v>1</v>
      </c>
      <c r="F6" s="17">
        <v>11</v>
      </c>
      <c r="G6" s="17">
        <v>2</v>
      </c>
      <c r="H6" s="17">
        <v>1</v>
      </c>
      <c r="I6" s="17">
        <v>2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</row>
    <row r="7" spans="1:16" ht="19.5" x14ac:dyDescent="0.25">
      <c r="A7" s="20" t="s">
        <v>23</v>
      </c>
      <c r="B7" s="20"/>
      <c r="C7" s="18">
        <f>SUM(C2:C6)</f>
        <v>3395</v>
      </c>
      <c r="D7" s="18">
        <f>SUM(D2:D6)</f>
        <v>39</v>
      </c>
      <c r="E7" s="18">
        <f t="shared" ref="E7:P7" si="0">SUM(E2:E6)</f>
        <v>3</v>
      </c>
      <c r="F7" s="18">
        <f t="shared" si="0"/>
        <v>73</v>
      </c>
      <c r="G7" s="18">
        <f t="shared" si="0"/>
        <v>9</v>
      </c>
      <c r="H7" s="18">
        <f t="shared" si="0"/>
        <v>2</v>
      </c>
      <c r="I7" s="18">
        <f t="shared" si="0"/>
        <v>10</v>
      </c>
      <c r="J7" s="16">
        <f t="shared" si="0"/>
        <v>1</v>
      </c>
      <c r="K7" s="16">
        <f t="shared" si="0"/>
        <v>3</v>
      </c>
      <c r="L7" s="16">
        <f t="shared" si="0"/>
        <v>3</v>
      </c>
      <c r="M7" s="16">
        <f>SUM(M2:M6)</f>
        <v>3</v>
      </c>
      <c r="N7" s="16">
        <f>SUM(N2:N6)</f>
        <v>0</v>
      </c>
      <c r="O7" s="16">
        <f t="shared" si="0"/>
        <v>1</v>
      </c>
      <c r="P7" s="16">
        <f t="shared" si="0"/>
        <v>0</v>
      </c>
    </row>
  </sheetData>
  <mergeCells count="2">
    <mergeCell ref="A7:B7"/>
    <mergeCell ref="C2:I2"/>
  </mergeCells>
  <pageMargins left="0.7" right="0.7" top="0.75" bottom="0.75" header="0.3" footer="0.3"/>
  <pageSetup paperSize="2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P6" sqref="P6"/>
    </sheetView>
  </sheetViews>
  <sheetFormatPr defaultRowHeight="15.75" x14ac:dyDescent="0.25"/>
  <cols>
    <col min="1" max="1" width="12.375" bestFit="1" customWidth="1"/>
    <col min="2" max="2" width="14" bestFit="1" customWidth="1"/>
    <col min="3" max="3" width="33" bestFit="1" customWidth="1"/>
    <col min="4" max="4" width="5.125" bestFit="1" customWidth="1"/>
    <col min="5" max="5" width="12.625" bestFit="1" customWidth="1"/>
    <col min="6" max="6" width="15.5" bestFit="1" customWidth="1"/>
    <col min="7" max="7" width="8.625" bestFit="1" customWidth="1"/>
    <col min="8" max="8" width="31.375" bestFit="1" customWidth="1"/>
    <col min="9" max="9" width="25.375" bestFit="1" customWidth="1"/>
    <col min="10" max="10" width="17.5" bestFit="1" customWidth="1"/>
    <col min="11" max="11" width="16.25" bestFit="1" customWidth="1"/>
    <col min="12" max="12" width="15.25" bestFit="1" customWidth="1"/>
    <col min="13" max="13" width="7.5" bestFit="1" customWidth="1"/>
    <col min="14" max="14" width="7.25" bestFit="1" customWidth="1"/>
    <col min="15" max="15" width="10.375" bestFit="1" customWidth="1"/>
    <col min="16" max="16" width="8.25" bestFit="1" customWidth="1"/>
  </cols>
  <sheetData>
    <row r="1" spans="1:16" ht="20.25" x14ac:dyDescent="0.25">
      <c r="A1" s="2" t="s">
        <v>16</v>
      </c>
      <c r="B1" s="2" t="s">
        <v>17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</v>
      </c>
      <c r="H1" s="2" t="s">
        <v>24</v>
      </c>
      <c r="I1" s="2" t="s">
        <v>2</v>
      </c>
      <c r="J1" s="13" t="s">
        <v>0</v>
      </c>
      <c r="K1" s="13" t="s">
        <v>31</v>
      </c>
      <c r="L1" s="13" t="s">
        <v>26</v>
      </c>
      <c r="M1" s="13" t="s">
        <v>27</v>
      </c>
      <c r="N1" s="13" t="s">
        <v>28</v>
      </c>
      <c r="O1" s="13" t="s">
        <v>29</v>
      </c>
      <c r="P1" s="13" t="s">
        <v>30</v>
      </c>
    </row>
    <row r="2" spans="1:16" ht="20.25" x14ac:dyDescent="0.25">
      <c r="A2" s="8">
        <f>DATE(2016,9,12)</f>
        <v>42625</v>
      </c>
      <c r="B2" s="9" t="s">
        <v>20</v>
      </c>
      <c r="C2" s="17">
        <v>1293</v>
      </c>
      <c r="D2" s="17">
        <v>21</v>
      </c>
      <c r="E2" s="17">
        <v>1</v>
      </c>
      <c r="F2" s="17">
        <v>26</v>
      </c>
      <c r="G2" s="17">
        <v>2</v>
      </c>
      <c r="H2" s="17">
        <v>3</v>
      </c>
      <c r="I2" s="17">
        <v>2</v>
      </c>
      <c r="J2" s="15">
        <v>0</v>
      </c>
      <c r="K2" s="15">
        <v>11</v>
      </c>
      <c r="L2" s="15">
        <v>0</v>
      </c>
      <c r="M2" s="15">
        <v>1</v>
      </c>
      <c r="N2" s="15">
        <v>3</v>
      </c>
      <c r="O2" s="15">
        <v>0</v>
      </c>
      <c r="P2" s="15">
        <v>0</v>
      </c>
    </row>
    <row r="3" spans="1:16" ht="20.25" x14ac:dyDescent="0.25">
      <c r="A3" s="8">
        <f>DATE(2016,9,13)</f>
        <v>42626</v>
      </c>
      <c r="B3" s="9" t="s">
        <v>21</v>
      </c>
      <c r="C3" s="17">
        <v>679</v>
      </c>
      <c r="D3" s="17">
        <v>8</v>
      </c>
      <c r="E3" s="17">
        <v>1</v>
      </c>
      <c r="F3" s="17">
        <v>10</v>
      </c>
      <c r="G3" s="17">
        <v>0</v>
      </c>
      <c r="H3" s="17">
        <v>0</v>
      </c>
      <c r="I3" s="17">
        <v>2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</row>
    <row r="4" spans="1:16" ht="20.25" x14ac:dyDescent="0.25">
      <c r="A4" s="8">
        <f>DATE(2016,9,14)</f>
        <v>42627</v>
      </c>
      <c r="B4" s="9" t="s">
        <v>22</v>
      </c>
      <c r="C4" s="17">
        <v>617</v>
      </c>
      <c r="D4" s="17">
        <v>7</v>
      </c>
      <c r="E4" s="17">
        <v>1</v>
      </c>
      <c r="F4" s="17">
        <v>20</v>
      </c>
      <c r="G4" s="17">
        <v>1</v>
      </c>
      <c r="H4" s="17">
        <v>3</v>
      </c>
      <c r="I4" s="17">
        <v>3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</row>
    <row r="5" spans="1:16" ht="20.25" x14ac:dyDescent="0.25">
      <c r="A5" s="8">
        <f>DATE(2016,9,15)</f>
        <v>42628</v>
      </c>
      <c r="B5" s="9" t="s">
        <v>18</v>
      </c>
      <c r="C5" s="17">
        <v>629</v>
      </c>
      <c r="D5" s="17">
        <v>5</v>
      </c>
      <c r="E5" s="17">
        <v>2</v>
      </c>
      <c r="F5" s="17">
        <v>12</v>
      </c>
      <c r="G5" s="17">
        <v>2</v>
      </c>
      <c r="H5" s="17">
        <v>0</v>
      </c>
      <c r="I5" s="17">
        <v>5</v>
      </c>
      <c r="J5" s="15">
        <v>0</v>
      </c>
      <c r="K5" s="15">
        <v>1</v>
      </c>
      <c r="L5" s="15">
        <v>0</v>
      </c>
      <c r="M5" s="15">
        <v>0</v>
      </c>
      <c r="N5" s="15">
        <v>1</v>
      </c>
      <c r="O5" s="15">
        <v>0</v>
      </c>
      <c r="P5" s="15">
        <v>0</v>
      </c>
    </row>
    <row r="6" spans="1:16" ht="20.25" x14ac:dyDescent="0.25">
      <c r="A6" s="8">
        <f>DATE(2016,9,16)</f>
        <v>42629</v>
      </c>
      <c r="B6" s="9" t="s">
        <v>19</v>
      </c>
      <c r="C6" s="17">
        <v>635</v>
      </c>
      <c r="D6" s="17">
        <v>8</v>
      </c>
      <c r="E6" s="17">
        <v>2</v>
      </c>
      <c r="F6" s="17">
        <v>17</v>
      </c>
      <c r="G6" s="17">
        <v>4</v>
      </c>
      <c r="H6" s="17">
        <v>2</v>
      </c>
      <c r="I6" s="17">
        <v>1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</row>
    <row r="7" spans="1:16" ht="19.5" x14ac:dyDescent="0.25">
      <c r="A7" s="20" t="s">
        <v>23</v>
      </c>
      <c r="B7" s="20"/>
      <c r="C7" s="18">
        <f t="shared" ref="C7:H7" si="0">SUM(C2:C6)</f>
        <v>3853</v>
      </c>
      <c r="D7" s="18">
        <f t="shared" si="0"/>
        <v>49</v>
      </c>
      <c r="E7" s="18">
        <f t="shared" si="0"/>
        <v>7</v>
      </c>
      <c r="F7" s="18">
        <f t="shared" si="0"/>
        <v>85</v>
      </c>
      <c r="G7" s="18">
        <f t="shared" si="0"/>
        <v>9</v>
      </c>
      <c r="H7" s="18">
        <f t="shared" si="0"/>
        <v>8</v>
      </c>
      <c r="I7" s="18">
        <f t="shared" ref="I7:P7" si="1">SUM(I2:I6)</f>
        <v>13</v>
      </c>
      <c r="J7" s="16">
        <f t="shared" si="1"/>
        <v>0</v>
      </c>
      <c r="K7" s="16">
        <f t="shared" si="1"/>
        <v>12</v>
      </c>
      <c r="L7" s="16">
        <f t="shared" si="1"/>
        <v>0</v>
      </c>
      <c r="M7" s="16">
        <f>SUM(M2:M6)</f>
        <v>1</v>
      </c>
      <c r="N7" s="16">
        <f>SUM(N2:N6)</f>
        <v>4</v>
      </c>
      <c r="O7" s="16">
        <f t="shared" si="1"/>
        <v>0</v>
      </c>
      <c r="P7" s="16">
        <f t="shared" si="1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G1" workbookViewId="0">
      <selection activeCell="L9" sqref="L9"/>
    </sheetView>
  </sheetViews>
  <sheetFormatPr defaultRowHeight="15.75" x14ac:dyDescent="0.25"/>
  <cols>
    <col min="1" max="1" width="12.375" bestFit="1" customWidth="1"/>
    <col min="2" max="2" width="14" bestFit="1" customWidth="1"/>
    <col min="3" max="3" width="33" bestFit="1" customWidth="1"/>
    <col min="4" max="4" width="5.125" bestFit="1" customWidth="1"/>
    <col min="5" max="5" width="12.625" bestFit="1" customWidth="1"/>
    <col min="6" max="6" width="15.5" bestFit="1" customWidth="1"/>
    <col min="7" max="7" width="8.625" bestFit="1" customWidth="1"/>
    <col min="8" max="8" width="31.375" bestFit="1" customWidth="1"/>
    <col min="9" max="9" width="25.375" bestFit="1" customWidth="1"/>
    <col min="10" max="10" width="17.5" bestFit="1" customWidth="1"/>
    <col min="11" max="11" width="16.25" bestFit="1" customWidth="1"/>
    <col min="12" max="12" width="15.25" bestFit="1" customWidth="1"/>
    <col min="13" max="13" width="7.5" bestFit="1" customWidth="1"/>
    <col min="14" max="14" width="7.25" bestFit="1" customWidth="1"/>
    <col min="15" max="15" width="10.375" bestFit="1" customWidth="1"/>
    <col min="16" max="16" width="8.25" bestFit="1" customWidth="1"/>
  </cols>
  <sheetData>
    <row r="1" spans="1:16" ht="20.25" x14ac:dyDescent="0.25">
      <c r="A1" s="2" t="s">
        <v>16</v>
      </c>
      <c r="B1" s="2" t="s">
        <v>17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</v>
      </c>
      <c r="H1" s="2" t="s">
        <v>24</v>
      </c>
      <c r="I1" s="2" t="s">
        <v>2</v>
      </c>
      <c r="J1" s="13" t="s">
        <v>0</v>
      </c>
      <c r="K1" s="13" t="s">
        <v>31</v>
      </c>
      <c r="L1" s="13" t="s">
        <v>26</v>
      </c>
      <c r="M1" s="13" t="s">
        <v>27</v>
      </c>
      <c r="N1" s="13" t="s">
        <v>28</v>
      </c>
      <c r="O1" s="13" t="s">
        <v>29</v>
      </c>
      <c r="P1" s="13" t="s">
        <v>30</v>
      </c>
    </row>
    <row r="2" spans="1:16" ht="20.25" x14ac:dyDescent="0.25">
      <c r="A2" s="8">
        <f>DATE(2016,9,19)</f>
        <v>42632</v>
      </c>
      <c r="B2" s="9" t="s">
        <v>20</v>
      </c>
      <c r="C2" s="17">
        <v>1243</v>
      </c>
      <c r="D2" s="17">
        <v>14</v>
      </c>
      <c r="E2" s="17">
        <v>3</v>
      </c>
      <c r="F2" s="17">
        <v>23</v>
      </c>
      <c r="G2" s="17">
        <v>7</v>
      </c>
      <c r="H2" s="17">
        <v>3</v>
      </c>
      <c r="I2" s="17">
        <v>2</v>
      </c>
      <c r="J2" s="15">
        <v>1</v>
      </c>
      <c r="K2" s="15">
        <v>1</v>
      </c>
      <c r="L2" s="15">
        <v>0</v>
      </c>
      <c r="M2" s="15">
        <v>1</v>
      </c>
      <c r="N2" s="15">
        <v>1</v>
      </c>
      <c r="O2" s="15">
        <v>0</v>
      </c>
      <c r="P2" s="15">
        <v>0</v>
      </c>
    </row>
    <row r="3" spans="1:16" ht="20.25" x14ac:dyDescent="0.25">
      <c r="A3" s="8">
        <f>DATE(2016,9,19)+1</f>
        <v>42633</v>
      </c>
      <c r="B3" s="9" t="s">
        <v>21</v>
      </c>
      <c r="C3" s="17">
        <v>607</v>
      </c>
      <c r="D3" s="17">
        <v>9</v>
      </c>
      <c r="E3" s="17">
        <v>0</v>
      </c>
      <c r="F3" s="17">
        <v>6</v>
      </c>
      <c r="G3" s="17">
        <v>3</v>
      </c>
      <c r="H3" s="17">
        <v>1</v>
      </c>
      <c r="I3" s="17">
        <v>1</v>
      </c>
      <c r="J3" s="15">
        <v>0</v>
      </c>
      <c r="K3" s="15">
        <v>1</v>
      </c>
      <c r="L3" s="15">
        <v>0</v>
      </c>
      <c r="M3" s="15">
        <v>0</v>
      </c>
      <c r="N3" s="15">
        <v>0</v>
      </c>
      <c r="O3" s="15">
        <v>1</v>
      </c>
      <c r="P3" s="15">
        <v>0</v>
      </c>
    </row>
    <row r="4" spans="1:16" ht="20.25" x14ac:dyDescent="0.25">
      <c r="A4" s="8">
        <f>DATE(2016,9,19)+2</f>
        <v>42634</v>
      </c>
      <c r="B4" s="9" t="s">
        <v>22</v>
      </c>
      <c r="C4" s="17">
        <v>537</v>
      </c>
      <c r="D4" s="17">
        <v>14</v>
      </c>
      <c r="E4" s="17">
        <v>0</v>
      </c>
      <c r="F4" s="17">
        <v>18</v>
      </c>
      <c r="G4" s="17">
        <v>3</v>
      </c>
      <c r="H4" s="17">
        <v>1</v>
      </c>
      <c r="I4" s="17">
        <v>3</v>
      </c>
      <c r="J4" s="15">
        <v>0</v>
      </c>
      <c r="K4" s="15">
        <v>6</v>
      </c>
      <c r="L4" s="15">
        <v>0</v>
      </c>
      <c r="M4" s="15">
        <v>0</v>
      </c>
      <c r="N4" s="15">
        <v>3</v>
      </c>
      <c r="O4" s="15">
        <v>0</v>
      </c>
      <c r="P4" s="15">
        <v>0</v>
      </c>
    </row>
    <row r="5" spans="1:16" ht="20.25" x14ac:dyDescent="0.25">
      <c r="A5" s="8">
        <f>DATE(2016,9,19)+3</f>
        <v>42635</v>
      </c>
      <c r="B5" s="9" t="s">
        <v>18</v>
      </c>
      <c r="C5" s="17">
        <v>626</v>
      </c>
      <c r="D5" s="17">
        <v>7</v>
      </c>
      <c r="E5" s="17">
        <v>1</v>
      </c>
      <c r="F5" s="17">
        <v>7</v>
      </c>
      <c r="G5" s="17">
        <v>1</v>
      </c>
      <c r="H5" s="17">
        <v>0</v>
      </c>
      <c r="I5" s="17">
        <v>1</v>
      </c>
      <c r="J5" s="15">
        <v>0</v>
      </c>
      <c r="K5" s="15">
        <v>1</v>
      </c>
      <c r="L5" s="15">
        <v>1</v>
      </c>
      <c r="M5" s="15">
        <v>0</v>
      </c>
      <c r="N5" s="15">
        <v>1</v>
      </c>
      <c r="O5" s="15">
        <v>0</v>
      </c>
      <c r="P5" s="15">
        <v>0</v>
      </c>
    </row>
    <row r="6" spans="1:16" ht="20.25" x14ac:dyDescent="0.25">
      <c r="A6" s="8">
        <f>DATE(2016,9,19)+4</f>
        <v>42636</v>
      </c>
      <c r="B6" s="9" t="s">
        <v>19</v>
      </c>
      <c r="C6" s="17">
        <v>629</v>
      </c>
      <c r="D6" s="17">
        <v>6</v>
      </c>
      <c r="E6" s="17">
        <v>0</v>
      </c>
      <c r="F6" s="17">
        <v>28</v>
      </c>
      <c r="G6" s="17">
        <v>0</v>
      </c>
      <c r="H6" s="17">
        <v>0</v>
      </c>
      <c r="I6" s="17">
        <v>1</v>
      </c>
      <c r="J6" s="15">
        <v>0</v>
      </c>
      <c r="K6" s="15">
        <v>3</v>
      </c>
      <c r="L6" s="15">
        <v>0</v>
      </c>
      <c r="M6" s="15">
        <v>0</v>
      </c>
      <c r="N6" s="15">
        <v>2</v>
      </c>
      <c r="O6" s="15">
        <v>0</v>
      </c>
      <c r="P6" s="15">
        <v>0</v>
      </c>
    </row>
    <row r="7" spans="1:16" ht="19.5" x14ac:dyDescent="0.25">
      <c r="A7" s="20" t="s">
        <v>23</v>
      </c>
      <c r="B7" s="20"/>
      <c r="C7" s="18">
        <f t="shared" ref="C7:I7" si="0">SUM(C2:C6)</f>
        <v>3642</v>
      </c>
      <c r="D7" s="18">
        <f t="shared" si="0"/>
        <v>50</v>
      </c>
      <c r="E7" s="18">
        <f t="shared" si="0"/>
        <v>4</v>
      </c>
      <c r="F7" s="18">
        <f t="shared" si="0"/>
        <v>82</v>
      </c>
      <c r="G7" s="18">
        <f t="shared" si="0"/>
        <v>14</v>
      </c>
      <c r="H7" s="18">
        <f t="shared" si="0"/>
        <v>5</v>
      </c>
      <c r="I7" s="18">
        <f t="shared" si="0"/>
        <v>8</v>
      </c>
      <c r="J7" s="16">
        <f t="shared" ref="J7:P7" si="1">SUM(J2:J6)</f>
        <v>1</v>
      </c>
      <c r="K7" s="16">
        <f t="shared" si="1"/>
        <v>12</v>
      </c>
      <c r="L7" s="16">
        <f t="shared" si="1"/>
        <v>1</v>
      </c>
      <c r="M7" s="16">
        <f>SUM(M2:M6)</f>
        <v>1</v>
      </c>
      <c r="N7" s="16">
        <f>SUM(N2:N6)</f>
        <v>7</v>
      </c>
      <c r="O7" s="16">
        <f t="shared" si="1"/>
        <v>1</v>
      </c>
      <c r="P7" s="16">
        <f t="shared" si="1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C1" workbookViewId="0">
      <selection activeCell="N3" sqref="N3"/>
    </sheetView>
  </sheetViews>
  <sheetFormatPr defaultRowHeight="15.75" x14ac:dyDescent="0.25"/>
  <cols>
    <col min="1" max="1" width="12.375" bestFit="1" customWidth="1"/>
    <col min="2" max="2" width="14" bestFit="1" customWidth="1"/>
    <col min="3" max="3" width="33" bestFit="1" customWidth="1"/>
    <col min="4" max="4" width="5.125" bestFit="1" customWidth="1"/>
    <col min="5" max="5" width="12.625" bestFit="1" customWidth="1"/>
    <col min="6" max="6" width="15.5" bestFit="1" customWidth="1"/>
    <col min="7" max="7" width="8.625" bestFit="1" customWidth="1"/>
    <col min="8" max="8" width="31.375" bestFit="1" customWidth="1"/>
    <col min="9" max="9" width="25.375" bestFit="1" customWidth="1"/>
    <col min="10" max="10" width="17.5" bestFit="1" customWidth="1"/>
    <col min="11" max="11" width="16.25" bestFit="1" customWidth="1"/>
    <col min="12" max="12" width="15.25" bestFit="1" customWidth="1"/>
    <col min="13" max="13" width="7.5" bestFit="1" customWidth="1"/>
    <col min="14" max="14" width="7.25" bestFit="1" customWidth="1"/>
    <col min="15" max="15" width="10.375" bestFit="1" customWidth="1"/>
    <col min="16" max="16" width="8.25" bestFit="1" customWidth="1"/>
  </cols>
  <sheetData>
    <row r="1" spans="1:16" ht="20.25" x14ac:dyDescent="0.25">
      <c r="A1" s="2" t="s">
        <v>16</v>
      </c>
      <c r="B1" s="2" t="s">
        <v>17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</v>
      </c>
      <c r="H1" s="2" t="s">
        <v>24</v>
      </c>
      <c r="I1" s="2" t="s">
        <v>2</v>
      </c>
      <c r="J1" s="13" t="s">
        <v>0</v>
      </c>
      <c r="K1" s="13" t="s">
        <v>31</v>
      </c>
      <c r="L1" s="13" t="s">
        <v>26</v>
      </c>
      <c r="M1" s="13" t="s">
        <v>27</v>
      </c>
      <c r="N1" s="13" t="s">
        <v>28</v>
      </c>
      <c r="O1" s="13" t="s">
        <v>29</v>
      </c>
      <c r="P1" s="13" t="s">
        <v>30</v>
      </c>
    </row>
    <row r="2" spans="1:16" ht="20.25" x14ac:dyDescent="0.25">
      <c r="A2" s="8">
        <f>DATE(2016,9,26)</f>
        <v>42639</v>
      </c>
      <c r="B2" s="9" t="s">
        <v>20</v>
      </c>
      <c r="C2" s="17">
        <v>1280</v>
      </c>
      <c r="D2" s="17">
        <v>19</v>
      </c>
      <c r="E2" s="17">
        <v>1</v>
      </c>
      <c r="F2" s="17">
        <v>13</v>
      </c>
      <c r="G2" s="17">
        <v>3</v>
      </c>
      <c r="H2" s="17">
        <v>0</v>
      </c>
      <c r="I2" s="17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</row>
    <row r="3" spans="1:16" ht="20.25" x14ac:dyDescent="0.25">
      <c r="A3" s="8">
        <f>DATE(2016,9,26)+1</f>
        <v>42640</v>
      </c>
      <c r="B3" s="9" t="s">
        <v>21</v>
      </c>
      <c r="C3" s="17">
        <v>655</v>
      </c>
      <c r="D3" s="17">
        <v>7</v>
      </c>
      <c r="E3" s="17">
        <v>1</v>
      </c>
      <c r="F3" s="17">
        <v>7</v>
      </c>
      <c r="G3" s="17">
        <v>1</v>
      </c>
      <c r="H3" s="17">
        <v>2</v>
      </c>
      <c r="I3" s="17">
        <v>1</v>
      </c>
      <c r="J3" s="15">
        <v>0</v>
      </c>
      <c r="K3" s="15">
        <v>1</v>
      </c>
      <c r="L3" s="15">
        <v>1</v>
      </c>
      <c r="M3" s="15">
        <v>0</v>
      </c>
      <c r="N3" s="15">
        <v>1</v>
      </c>
      <c r="O3" s="15">
        <v>0</v>
      </c>
      <c r="P3" s="15">
        <v>0</v>
      </c>
    </row>
    <row r="4" spans="1:16" ht="20.25" x14ac:dyDescent="0.25">
      <c r="A4" s="8">
        <f>DATE(2016,9,26)+2</f>
        <v>42641</v>
      </c>
      <c r="B4" s="9" t="s">
        <v>22</v>
      </c>
      <c r="C4" s="17">
        <v>565</v>
      </c>
      <c r="D4" s="17">
        <v>5</v>
      </c>
      <c r="E4" s="17">
        <v>0</v>
      </c>
      <c r="F4" s="17">
        <v>7</v>
      </c>
      <c r="G4" s="17">
        <v>0</v>
      </c>
      <c r="H4" s="17">
        <v>0</v>
      </c>
      <c r="I4" s="17">
        <v>2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</row>
    <row r="5" spans="1:16" ht="20.25" x14ac:dyDescent="0.25">
      <c r="A5" s="8">
        <f>DATE(2016,9,26)+3</f>
        <v>42642</v>
      </c>
      <c r="B5" s="9" t="s">
        <v>18</v>
      </c>
      <c r="C5" s="17">
        <v>633</v>
      </c>
      <c r="D5" s="17">
        <v>10</v>
      </c>
      <c r="E5" s="17">
        <v>0</v>
      </c>
      <c r="F5" s="17">
        <v>13</v>
      </c>
      <c r="G5" s="17">
        <v>0</v>
      </c>
      <c r="H5" s="17">
        <v>0</v>
      </c>
      <c r="I5" s="17">
        <v>2</v>
      </c>
      <c r="J5" s="15">
        <v>0</v>
      </c>
      <c r="K5" s="15">
        <v>1</v>
      </c>
      <c r="L5" s="15">
        <v>0</v>
      </c>
      <c r="M5" s="15">
        <v>0</v>
      </c>
      <c r="N5" s="15">
        <v>0</v>
      </c>
      <c r="O5" s="15">
        <v>1</v>
      </c>
      <c r="P5" s="15">
        <v>0</v>
      </c>
    </row>
    <row r="6" spans="1:16" ht="20.25" x14ac:dyDescent="0.25">
      <c r="A6" s="8">
        <f>DATE(2016,9,26)+4</f>
        <v>42643</v>
      </c>
      <c r="B6" s="9" t="s">
        <v>19</v>
      </c>
      <c r="C6" s="17">
        <v>642</v>
      </c>
      <c r="D6" s="17">
        <v>8</v>
      </c>
      <c r="E6" s="17">
        <v>0</v>
      </c>
      <c r="F6" s="17">
        <v>15</v>
      </c>
      <c r="G6" s="17">
        <v>0</v>
      </c>
      <c r="H6" s="17">
        <v>4</v>
      </c>
      <c r="I6" s="17">
        <v>1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</row>
    <row r="7" spans="1:16" ht="19.5" x14ac:dyDescent="0.25">
      <c r="A7" s="20" t="s">
        <v>23</v>
      </c>
      <c r="B7" s="20"/>
      <c r="C7" s="18">
        <f t="shared" ref="C7:I7" si="0">SUM(C2:C6)</f>
        <v>3775</v>
      </c>
      <c r="D7" s="18">
        <f t="shared" si="0"/>
        <v>49</v>
      </c>
      <c r="E7" s="18">
        <f t="shared" si="0"/>
        <v>2</v>
      </c>
      <c r="F7" s="18">
        <f t="shared" si="0"/>
        <v>55</v>
      </c>
      <c r="G7" s="18">
        <f t="shared" si="0"/>
        <v>4</v>
      </c>
      <c r="H7" s="18">
        <f t="shared" si="0"/>
        <v>6</v>
      </c>
      <c r="I7" s="18">
        <f t="shared" si="0"/>
        <v>6</v>
      </c>
      <c r="J7" s="16">
        <f t="shared" ref="J7:P7" si="1">SUM(J2:J6)</f>
        <v>0</v>
      </c>
      <c r="K7" s="16">
        <f t="shared" si="1"/>
        <v>2</v>
      </c>
      <c r="L7" s="16">
        <f t="shared" si="1"/>
        <v>1</v>
      </c>
      <c r="M7" s="16">
        <f>SUM(M2:M6)</f>
        <v>0</v>
      </c>
      <c r="N7" s="16">
        <f>SUM(N2:N6)</f>
        <v>1</v>
      </c>
      <c r="O7" s="16">
        <f t="shared" si="1"/>
        <v>1</v>
      </c>
      <c r="P7" s="16">
        <f t="shared" si="1"/>
        <v>0</v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showRuler="0" zoomScaleNormal="100" workbookViewId="0">
      <selection activeCell="B12" sqref="B12"/>
    </sheetView>
  </sheetViews>
  <sheetFormatPr defaultColWidth="11" defaultRowHeight="15.75" x14ac:dyDescent="0.25"/>
  <cols>
    <col min="1" max="1" width="40.125" customWidth="1"/>
    <col min="2" max="2" width="21" customWidth="1"/>
  </cols>
  <sheetData>
    <row r="1" spans="1:2" ht="20.25" x14ac:dyDescent="0.25">
      <c r="A1" s="11" t="s">
        <v>3</v>
      </c>
      <c r="B1" s="12">
        <v>42614</v>
      </c>
    </row>
    <row r="2" spans="1:2" ht="18.75" x14ac:dyDescent="0.25">
      <c r="A2" s="7" t="s">
        <v>4</v>
      </c>
      <c r="B2" s="19">
        <f>SUM(Week1!C4, Week2!C7, Week3!C7, Week4!C7, Week5!C7)</f>
        <v>16165</v>
      </c>
    </row>
    <row r="3" spans="1:2" ht="18.75" x14ac:dyDescent="0.25">
      <c r="A3" s="6"/>
      <c r="B3" s="5"/>
    </row>
    <row r="4" spans="1:2" ht="18.75" x14ac:dyDescent="0.25">
      <c r="A4" s="7" t="s">
        <v>5</v>
      </c>
      <c r="B4" s="18">
        <f>SUM(Week1!F4, Week2!F7, Week3!F7, Week4!F7, Week5!F7)</f>
        <v>324</v>
      </c>
    </row>
    <row r="5" spans="1:2" ht="18.75" x14ac:dyDescent="0.25">
      <c r="A5" s="6"/>
      <c r="B5" s="5"/>
    </row>
    <row r="6" spans="1:2" ht="18.75" x14ac:dyDescent="0.25">
      <c r="A6" s="7" t="s">
        <v>1</v>
      </c>
      <c r="B6" s="18">
        <f>SUM(Week1!G4, Week2!G7, Week3!G7, Week4!G7, Week5!G7)</f>
        <v>41</v>
      </c>
    </row>
    <row r="7" spans="1:2" ht="18.75" x14ac:dyDescent="0.25">
      <c r="A7" s="6"/>
      <c r="B7" s="5"/>
    </row>
    <row r="8" spans="1:2" ht="18.75" x14ac:dyDescent="0.25">
      <c r="A8" s="7" t="s">
        <v>24</v>
      </c>
      <c r="B8" s="18">
        <f>SUM(Week1!H4, Week2!H7, Week3!H7, Week4!H7, Week5!H7)</f>
        <v>25</v>
      </c>
    </row>
    <row r="9" spans="1:2" ht="18.75" x14ac:dyDescent="0.25">
      <c r="A9" s="6"/>
      <c r="B9" s="5"/>
    </row>
    <row r="10" spans="1:2" ht="18.75" x14ac:dyDescent="0.25">
      <c r="A10" s="7" t="s">
        <v>2</v>
      </c>
      <c r="B10" s="18">
        <f>SUM(Week1!I4, Week2!I7, Week3!I7, Week4!I7, Week5!I7)</f>
        <v>41</v>
      </c>
    </row>
    <row r="11" spans="1:2" ht="18.75" x14ac:dyDescent="0.25">
      <c r="A11" s="10"/>
      <c r="B11" s="14"/>
    </row>
    <row r="12" spans="1:2" ht="18.75" x14ac:dyDescent="0.25">
      <c r="A12" s="7" t="s">
        <v>0</v>
      </c>
      <c r="B12" s="18">
        <f>SUM(Week1!J4, Week2!J7, Week3!J7, Week4!J7, Week5!J7)</f>
        <v>2</v>
      </c>
    </row>
    <row r="13" spans="1:2" ht="18.75" x14ac:dyDescent="0.25">
      <c r="A13" s="6"/>
      <c r="B13" s="5"/>
    </row>
    <row r="14" spans="1:2" ht="18.75" x14ac:dyDescent="0.25">
      <c r="A14" s="7" t="s">
        <v>10</v>
      </c>
      <c r="B14" s="18">
        <f>SUM(Week1!K4, Week2!K7, Week3!K7, Week4!K7, Week5!K7)</f>
        <v>29</v>
      </c>
    </row>
    <row r="15" spans="1:2" ht="18.75" x14ac:dyDescent="0.25">
      <c r="A15" s="6"/>
      <c r="B15" s="5"/>
    </row>
    <row r="16" spans="1:2" ht="18.75" x14ac:dyDescent="0.25">
      <c r="A16" s="7" t="s">
        <v>11</v>
      </c>
      <c r="B16" s="18">
        <f>SUM(Week1!L4, Week2!L7, Week3!L7, Week4!L7, Week5!L7)</f>
        <v>5</v>
      </c>
    </row>
    <row r="17" spans="1:2" ht="18.75" x14ac:dyDescent="0.25">
      <c r="A17" s="6"/>
      <c r="B17" s="5"/>
    </row>
    <row r="18" spans="1:2" ht="18.75" x14ac:dyDescent="0.25">
      <c r="A18" s="7" t="s">
        <v>6</v>
      </c>
      <c r="B18" s="18">
        <f>SUM(Week1!M4, Week2!M7, Week3!M7, Week4!M7, Week5!M7)</f>
        <v>5</v>
      </c>
    </row>
    <row r="19" spans="1:2" ht="18.75" x14ac:dyDescent="0.25">
      <c r="A19" s="6"/>
      <c r="B19" s="5"/>
    </row>
    <row r="20" spans="1:2" ht="18.75" x14ac:dyDescent="0.25">
      <c r="A20" s="7" t="s">
        <v>7</v>
      </c>
      <c r="B20" s="18">
        <f>SUM(Week1!N4, Week2!N7, Week3!N7, Week4!N7, Week5!N7)</f>
        <v>12</v>
      </c>
    </row>
    <row r="21" spans="1:2" ht="18.75" x14ac:dyDescent="0.25">
      <c r="A21" s="6"/>
      <c r="B21" s="5"/>
    </row>
    <row r="22" spans="1:2" ht="18.75" x14ac:dyDescent="0.25">
      <c r="A22" s="7" t="s">
        <v>8</v>
      </c>
      <c r="B22" s="18">
        <f>SUM(Week1!O4, Week2!O7, Week3!O7, Week4!O7, Week5!O7)</f>
        <v>3</v>
      </c>
    </row>
    <row r="23" spans="1:2" ht="18.75" x14ac:dyDescent="0.25">
      <c r="A23" s="6"/>
      <c r="B23" s="5"/>
    </row>
    <row r="24" spans="1:2" ht="18.75" x14ac:dyDescent="0.25">
      <c r="A24" s="7" t="s">
        <v>9</v>
      </c>
      <c r="B24" s="18">
        <f>SUM(Week1!P4, Week2!P7, Week3!P7, Week4!P7, Week5!P7)</f>
        <v>0</v>
      </c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</sheetData>
  <phoneticPr fontId="1" type="noConversion"/>
  <printOptions gridLines="1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Week1</vt:lpstr>
      <vt:lpstr>Week2</vt:lpstr>
      <vt:lpstr>Week3</vt:lpstr>
      <vt:lpstr>Week4</vt:lpstr>
      <vt:lpstr>Week5</vt:lpstr>
      <vt:lpstr>Monthly Stats Sept 2016</vt:lpstr>
      <vt:lpstr>'Monthly Stats Sept 2016'!Print_Area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Pettersen</dc:creator>
  <cp:lastModifiedBy>Falcon, Eric</cp:lastModifiedBy>
  <cp:lastPrinted>2016-09-13T19:34:46Z</cp:lastPrinted>
  <dcterms:created xsi:type="dcterms:W3CDTF">2012-03-01T02:36:06Z</dcterms:created>
  <dcterms:modified xsi:type="dcterms:W3CDTF">2016-09-30T16:28:59Z</dcterms:modified>
</cp:coreProperties>
</file>